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updateLinks="always" defaultThemeVersion="124226"/>
  <mc:AlternateContent xmlns:mc="http://schemas.openxmlformats.org/markup-compatibility/2006">
    <mc:Choice Requires="x15">
      <x15ac:absPath xmlns:x15ac="http://schemas.microsoft.com/office/spreadsheetml/2010/11/ac" url="F:\My Documents\3301 - Proforma\FY 21 Agency Proforma\Review by Jordan &amp; Tina\"/>
    </mc:Choice>
  </mc:AlternateContent>
  <xr:revisionPtr revIDLastSave="0" documentId="8_{D477A404-D0AE-4E7C-AB3D-15695892BED0}" xr6:coauthVersionLast="36" xr6:coauthVersionMax="36" xr10:uidLastSave="{00000000-0000-0000-0000-000000000000}"/>
  <bookViews>
    <workbookView xWindow="7356" yWindow="3708" windowWidth="10236" windowHeight="3156" tabRatio="858" firstSheet="8" activeTab="15" xr2:uid="{00000000-000D-0000-FFFF-FFFF00000000}"/>
  </bookViews>
  <sheets>
    <sheet name="MDA-BS" sheetId="120" state="hidden" r:id="rId1"/>
    <sheet name="MDA-OS" sheetId="121" state="hidden" r:id="rId2"/>
    <sheet name="A-1 Prior Year" sheetId="151" state="hidden" r:id="rId3"/>
    <sheet name="A-2 Prior Year" sheetId="152" state="hidden" r:id="rId4"/>
    <sheet name="B-1 Prior Year" sheetId="166" state="hidden" r:id="rId5"/>
    <sheet name="B-2 Prior Year" sheetId="167" state="hidden" r:id="rId6"/>
    <sheet name="Component Unit C-3" sheetId="168" state="hidden" r:id="rId7"/>
    <sheet name="52G Cash Basis" sheetId="149" state="hidden" r:id="rId8"/>
    <sheet name="RSI Schedule - Budget to Actual" sheetId="251" r:id="rId9"/>
    <sheet name="Notes to RSI - Budget to Actual" sheetId="252" r:id="rId10"/>
    <sheet name="RSI Schedule 1 - Pension" sheetId="206" r:id="rId11"/>
    <sheet name="RSI Schedule 2 - Pension" sheetId="207" r:id="rId12"/>
    <sheet name="Notes to RSI - Pension" sheetId="247" r:id="rId13"/>
    <sheet name="RSI Schedule 1 - OPEB" sheetId="245" r:id="rId14"/>
    <sheet name="RSI Schedule 2 - OPEB" sheetId="246" r:id="rId15"/>
    <sheet name="Notes to RSI - OPEB" sheetId="248" r:id="rId16"/>
    <sheet name="I-1 Prior Year" sheetId="188" state="hidden" r:id="rId17"/>
    <sheet name="I-2 Prior Year" sheetId="190" state="hidden" r:id="rId18"/>
    <sheet name="J-1 PY" sheetId="145" state="hidden" r:id="rId19"/>
    <sheet name="J-2 Prior Year" sheetId="144" state="hidden" r:id="rId20"/>
    <sheet name="J-3 Prior Year" sheetId="171" state="hidden" r:id="rId21"/>
    <sheet name="J-4 Prior Year" sheetId="172" state="hidden" r:id="rId22"/>
    <sheet name="K-1 Prior Year" sheetId="193" state="hidden" r:id="rId23"/>
    <sheet name="K-2 Prior Year" sheetId="194" state="hidden" r:id="rId24"/>
  </sheets>
  <definedNames>
    <definedName name="A.1.Gov.Funds.BS.FY16" localSheetId="9">#REF!</definedName>
    <definedName name="A.1.Gov.Funds.BS.FY16" localSheetId="8">#REF!</definedName>
    <definedName name="A.1.Gov.Funds.BS.FY16">#REF!</definedName>
    <definedName name="A.2.Gov.BS" localSheetId="16">'I-1 Prior Year'!$A$1:$S$44</definedName>
    <definedName name="A.2.Gov.BS">'A-1 Prior Year'!$A$1:$T$52</definedName>
    <definedName name="A.3" localSheetId="22">'K-1 Prior Year'!$A$1:$S$70</definedName>
    <definedName name="A.3" localSheetId="23">'K-2 Prior Year'!$A$1:$U$56</definedName>
    <definedName name="A.3" localSheetId="9">#REF!</definedName>
    <definedName name="A.3" localSheetId="8">#REF!</definedName>
    <definedName name="A.3">#REF!</definedName>
    <definedName name="A.4" localSheetId="17">'I-2 Prior Year'!$A$1:$T$41</definedName>
    <definedName name="A.4">'A-2 Prior Year'!$A$1:$T$72</definedName>
    <definedName name="B.1" localSheetId="9">#REF!</definedName>
    <definedName name="B.1" localSheetId="8">#REF!</definedName>
    <definedName name="B.1">#REF!</definedName>
    <definedName name="B.2">'B-1 Prior Year'!$A$1:$Q$53</definedName>
    <definedName name="B.3" localSheetId="9">#REF!</definedName>
    <definedName name="B.3" localSheetId="8">#REF!</definedName>
    <definedName name="B.3">#REF!</definedName>
    <definedName name="B.4">'B-2 Prior Year'!$A$1:$Q$62</definedName>
    <definedName name="C.1" localSheetId="9">#REF!</definedName>
    <definedName name="C.1" localSheetId="8">#REF!</definedName>
    <definedName name="C.1">#REF!</definedName>
    <definedName name="C.2" localSheetId="9">#REF!</definedName>
    <definedName name="C.2" localSheetId="8">#REF!</definedName>
    <definedName name="C.2">#REF!</definedName>
    <definedName name="C.3">'Component Unit C-3'!$A$1:$J$50</definedName>
    <definedName name="d">#REF!</definedName>
    <definedName name="D.1.BudgetToActual" localSheetId="9">#REF!</definedName>
    <definedName name="D.1.BudgetToActual" localSheetId="8">'RSI Schedule - Budget to Actual'!$A$1:$M$107</definedName>
    <definedName name="D.1.BudgetToActual">#REF!</definedName>
    <definedName name="E.1" localSheetId="9">#REF!</definedName>
    <definedName name="E.1" localSheetId="8">#REF!</definedName>
    <definedName name="E.1">#REF!</definedName>
    <definedName name="E.2">'I-1 Prior Year'!$A$1:$S$45</definedName>
    <definedName name="E.3" localSheetId="9">#REF!</definedName>
    <definedName name="E.3" localSheetId="8">#REF!</definedName>
    <definedName name="E.3">#REF!</definedName>
    <definedName name="E.4">'I-2 Prior Year'!$A$1:$T$41</definedName>
    <definedName name="ExhibitA2" localSheetId="9">#REF!</definedName>
    <definedName name="ExhibitA2" localSheetId="8">#REF!</definedName>
    <definedName name="ExhibitA2">#REF!</definedName>
    <definedName name="EXHIBITC2A" localSheetId="9">#REF!</definedName>
    <definedName name="EXHIBITC2A" localSheetId="8">#REF!</definedName>
    <definedName name="EXHIBITC2A">#REF!</definedName>
    <definedName name="EXHIBITC2B" localSheetId="9">#REF!</definedName>
    <definedName name="EXHIBITC2B" localSheetId="8">#REF!</definedName>
    <definedName name="EXHIBITC2B">#REF!</definedName>
    <definedName name="EXHIBITD2" localSheetId="8">#REF!</definedName>
    <definedName name="EXHIBITD2">#REF!</definedName>
    <definedName name="EXHIBITD3" localSheetId="8">#REF!</definedName>
    <definedName name="EXHIBITD3">#REF!</definedName>
    <definedName name="EXHIBITD4" localSheetId="8">#REF!</definedName>
    <definedName name="EXHIBITD4">#REF!</definedName>
    <definedName name="EXHIBITD5" localSheetId="8">#REF!</definedName>
    <definedName name="EXHIBITD5">#REF!</definedName>
    <definedName name="EXHIBITD6" localSheetId="8">#REF!</definedName>
    <definedName name="EXHIBITD6">#REF!</definedName>
    <definedName name="EXHIBITE2" localSheetId="8">#REF!</definedName>
    <definedName name="EXHIBITE2">#REF!</definedName>
    <definedName name="EXHIBITF2" localSheetId="8">#REF!</definedName>
    <definedName name="EXHIBITF2">#REF!</definedName>
    <definedName name="EXHIBITG2" localSheetId="8">#REF!</definedName>
    <definedName name="EXHIBITG2">#REF!</definedName>
    <definedName name="EXHIBITH2" localSheetId="8">#REF!</definedName>
    <definedName name="EXHIBITH2">#REF!</definedName>
    <definedName name="EXHIBITI2" localSheetId="8">#REF!</definedName>
    <definedName name="EXHIBITI2">#REF!</definedName>
    <definedName name="EXHIBITJ2" localSheetId="8">#REF!</definedName>
    <definedName name="EXHIBITJ2">#REF!</definedName>
    <definedName name="EXHIBITK2" localSheetId="8">#REF!</definedName>
    <definedName name="EXHIBITK2">#REF!</definedName>
    <definedName name="EXHIBITL2" localSheetId="8">#REF!</definedName>
    <definedName name="EXHIBITL2">#REF!</definedName>
    <definedName name="EXHIBITM2" localSheetId="8">#REF!</definedName>
    <definedName name="EXHIBITM2">#REF!</definedName>
    <definedName name="EXHIBITN2" localSheetId="8">#REF!</definedName>
    <definedName name="EXHIBITN2">#REF!</definedName>
    <definedName name="EXHIBITO2" localSheetId="8">#REF!</definedName>
    <definedName name="EXHIBITO2">#REF!</definedName>
    <definedName name="EXHIBITO5" localSheetId="8">#REF!</definedName>
    <definedName name="EXHIBITO5">#REF!</definedName>
    <definedName name="EXHIBITO8" localSheetId="8">#REF!</definedName>
    <definedName name="EXHIBITO8">#REF!</definedName>
    <definedName name="F.1.Part1">#REF!</definedName>
    <definedName name="F.1.part2">#REF!</definedName>
    <definedName name="F.2.Part1">'J-1 PY'!$A$1:$R$46</definedName>
    <definedName name="F.2.Part2">'J-1 PY'!$S$1:$AQ$46</definedName>
    <definedName name="F.3.part1" localSheetId="9">#REF!</definedName>
    <definedName name="F.3.part1" localSheetId="8">#REF!</definedName>
    <definedName name="F.3.part1">#REF!</definedName>
    <definedName name="F.3.Part2" localSheetId="9">#REF!</definedName>
    <definedName name="F.3.Part2" localSheetId="8">#REF!</definedName>
    <definedName name="F.3.Part2">#REF!</definedName>
    <definedName name="F.4.part1">'J-2 Prior Year'!$A$1:$S$48</definedName>
    <definedName name="F.4.Part2">'J-2 Prior Year'!$T$1:$AQ$48</definedName>
    <definedName name="F.5" localSheetId="9">#REF!</definedName>
    <definedName name="F.5" localSheetId="8">#REF!</definedName>
    <definedName name="F.5">#REF!</definedName>
    <definedName name="F.6">'J-3 Prior Year'!$A$1:$M$28</definedName>
    <definedName name="F.7" localSheetId="9">#REF!</definedName>
    <definedName name="F.7" localSheetId="8">#REF!</definedName>
    <definedName name="F.7">#REF!</definedName>
    <definedName name="F.8">'J-4 Prior Year'!$A$1:$M$34</definedName>
    <definedName name="G.1.Part1" localSheetId="9">#REF!</definedName>
    <definedName name="G.1.Part1" localSheetId="8">#REF!</definedName>
    <definedName name="G.1.Part1">#REF!</definedName>
    <definedName name="G.1.part2" localSheetId="9">#REF!</definedName>
    <definedName name="G.1.part2" localSheetId="8">#REF!</definedName>
    <definedName name="G.1.part2">#REF!</definedName>
    <definedName name="G.2.Part1">'K-1 Prior Year'!$A$1:$M$81</definedName>
    <definedName name="G.2.Part2">'K-1 Prior Year'!$N$1:$S$81</definedName>
    <definedName name="G.3.Part1" localSheetId="9">#REF!</definedName>
    <definedName name="G.3.Part1" localSheetId="8">#REF!</definedName>
    <definedName name="G.3.Part1">#REF!</definedName>
    <definedName name="G.3.Part2" localSheetId="9">#REF!</definedName>
    <definedName name="G.3.Part2" localSheetId="8">#REF!</definedName>
    <definedName name="G.3.Part2">#REF!</definedName>
    <definedName name="G.4.part1">'K-2 Prior Year'!$A$1:$O$56</definedName>
    <definedName name="G.4.Part2">'K-2 Prior Year'!$I$1:$U$56</definedName>
    <definedName name="MDA.BS">'MDA-BS'!$A$5:$K$25</definedName>
    <definedName name="MDA.OS" localSheetId="9">#REF!</definedName>
    <definedName name="MDA.OS" localSheetId="8">#REF!</definedName>
    <definedName name="MDA.OS">#REF!</definedName>
    <definedName name="Post_Year_Close_AK302_17_Report" localSheetId="9">#REF!</definedName>
    <definedName name="Post_Year_Close_AK302_17_Report" localSheetId="8">#REF!</definedName>
    <definedName name="Post_Year_Close_AK302_17_Report">#REF!</definedName>
    <definedName name="_xlnm.Print_Area" localSheetId="2">'A-1 Prior Year'!$A$1:$S$53</definedName>
    <definedName name="_xlnm.Print_Area" localSheetId="3">'A-2 Prior Year'!$A$1:$S$72</definedName>
    <definedName name="_xlnm.Print_Area" localSheetId="4">'B-1 Prior Year'!$A$1:$P$52</definedName>
    <definedName name="_xlnm.Print_Area" localSheetId="5">'B-2 Prior Year'!$A$1:$P$61</definedName>
    <definedName name="_xlnm.Print_Area" localSheetId="6">'Component Unit C-3'!$A$1:$I$50</definedName>
    <definedName name="_xlnm.Print_Area" localSheetId="16">'I-1 Prior Year'!$A$1:$S$49</definedName>
    <definedName name="_xlnm.Print_Area" localSheetId="17">'I-2 Prior Year'!$A$1:$S$45</definedName>
    <definedName name="_xlnm.Print_Area" localSheetId="18">'J-1 PY'!$A$1:$AP$47</definedName>
    <definedName name="_xlnm.Print_Area" localSheetId="19">'J-2 Prior Year'!$A$1:$AP$49</definedName>
    <definedName name="_xlnm.Print_Area" localSheetId="20">'J-3 Prior Year'!$A$1:$M$30</definedName>
    <definedName name="_xlnm.Print_Area" localSheetId="21">'J-4 Prior Year'!$A$1:$M$36</definedName>
    <definedName name="_xlnm.Print_Area" localSheetId="22">'K-1 Prior Year'!$A$1:$Y$80</definedName>
    <definedName name="_xlnm.Print_Area" localSheetId="23">'K-2 Prior Year'!$A$1:$AC$65</definedName>
    <definedName name="_xlnm.Print_Area" localSheetId="0">'MDA-BS'!$A$1:$K$25</definedName>
    <definedName name="_xlnm.Print_Area" localSheetId="1">'MDA-OS'!$A$1:$K$53</definedName>
    <definedName name="_xlnm.Print_Area" localSheetId="9">'Notes to RSI - Budget to Actual'!$A$1:$W$28</definedName>
    <definedName name="_xlnm.Print_Area" localSheetId="15">'Notes to RSI - OPEB'!$A$1:$T$66</definedName>
    <definedName name="_xlnm.Print_Area" localSheetId="12">'Notes to RSI - Pension'!$A$1:$T$35</definedName>
    <definedName name="_xlnm.Print_Area" localSheetId="8">'RSI Schedule - Budget to Actual'!$A$1:$L$107</definedName>
    <definedName name="_xlnm.Print_Area" localSheetId="13">'RSI Schedule 1 - OPEB'!$A$1:$L$45</definedName>
    <definedName name="_xlnm.Print_Area" localSheetId="10">'RSI Schedule 1 - Pension'!$A$1:$J$44</definedName>
    <definedName name="_xlnm.Print_Area" localSheetId="14">'RSI Schedule 2 - OPEB'!$A$1:$L$39</definedName>
    <definedName name="_xlnm.Print_Area" localSheetId="11">'RSI Schedule 2 - Pension'!$A$1:$J$41</definedName>
    <definedName name="RSI">#REF!</definedName>
  </definedNames>
  <calcPr calcId="191029"/>
</workbook>
</file>

<file path=xl/calcChain.xml><?xml version="1.0" encoding="utf-8"?>
<calcChain xmlns="http://schemas.openxmlformats.org/spreadsheetml/2006/main">
  <c r="L30" i="246" l="1"/>
  <c r="J20" i="246"/>
  <c r="L20" i="246"/>
  <c r="L35" i="246"/>
  <c r="L15" i="246"/>
  <c r="L19" i="245" l="1"/>
  <c r="L36" i="245"/>
  <c r="H36" i="207"/>
  <c r="J36" i="207"/>
  <c r="J31" i="207"/>
  <c r="J34" i="206"/>
  <c r="J95" i="251" l="1"/>
  <c r="L63" i="251"/>
  <c r="L64" i="251"/>
  <c r="L65" i="251"/>
  <c r="L66" i="251"/>
  <c r="L67" i="251"/>
  <c r="L68" i="251"/>
  <c r="L69" i="251"/>
  <c r="L70" i="251"/>
  <c r="L71" i="251"/>
  <c r="L72" i="251"/>
  <c r="L38" i="251"/>
  <c r="L39" i="251"/>
  <c r="L40" i="251"/>
  <c r="L41" i="251"/>
  <c r="L42" i="251"/>
  <c r="L43" i="251"/>
  <c r="L45" i="251"/>
  <c r="L46" i="251"/>
  <c r="L47" i="251"/>
  <c r="L48" i="251"/>
  <c r="L49" i="251"/>
  <c r="L50" i="251"/>
  <c r="L51" i="251"/>
  <c r="L52" i="251"/>
  <c r="L53" i="251"/>
  <c r="L54" i="251"/>
  <c r="L15" i="251"/>
  <c r="L16" i="251"/>
  <c r="L17" i="251"/>
  <c r="L18" i="251"/>
  <c r="L19" i="251"/>
  <c r="L20" i="251"/>
  <c r="L21" i="251"/>
  <c r="L22" i="251"/>
  <c r="L23" i="251"/>
  <c r="L24" i="251"/>
  <c r="L25" i="251"/>
  <c r="L26" i="251"/>
  <c r="L27" i="251"/>
  <c r="L28" i="251"/>
  <c r="L12" i="251"/>
  <c r="L13" i="251"/>
  <c r="L14" i="251"/>
  <c r="H33" i="245"/>
  <c r="H36" i="245" s="1"/>
  <c r="F33" i="245"/>
  <c r="F36" i="245" s="1"/>
  <c r="D33" i="245"/>
  <c r="D36" i="245" s="1"/>
  <c r="H16" i="245"/>
  <c r="H19" i="245" s="1"/>
  <c r="F16" i="245"/>
  <c r="F19" i="245" s="1"/>
  <c r="D16" i="245"/>
  <c r="D19" i="245" s="1"/>
  <c r="J35" i="246"/>
  <c r="H35" i="246"/>
  <c r="F35" i="246"/>
  <c r="D35" i="246"/>
  <c r="H20" i="246"/>
  <c r="F20" i="246"/>
  <c r="D20" i="246"/>
  <c r="F30" i="246"/>
  <c r="D30" i="246"/>
  <c r="F15" i="246"/>
  <c r="D15" i="246"/>
  <c r="H15" i="246"/>
  <c r="J15" i="246"/>
  <c r="J36" i="245"/>
  <c r="J19" i="245"/>
  <c r="J20" i="207"/>
  <c r="D20" i="207"/>
  <c r="F20" i="207"/>
  <c r="H20" i="207"/>
  <c r="F36" i="207"/>
  <c r="D36" i="207"/>
  <c r="H34" i="206"/>
  <c r="F31" i="206"/>
  <c r="F34" i="206" s="1"/>
  <c r="D31" i="206"/>
  <c r="D34" i="206" s="1"/>
  <c r="J16" i="206"/>
  <c r="J19" i="206" s="1"/>
  <c r="H16" i="206"/>
  <c r="H19" i="206" s="1"/>
  <c r="F16" i="206"/>
  <c r="F19" i="206" s="1"/>
  <c r="D15" i="207"/>
  <c r="H31" i="207"/>
  <c r="F31" i="207"/>
  <c r="D31" i="207"/>
  <c r="D16" i="206"/>
  <c r="D19" i="206" s="1"/>
  <c r="J30" i="246"/>
  <c r="J75" i="251"/>
  <c r="H75" i="251"/>
  <c r="F75" i="251"/>
  <c r="L73" i="251"/>
  <c r="L62" i="251"/>
  <c r="J57" i="251"/>
  <c r="H57" i="251"/>
  <c r="F57" i="251"/>
  <c r="L55" i="251"/>
  <c r="L37" i="251"/>
  <c r="L36" i="251"/>
  <c r="L35" i="251"/>
  <c r="L34" i="251"/>
  <c r="J30" i="251"/>
  <c r="J59" i="251" s="1"/>
  <c r="H30" i="251"/>
  <c r="H59" i="251" s="1"/>
  <c r="F30" i="251"/>
  <c r="F59" i="251" s="1"/>
  <c r="L11" i="251"/>
  <c r="H30" i="246"/>
  <c r="J15" i="207"/>
  <c r="H15" i="207"/>
  <c r="F15" i="207"/>
  <c r="AD14" i="193"/>
  <c r="AE14" i="193"/>
  <c r="S13" i="152"/>
  <c r="AC12" i="194"/>
  <c r="G14" i="193"/>
  <c r="Y14" i="193"/>
  <c r="M25" i="193"/>
  <c r="M49" i="193"/>
  <c r="AC36" i="194"/>
  <c r="G47" i="193"/>
  <c r="AA14" i="193"/>
  <c r="AB14" i="193"/>
  <c r="M51" i="193"/>
  <c r="M49" i="167"/>
  <c r="P45" i="167"/>
  <c r="M21" i="167"/>
  <c r="M20" i="167"/>
  <c r="M17" i="167"/>
  <c r="P14" i="167"/>
  <c r="J29" i="172"/>
  <c r="G29" i="172"/>
  <c r="J25" i="172"/>
  <c r="G25" i="172"/>
  <c r="J18" i="172"/>
  <c r="G18" i="172"/>
  <c r="J17" i="172"/>
  <c r="G17" i="172"/>
  <c r="J12" i="172"/>
  <c r="G12" i="172"/>
  <c r="J11" i="172"/>
  <c r="G11" i="172"/>
  <c r="J23" i="171"/>
  <c r="J25" i="171"/>
  <c r="G22" i="171"/>
  <c r="M22" i="171"/>
  <c r="G13" i="171"/>
  <c r="M13" i="171"/>
  <c r="J12" i="171"/>
  <c r="J18" i="171"/>
  <c r="G12" i="171"/>
  <c r="G18" i="171"/>
  <c r="J11" i="171"/>
  <c r="G11" i="171"/>
  <c r="G10" i="171"/>
  <c r="M10" i="171"/>
  <c r="AM42" i="144"/>
  <c r="AJ42" i="144"/>
  <c r="AG42" i="144"/>
  <c r="AD42" i="144"/>
  <c r="AA42" i="144"/>
  <c r="X42" i="144"/>
  <c r="V42" i="144"/>
  <c r="S42" i="144"/>
  <c r="P42" i="144"/>
  <c r="M42" i="144"/>
  <c r="J42" i="144"/>
  <c r="G42" i="144"/>
  <c r="AG36" i="144"/>
  <c r="V36" i="144"/>
  <c r="G36" i="144"/>
  <c r="AM35" i="144"/>
  <c r="AJ35" i="144"/>
  <c r="AG35" i="144"/>
  <c r="AD35" i="144"/>
  <c r="AA35" i="144"/>
  <c r="X35" i="144"/>
  <c r="V35" i="144"/>
  <c r="S35" i="144"/>
  <c r="P35" i="144"/>
  <c r="M35" i="144"/>
  <c r="J35" i="144"/>
  <c r="G35" i="144"/>
  <c r="V34" i="144"/>
  <c r="P34" i="144"/>
  <c r="M34" i="144"/>
  <c r="J34" i="144"/>
  <c r="G34" i="144"/>
  <c r="AG33" i="144"/>
  <c r="AD33" i="144"/>
  <c r="AM32" i="144"/>
  <c r="AJ32" i="144"/>
  <c r="AD32" i="144"/>
  <c r="AA32" i="144"/>
  <c r="AA38" i="144"/>
  <c r="X32" i="144"/>
  <c r="V32" i="144"/>
  <c r="S32" i="144"/>
  <c r="P32" i="144"/>
  <c r="M32" i="144"/>
  <c r="J32" i="144"/>
  <c r="G32" i="144"/>
  <c r="AA25" i="144"/>
  <c r="X25" i="144"/>
  <c r="V25" i="144"/>
  <c r="S25" i="144"/>
  <c r="S27" i="144"/>
  <c r="P25" i="144"/>
  <c r="P27" i="144"/>
  <c r="G25" i="144"/>
  <c r="G27" i="144"/>
  <c r="AA24" i="144"/>
  <c r="X24" i="144"/>
  <c r="V23" i="144"/>
  <c r="G32" i="167"/>
  <c r="P32" i="167"/>
  <c r="AM18" i="144"/>
  <c r="AJ18" i="144"/>
  <c r="AG18" i="144"/>
  <c r="AD18" i="144"/>
  <c r="V18" i="144"/>
  <c r="S18" i="144"/>
  <c r="P18" i="144"/>
  <c r="M18" i="144"/>
  <c r="J18" i="144"/>
  <c r="G18" i="144"/>
  <c r="AM17" i="144"/>
  <c r="AJ17" i="144"/>
  <c r="AG17" i="144"/>
  <c r="AD17" i="144"/>
  <c r="AA17" i="144"/>
  <c r="AA20" i="144"/>
  <c r="X17" i="144"/>
  <c r="X20" i="144"/>
  <c r="V17" i="144"/>
  <c r="S17" i="144"/>
  <c r="P17" i="144"/>
  <c r="M17" i="144"/>
  <c r="J17" i="144"/>
  <c r="J20" i="144"/>
  <c r="G17" i="144"/>
  <c r="AD12" i="144"/>
  <c r="S12" i="144"/>
  <c r="S14" i="144"/>
  <c r="P12" i="144"/>
  <c r="AA11" i="144"/>
  <c r="X11" i="144"/>
  <c r="V11" i="144"/>
  <c r="P11" i="144"/>
  <c r="P14" i="144"/>
  <c r="M11" i="144"/>
  <c r="J11" i="144"/>
  <c r="G11" i="144"/>
  <c r="AM10" i="144"/>
  <c r="AM14" i="144"/>
  <c r="AJ10" i="144"/>
  <c r="AJ14" i="144"/>
  <c r="AG10" i="144"/>
  <c r="AG14" i="144"/>
  <c r="AD10" i="144"/>
  <c r="AA10" i="144"/>
  <c r="X10" i="144"/>
  <c r="V10" i="144"/>
  <c r="M10" i="144"/>
  <c r="M14" i="144"/>
  <c r="J10" i="144"/>
  <c r="G10" i="144"/>
  <c r="AD40" i="145"/>
  <c r="AD42" i="145"/>
  <c r="AA40" i="145"/>
  <c r="AA42" i="145"/>
  <c r="AJ39" i="145"/>
  <c r="AJ42" i="145"/>
  <c r="AG39" i="145"/>
  <c r="AG42" i="145"/>
  <c r="AM38" i="145"/>
  <c r="AM42" i="145"/>
  <c r="X38" i="145"/>
  <c r="X42" i="145"/>
  <c r="U38" i="145"/>
  <c r="U42" i="145"/>
  <c r="R38" i="145"/>
  <c r="R42" i="145"/>
  <c r="O38" i="145"/>
  <c r="O42" i="145"/>
  <c r="L38" i="145"/>
  <c r="L42" i="145"/>
  <c r="I38" i="145"/>
  <c r="I42" i="145"/>
  <c r="F38" i="145"/>
  <c r="AJ32" i="145"/>
  <c r="U32" i="145"/>
  <c r="L32" i="145"/>
  <c r="I32" i="145"/>
  <c r="F32" i="145"/>
  <c r="AM31" i="145"/>
  <c r="AM34" i="145"/>
  <c r="AJ31" i="145"/>
  <c r="AG31" i="145"/>
  <c r="AG34" i="145"/>
  <c r="AD31" i="145"/>
  <c r="U31" i="145"/>
  <c r="R31" i="145"/>
  <c r="O31" i="145"/>
  <c r="L31" i="145"/>
  <c r="I31" i="145"/>
  <c r="F31" i="145"/>
  <c r="AJ30" i="145"/>
  <c r="AD30" i="145"/>
  <c r="U30" i="145"/>
  <c r="R30" i="145"/>
  <c r="R34" i="145"/>
  <c r="O30" i="145"/>
  <c r="O34" i="145"/>
  <c r="L30" i="145"/>
  <c r="I30" i="145"/>
  <c r="I34" i="145"/>
  <c r="F30" i="145"/>
  <c r="F34" i="145"/>
  <c r="AD29" i="145"/>
  <c r="AA29" i="145"/>
  <c r="AA34" i="145"/>
  <c r="X29" i="145"/>
  <c r="AA23" i="145"/>
  <c r="X23" i="145"/>
  <c r="AJ22" i="145"/>
  <c r="AG22" i="145"/>
  <c r="AD22" i="145"/>
  <c r="F22" i="145"/>
  <c r="AJ21" i="145"/>
  <c r="AG21" i="145"/>
  <c r="AD21" i="145"/>
  <c r="I21" i="145"/>
  <c r="F21" i="145"/>
  <c r="AM20" i="145"/>
  <c r="AJ20" i="145"/>
  <c r="AG20" i="145"/>
  <c r="AD20" i="145"/>
  <c r="AA20" i="145"/>
  <c r="X20" i="145"/>
  <c r="U20" i="145"/>
  <c r="L20" i="145"/>
  <c r="F20" i="145"/>
  <c r="AM19" i="145"/>
  <c r="AJ19" i="145"/>
  <c r="AG19" i="145"/>
  <c r="AD19" i="145"/>
  <c r="U19" i="145"/>
  <c r="R19" i="145"/>
  <c r="O19" i="145"/>
  <c r="L19" i="145"/>
  <c r="I19" i="145"/>
  <c r="F19" i="145"/>
  <c r="AJ18" i="145"/>
  <c r="AA18" i="145"/>
  <c r="X18" i="145"/>
  <c r="U18" i="145"/>
  <c r="R18" i="145"/>
  <c r="O18" i="145"/>
  <c r="L18" i="145"/>
  <c r="I18" i="145"/>
  <c r="F18" i="145"/>
  <c r="AP17" i="145"/>
  <c r="AM16" i="145"/>
  <c r="AJ16" i="145"/>
  <c r="AG16" i="145"/>
  <c r="AD16" i="145"/>
  <c r="U16" i="145"/>
  <c r="R16" i="145"/>
  <c r="O16" i="145"/>
  <c r="L16" i="145"/>
  <c r="I16" i="145"/>
  <c r="F16" i="145"/>
  <c r="AA15" i="145"/>
  <c r="X15" i="145"/>
  <c r="AM14" i="145"/>
  <c r="AJ14" i="145"/>
  <c r="AG14" i="145"/>
  <c r="AD14" i="145"/>
  <c r="U14" i="145"/>
  <c r="R14" i="145"/>
  <c r="O14" i="145"/>
  <c r="L14" i="145"/>
  <c r="I14" i="145"/>
  <c r="F14" i="145"/>
  <c r="AA13" i="145"/>
  <c r="X13" i="145"/>
  <c r="AA12" i="145"/>
  <c r="X12" i="145"/>
  <c r="AA11" i="145"/>
  <c r="X11" i="145"/>
  <c r="AM9" i="145"/>
  <c r="AJ9" i="145"/>
  <c r="AG9" i="145"/>
  <c r="AD9" i="145"/>
  <c r="U9" i="145"/>
  <c r="R9" i="145"/>
  <c r="O9" i="145"/>
  <c r="L9" i="145"/>
  <c r="I9" i="145"/>
  <c r="F9" i="145"/>
  <c r="U34" i="145"/>
  <c r="J15" i="171"/>
  <c r="G20" i="144"/>
  <c r="AG20" i="144"/>
  <c r="AG29" i="144"/>
  <c r="AJ20" i="144"/>
  <c r="AJ29" i="144"/>
  <c r="S20" i="144"/>
  <c r="S29" i="144"/>
  <c r="V20" i="144"/>
  <c r="M20" i="144"/>
  <c r="M29" i="144"/>
  <c r="P20" i="144"/>
  <c r="P29" i="144"/>
  <c r="X38" i="144"/>
  <c r="J14" i="172"/>
  <c r="L34" i="145"/>
  <c r="AM20" i="144"/>
  <c r="AM29" i="144"/>
  <c r="X27" i="144"/>
  <c r="S38" i="144"/>
  <c r="G14" i="144"/>
  <c r="G29" i="144"/>
  <c r="AD20" i="144"/>
  <c r="AA27" i="144"/>
  <c r="V38" i="144"/>
  <c r="G14" i="172"/>
  <c r="G20" i="172"/>
  <c r="U25" i="145"/>
  <c r="AP31" i="145"/>
  <c r="G33" i="166"/>
  <c r="M11" i="171"/>
  <c r="AP32" i="145"/>
  <c r="G34" i="166"/>
  <c r="G38" i="144"/>
  <c r="M38" i="144"/>
  <c r="AM38" i="144"/>
  <c r="AG38" i="144"/>
  <c r="X14" i="144"/>
  <c r="AD14" i="144"/>
  <c r="AD25" i="145"/>
  <c r="F25" i="145"/>
  <c r="L25" i="145"/>
  <c r="R25" i="145"/>
  <c r="AJ25" i="145"/>
  <c r="X25" i="145"/>
  <c r="V14" i="144"/>
  <c r="AA14" i="144"/>
  <c r="G15" i="167"/>
  <c r="P15" i="167"/>
  <c r="AD38" i="144"/>
  <c r="AP35" i="144"/>
  <c r="G47" i="167"/>
  <c r="P47" i="167"/>
  <c r="AP12" i="145"/>
  <c r="G14" i="166"/>
  <c r="AP13" i="145"/>
  <c r="G15" i="166"/>
  <c r="AP14" i="145"/>
  <c r="G16" i="166"/>
  <c r="AP15" i="145"/>
  <c r="G17" i="166"/>
  <c r="AP16" i="145"/>
  <c r="G18" i="166"/>
  <c r="O25" i="145"/>
  <c r="AP19" i="145"/>
  <c r="G21" i="166"/>
  <c r="AM25" i="145"/>
  <c r="AP22" i="145"/>
  <c r="G24" i="166"/>
  <c r="AP23" i="145"/>
  <c r="G25" i="166"/>
  <c r="G13" i="167"/>
  <c r="P13" i="167"/>
  <c r="AP18" i="144"/>
  <c r="J38" i="144"/>
  <c r="P38" i="144"/>
  <c r="AJ38" i="144"/>
  <c r="AP33" i="144"/>
  <c r="AP42" i="144"/>
  <c r="J14" i="144"/>
  <c r="J29" i="144"/>
  <c r="AP23" i="144"/>
  <c r="V27" i="144"/>
  <c r="AP34" i="144"/>
  <c r="AP36" i="144"/>
  <c r="G12" i="167"/>
  <c r="P12" i="167"/>
  <c r="G21" i="167"/>
  <c r="G33" i="167"/>
  <c r="P33" i="167"/>
  <c r="G41" i="167"/>
  <c r="P41" i="167"/>
  <c r="G43" i="167"/>
  <c r="P43" i="167"/>
  <c r="G20" i="167"/>
  <c r="G34" i="167"/>
  <c r="P34" i="167"/>
  <c r="G42" i="167"/>
  <c r="P42" i="167"/>
  <c r="G46" i="167"/>
  <c r="P46" i="167"/>
  <c r="G53" i="167"/>
  <c r="J20" i="172"/>
  <c r="M12" i="172"/>
  <c r="J21" i="167"/>
  <c r="M18" i="172"/>
  <c r="J27" i="167"/>
  <c r="P27" i="167"/>
  <c r="M25" i="172"/>
  <c r="J44" i="167"/>
  <c r="J49" i="167"/>
  <c r="M29" i="172"/>
  <c r="J53" i="167"/>
  <c r="M23" i="167"/>
  <c r="M38" i="167"/>
  <c r="M51" i="167"/>
  <c r="M55" i="167"/>
  <c r="M11" i="172"/>
  <c r="M17" i="172"/>
  <c r="M18" i="171"/>
  <c r="G15" i="171"/>
  <c r="G25" i="171"/>
  <c r="M12" i="171"/>
  <c r="M23" i="171"/>
  <c r="M25" i="171"/>
  <c r="I25" i="145"/>
  <c r="AG25" i="145"/>
  <c r="AJ34" i="145"/>
  <c r="AA25" i="145"/>
  <c r="AP18" i="145"/>
  <c r="G20" i="166"/>
  <c r="AP20" i="145"/>
  <c r="G22" i="166"/>
  <c r="AP29" i="145"/>
  <c r="G31" i="166"/>
  <c r="AD34" i="145"/>
  <c r="AP38" i="145"/>
  <c r="G40" i="166"/>
  <c r="F42" i="145"/>
  <c r="AP10" i="144"/>
  <c r="AP11" i="144"/>
  <c r="AP12" i="144"/>
  <c r="AP17" i="144"/>
  <c r="AP25" i="144"/>
  <c r="AP32" i="144"/>
  <c r="AP24" i="144"/>
  <c r="AP9" i="145"/>
  <c r="G11" i="166"/>
  <c r="AP21" i="145"/>
  <c r="G23" i="166"/>
  <c r="AP30" i="145"/>
  <c r="G32" i="166"/>
  <c r="X34" i="145"/>
  <c r="AP39" i="145"/>
  <c r="G41" i="166"/>
  <c r="AP11" i="145"/>
  <c r="G13" i="166"/>
  <c r="AP40" i="145"/>
  <c r="G44" i="166"/>
  <c r="S40" i="144"/>
  <c r="S44" i="144"/>
  <c r="AG40" i="144"/>
  <c r="AG44" i="144"/>
  <c r="G23" i="167"/>
  <c r="AA29" i="144"/>
  <c r="AA40" i="144"/>
  <c r="AA44" i="144"/>
  <c r="J22" i="172"/>
  <c r="J27" i="172"/>
  <c r="J31" i="172"/>
  <c r="M40" i="144"/>
  <c r="M44" i="144"/>
  <c r="G22" i="172"/>
  <c r="G27" i="172"/>
  <c r="G31" i="172"/>
  <c r="AM40" i="144"/>
  <c r="AM44" i="144"/>
  <c r="AD29" i="144"/>
  <c r="AD40" i="144"/>
  <c r="AD44" i="144"/>
  <c r="AJ40" i="144"/>
  <c r="AJ44" i="144"/>
  <c r="X29" i="144"/>
  <c r="X40" i="144"/>
  <c r="X44" i="144"/>
  <c r="G40" i="144"/>
  <c r="G44" i="144"/>
  <c r="P53" i="167"/>
  <c r="M15" i="171"/>
  <c r="AP20" i="144"/>
  <c r="V29" i="144"/>
  <c r="V40" i="144"/>
  <c r="V44" i="144"/>
  <c r="G36" i="167"/>
  <c r="P21" i="167"/>
  <c r="AP27" i="144"/>
  <c r="AP38" i="144"/>
  <c r="G17" i="167"/>
  <c r="P36" i="167"/>
  <c r="P17" i="167"/>
  <c r="J40" i="144"/>
  <c r="J44" i="144"/>
  <c r="P40" i="144"/>
  <c r="P44" i="144"/>
  <c r="G49" i="167"/>
  <c r="P44" i="167"/>
  <c r="P49" i="167"/>
  <c r="M20" i="172"/>
  <c r="J26" i="167"/>
  <c r="M14" i="172"/>
  <c r="J20" i="167"/>
  <c r="AP42" i="145"/>
  <c r="AP34" i="145"/>
  <c r="AP14" i="144"/>
  <c r="AP25" i="145"/>
  <c r="M22" i="172"/>
  <c r="M27" i="172"/>
  <c r="M31" i="172"/>
  <c r="G38" i="167"/>
  <c r="G51" i="167"/>
  <c r="G55" i="167"/>
  <c r="AP29" i="144"/>
  <c r="AP40" i="144"/>
  <c r="AP44" i="144"/>
  <c r="J23" i="167"/>
  <c r="P20" i="167"/>
  <c r="P23" i="167"/>
  <c r="P26" i="167"/>
  <c r="P29" i="167"/>
  <c r="J29" i="167"/>
  <c r="J38" i="167"/>
  <c r="J51" i="167"/>
  <c r="J55" i="167"/>
  <c r="P38" i="167"/>
  <c r="P51" i="167"/>
  <c r="P55" i="167"/>
  <c r="AD59" i="193"/>
  <c r="A1" i="120"/>
  <c r="S58" i="152"/>
  <c r="AA59" i="193"/>
  <c r="J36" i="121"/>
  <c r="S21" i="152"/>
  <c r="AA22" i="193"/>
  <c r="AD54" i="193"/>
  <c r="AE54" i="193"/>
  <c r="Y15" i="193"/>
  <c r="Y38" i="193"/>
  <c r="G49" i="194"/>
  <c r="M64" i="193"/>
  <c r="S49" i="193"/>
  <c r="Y28" i="193"/>
  <c r="S25" i="193"/>
  <c r="Y11" i="193"/>
  <c r="M67" i="193"/>
  <c r="S51" i="193"/>
  <c r="S67" i="193"/>
  <c r="M33" i="166"/>
  <c r="M31" i="171"/>
  <c r="C63" i="149"/>
  <c r="C64" i="149"/>
  <c r="B64" i="149"/>
  <c r="S36" i="188"/>
  <c r="P43" i="151"/>
  <c r="S37" i="188"/>
  <c r="P44" i="151"/>
  <c r="A3" i="188"/>
  <c r="A3" i="190"/>
  <c r="G39" i="188"/>
  <c r="G47" i="190"/>
  <c r="S39" i="188"/>
  <c r="P39" i="188"/>
  <c r="M39" i="188"/>
  <c r="J39" i="188"/>
  <c r="A1" i="188"/>
  <c r="J47" i="190"/>
  <c r="P47" i="190"/>
  <c r="M47" i="190"/>
  <c r="S47" i="190"/>
  <c r="P47" i="151"/>
  <c r="A3" i="166"/>
  <c r="P76" i="152"/>
  <c r="I38" i="168"/>
  <c r="I16" i="168"/>
  <c r="F41" i="168"/>
  <c r="F38" i="168"/>
  <c r="F14" i="168"/>
  <c r="F16" i="168"/>
  <c r="F24" i="168"/>
  <c r="A1" i="168"/>
  <c r="I24" i="168"/>
  <c r="I27" i="168"/>
  <c r="A3" i="167"/>
  <c r="A1" i="172"/>
  <c r="J11" i="166"/>
  <c r="J37" i="172"/>
  <c r="G37" i="172"/>
  <c r="J43" i="166"/>
  <c r="J42" i="166"/>
  <c r="J33" i="166"/>
  <c r="J21" i="166"/>
  <c r="J18" i="166"/>
  <c r="J16" i="166"/>
  <c r="A1" i="171"/>
  <c r="G46" i="166"/>
  <c r="G31" i="171"/>
  <c r="J46" i="166"/>
  <c r="J64" i="167"/>
  <c r="J27" i="166"/>
  <c r="J31" i="171"/>
  <c r="G27" i="166"/>
  <c r="P11" i="166"/>
  <c r="I55" i="168"/>
  <c r="F25" i="168"/>
  <c r="F27" i="168"/>
  <c r="F55" i="168"/>
  <c r="J36" i="166"/>
  <c r="M37" i="172"/>
  <c r="A1" i="167"/>
  <c r="M46" i="166"/>
  <c r="G64" i="167"/>
  <c r="P44" i="166"/>
  <c r="P43" i="166"/>
  <c r="P42" i="166"/>
  <c r="P41" i="166"/>
  <c r="P40" i="166"/>
  <c r="M36" i="166"/>
  <c r="G36" i="166"/>
  <c r="P34" i="166"/>
  <c r="P33" i="166"/>
  <c r="P32" i="166"/>
  <c r="M27" i="166"/>
  <c r="P25" i="166"/>
  <c r="P24" i="166"/>
  <c r="P23" i="166"/>
  <c r="P22" i="166"/>
  <c r="P21" i="166"/>
  <c r="P20" i="166"/>
  <c r="P18" i="166"/>
  <c r="P17" i="166"/>
  <c r="P16" i="166"/>
  <c r="P15" i="166"/>
  <c r="P14" i="166"/>
  <c r="P13" i="166"/>
  <c r="A1" i="166"/>
  <c r="M64" i="167"/>
  <c r="M56" i="166"/>
  <c r="G56" i="166"/>
  <c r="P27" i="166"/>
  <c r="P46" i="166"/>
  <c r="P64" i="167"/>
  <c r="P31" i="166"/>
  <c r="P36" i="166"/>
  <c r="J56" i="166"/>
  <c r="M38" i="172"/>
  <c r="P65" i="167"/>
  <c r="G20" i="120"/>
  <c r="P56" i="166"/>
  <c r="S44" i="151"/>
  <c r="J19" i="120"/>
  <c r="S45" i="151"/>
  <c r="J20" i="120"/>
  <c r="M20" i="120"/>
  <c r="AE59" i="193"/>
  <c r="Q47" i="151"/>
  <c r="M47" i="151"/>
  <c r="K47" i="151"/>
  <c r="H47" i="151"/>
  <c r="E47" i="151"/>
  <c r="A1" i="151"/>
  <c r="M76" i="152"/>
  <c r="A1" i="190"/>
  <c r="A1" i="152"/>
  <c r="G38" i="172"/>
  <c r="J38" i="172"/>
  <c r="J65" i="167"/>
  <c r="M65" i="167"/>
  <c r="AP48" i="145"/>
  <c r="AP50" i="144"/>
  <c r="AP51" i="144"/>
  <c r="AD46" i="193"/>
  <c r="AE46" i="193"/>
  <c r="AM50" i="144"/>
  <c r="AJ50" i="144"/>
  <c r="AD50" i="144"/>
  <c r="AA50" i="144"/>
  <c r="X50" i="144"/>
  <c r="V50" i="144"/>
  <c r="S50" i="144"/>
  <c r="P50" i="144"/>
  <c r="M50" i="144"/>
  <c r="I48" i="145"/>
  <c r="A1" i="145"/>
  <c r="A1" i="144"/>
  <c r="J50" i="144"/>
  <c r="J51" i="144"/>
  <c r="AM51" i="144"/>
  <c r="AG50" i="144"/>
  <c r="AG51" i="144"/>
  <c r="AG48" i="145"/>
  <c r="G50" i="144"/>
  <c r="G65" i="167"/>
  <c r="X51" i="144"/>
  <c r="M51" i="144"/>
  <c r="AD51" i="144"/>
  <c r="AA51" i="144"/>
  <c r="P51" i="144"/>
  <c r="S51" i="144"/>
  <c r="AJ51" i="144"/>
  <c r="V51" i="144"/>
  <c r="X48" i="145"/>
  <c r="AD48" i="145"/>
  <c r="AM48" i="145"/>
  <c r="F48" i="145"/>
  <c r="AA48" i="145"/>
  <c r="U48" i="145"/>
  <c r="AJ48" i="145"/>
  <c r="R48" i="145"/>
  <c r="O48" i="145"/>
  <c r="L48" i="145"/>
  <c r="G51" i="144"/>
  <c r="AD43" i="193"/>
  <c r="AE43" i="193"/>
  <c r="J47" i="151"/>
  <c r="S43" i="151"/>
  <c r="J18" i="120"/>
  <c r="J76" i="152"/>
  <c r="AD41" i="193"/>
  <c r="AE41" i="193"/>
  <c r="AD44" i="193"/>
  <c r="AE44" i="193"/>
  <c r="AD45" i="193"/>
  <c r="AE45" i="193"/>
  <c r="AD42" i="193"/>
  <c r="AE42" i="193"/>
  <c r="AD32" i="193"/>
  <c r="AE32" i="193"/>
  <c r="AD40" i="193"/>
  <c r="AE40" i="193"/>
  <c r="AD30" i="193"/>
  <c r="AE30" i="193"/>
  <c r="AD37" i="193"/>
  <c r="AE37" i="193"/>
  <c r="AD34" i="193"/>
  <c r="AE34" i="193"/>
  <c r="AD33" i="193"/>
  <c r="AE33" i="193"/>
  <c r="AD36" i="193"/>
  <c r="AE36" i="193"/>
  <c r="AD38" i="193"/>
  <c r="AE38" i="193"/>
  <c r="AD31" i="193"/>
  <c r="AE31" i="193"/>
  <c r="AD35" i="193"/>
  <c r="AE35" i="193"/>
  <c r="AD29" i="193"/>
  <c r="AE29" i="193"/>
  <c r="AD61" i="193"/>
  <c r="AE61" i="193"/>
  <c r="P41" i="188"/>
  <c r="P64" i="193"/>
  <c r="J49" i="194"/>
  <c r="W18" i="194"/>
  <c r="J41" i="188"/>
  <c r="Y61" i="193"/>
  <c r="Z49" i="194"/>
  <c r="J49" i="193"/>
  <c r="Z38" i="194"/>
  <c r="Z40" i="194"/>
  <c r="G35" i="121"/>
  <c r="Y20" i="193"/>
  <c r="V49" i="193"/>
  <c r="Y47" i="193"/>
  <c r="M49" i="194"/>
  <c r="M32" i="190"/>
  <c r="AC44" i="194"/>
  <c r="G55" i="193"/>
  <c r="Y55" i="193"/>
  <c r="Y58" i="193"/>
  <c r="Y17" i="193"/>
  <c r="P25" i="193"/>
  <c r="Y56" i="193"/>
  <c r="AC46" i="194"/>
  <c r="G60" i="193"/>
  <c r="Y60" i="193"/>
  <c r="T49" i="194"/>
  <c r="S33" i="188"/>
  <c r="AC15" i="194"/>
  <c r="G22" i="193"/>
  <c r="Y22" i="193"/>
  <c r="AB22" i="193"/>
  <c r="Y41" i="193"/>
  <c r="V25" i="193"/>
  <c r="Y12" i="193"/>
  <c r="S20" i="152"/>
  <c r="AA21" i="193"/>
  <c r="M38" i="194"/>
  <c r="M41" i="188"/>
  <c r="W38" i="194"/>
  <c r="S19" i="190"/>
  <c r="P28" i="152"/>
  <c r="F31" i="168"/>
  <c r="F47" i="168"/>
  <c r="F52" i="168"/>
  <c r="AC45" i="194"/>
  <c r="G59" i="193"/>
  <c r="Y59" i="193"/>
  <c r="AB59" i="193"/>
  <c r="Y40" i="193"/>
  <c r="G18" i="121"/>
  <c r="Y16" i="193"/>
  <c r="M18" i="194"/>
  <c r="G17" i="120"/>
  <c r="P49" i="193"/>
  <c r="P51" i="193"/>
  <c r="S21" i="188"/>
  <c r="P39" i="151"/>
  <c r="S19" i="152"/>
  <c r="AA20" i="193"/>
  <c r="AB20" i="193"/>
  <c r="Y57" i="193"/>
  <c r="G31" i="121"/>
  <c r="W49" i="194"/>
  <c r="G19" i="120"/>
  <c r="M19" i="120"/>
  <c r="Y21" i="193"/>
  <c r="AB21" i="193"/>
  <c r="AC31" i="194"/>
  <c r="G42" i="193"/>
  <c r="Y42" i="193"/>
  <c r="G20" i="121"/>
  <c r="G30" i="121"/>
  <c r="G17" i="121"/>
  <c r="G15" i="121"/>
  <c r="G36" i="121"/>
  <c r="M36" i="121"/>
  <c r="G21" i="121"/>
  <c r="G9" i="121"/>
  <c r="G5" i="121"/>
  <c r="G38" i="121"/>
  <c r="G34" i="121"/>
  <c r="P25" i="151"/>
  <c r="M40" i="194"/>
  <c r="M52" i="194"/>
  <c r="G37" i="121"/>
  <c r="M37" i="121"/>
  <c r="P67" i="193"/>
  <c r="V51" i="193"/>
  <c r="V67" i="193"/>
  <c r="Z52" i="194"/>
  <c r="G7" i="121"/>
  <c r="G32" i="121"/>
  <c r="M32" i="121"/>
  <c r="W40" i="194"/>
  <c r="W52" i="194"/>
  <c r="G18" i="120"/>
  <c r="G22" i="120"/>
  <c r="M18" i="120"/>
  <c r="G32" i="120"/>
  <c r="G39" i="121"/>
  <c r="G33" i="120"/>
  <c r="G41" i="121"/>
  <c r="AC22" i="194"/>
  <c r="G30" i="193"/>
  <c r="Y30" i="193"/>
  <c r="S34" i="151"/>
  <c r="M16" i="190"/>
  <c r="AC13" i="194"/>
  <c r="G18" i="193"/>
  <c r="Y18" i="193"/>
  <c r="AD15" i="193"/>
  <c r="AE15" i="193"/>
  <c r="S44" i="152"/>
  <c r="AA45" i="193"/>
  <c r="AD60" i="193"/>
  <c r="AE60" i="193"/>
  <c r="S36" i="152"/>
  <c r="AA37" i="193"/>
  <c r="AC23" i="194"/>
  <c r="G31" i="193"/>
  <c r="Y31" i="193"/>
  <c r="AC16" i="194"/>
  <c r="G23" i="193"/>
  <c r="Y23" i="193"/>
  <c r="Q18" i="194"/>
  <c r="AD19" i="193"/>
  <c r="AE19" i="193"/>
  <c r="S18" i="152"/>
  <c r="J9" i="121"/>
  <c r="M9" i="121"/>
  <c r="P18" i="188"/>
  <c r="P23" i="188"/>
  <c r="P50" i="188"/>
  <c r="M36" i="151"/>
  <c r="M49" i="151"/>
  <c r="S29" i="152"/>
  <c r="J17" i="121"/>
  <c r="M17" i="121"/>
  <c r="AD56" i="193"/>
  <c r="AE56" i="193"/>
  <c r="S12" i="152"/>
  <c r="S28" i="188"/>
  <c r="P32" i="151"/>
  <c r="S32" i="151"/>
  <c r="M62" i="152"/>
  <c r="AD18" i="193"/>
  <c r="AE18" i="193"/>
  <c r="J25" i="193"/>
  <c r="J51" i="193"/>
  <c r="J67" i="193"/>
  <c r="S14" i="188"/>
  <c r="P12" i="151"/>
  <c r="S12" i="151"/>
  <c r="M22" i="151"/>
  <c r="M27" i="151"/>
  <c r="M55" i="151"/>
  <c r="S30" i="152"/>
  <c r="G24" i="152"/>
  <c r="S10" i="152"/>
  <c r="J18" i="194"/>
  <c r="J18" i="188"/>
  <c r="J23" i="188"/>
  <c r="J50" i="188"/>
  <c r="AC28" i="194"/>
  <c r="G36" i="193"/>
  <c r="Y36" i="193"/>
  <c r="G25" i="190"/>
  <c r="S20" i="190"/>
  <c r="S20" i="151"/>
  <c r="AC25" i="194"/>
  <c r="G33" i="193"/>
  <c r="Y33" i="193"/>
  <c r="S43" i="152"/>
  <c r="S27" i="188"/>
  <c r="S30" i="188"/>
  <c r="S41" i="188"/>
  <c r="G30" i="188"/>
  <c r="G41" i="188"/>
  <c r="P25" i="190"/>
  <c r="AC11" i="194"/>
  <c r="G13" i="193"/>
  <c r="Y13" i="193"/>
  <c r="T18" i="194"/>
  <c r="T40" i="194"/>
  <c r="J25" i="190"/>
  <c r="G19" i="121"/>
  <c r="S23" i="190"/>
  <c r="P46" i="152"/>
  <c r="S46" i="152"/>
  <c r="S42" i="152"/>
  <c r="G18" i="194"/>
  <c r="G18" i="188"/>
  <c r="G23" i="188"/>
  <c r="G50" i="188"/>
  <c r="S12" i="188"/>
  <c r="P10" i="151"/>
  <c r="S16" i="188"/>
  <c r="P18" i="151"/>
  <c r="S18" i="151"/>
  <c r="AC33" i="194"/>
  <c r="G44" i="193"/>
  <c r="Y44" i="193"/>
  <c r="S36" i="190"/>
  <c r="P66" i="152"/>
  <c r="S66" i="152"/>
  <c r="AD47" i="193"/>
  <c r="AE47" i="193"/>
  <c r="S14" i="151"/>
  <c r="S17" i="151"/>
  <c r="G42" i="151"/>
  <c r="G47" i="151"/>
  <c r="G76" i="152"/>
  <c r="G9" i="120"/>
  <c r="AD16" i="193"/>
  <c r="AE16" i="193"/>
  <c r="AC26" i="194"/>
  <c r="G34" i="193"/>
  <c r="Y34" i="193"/>
  <c r="S57" i="152"/>
  <c r="AA58" i="193"/>
  <c r="AB58" i="193"/>
  <c r="T38" i="194"/>
  <c r="AC21" i="194"/>
  <c r="G29" i="193"/>
  <c r="S15" i="188"/>
  <c r="P15" i="151"/>
  <c r="S15" i="151"/>
  <c r="S21" i="190"/>
  <c r="P40" i="152"/>
  <c r="S40" i="152"/>
  <c r="AA41" i="193"/>
  <c r="AB41" i="193"/>
  <c r="S56" i="152"/>
  <c r="J34" i="121"/>
  <c r="M34" i="121"/>
  <c r="G22" i="151"/>
  <c r="G27" i="151"/>
  <c r="AD12" i="193"/>
  <c r="AE12" i="193"/>
  <c r="S59" i="152"/>
  <c r="S31" i="152"/>
  <c r="AA32" i="193"/>
  <c r="S16" i="152"/>
  <c r="AA17" i="193"/>
  <c r="AB17" i="193"/>
  <c r="I54" i="168"/>
  <c r="I56" i="168"/>
  <c r="AD57" i="193"/>
  <c r="AE57" i="193"/>
  <c r="S35" i="152"/>
  <c r="AA36" i="193"/>
  <c r="J22" i="151"/>
  <c r="J27" i="151"/>
  <c r="M48" i="152"/>
  <c r="AC27" i="194"/>
  <c r="G35" i="193"/>
  <c r="Y35" i="193"/>
  <c r="J36" i="151"/>
  <c r="J49" i="151"/>
  <c r="J16" i="190"/>
  <c r="G36" i="151"/>
  <c r="S14" i="190"/>
  <c r="P15" i="152"/>
  <c r="S15" i="152"/>
  <c r="J8" i="121"/>
  <c r="AC29" i="194"/>
  <c r="G37" i="193"/>
  <c r="Y37" i="193"/>
  <c r="AC35" i="194"/>
  <c r="G46" i="193"/>
  <c r="Y46" i="193"/>
  <c r="S34" i="152"/>
  <c r="AA35" i="193"/>
  <c r="M24" i="152"/>
  <c r="M50" i="152"/>
  <c r="M64" i="152"/>
  <c r="M68" i="152"/>
  <c r="S30" i="190"/>
  <c r="P32" i="190"/>
  <c r="F54" i="168"/>
  <c r="F56" i="168"/>
  <c r="M18" i="188"/>
  <c r="M23" i="188"/>
  <c r="M50" i="188"/>
  <c r="AD20" i="193"/>
  <c r="AE20" i="193"/>
  <c r="S55" i="152"/>
  <c r="AA56" i="193"/>
  <c r="AB56" i="193"/>
  <c r="S19" i="151"/>
  <c r="S13" i="188"/>
  <c r="P11" i="151"/>
  <c r="S11" i="151"/>
  <c r="S41" i="152"/>
  <c r="AA42" i="193"/>
  <c r="AB42" i="193"/>
  <c r="AD17" i="193"/>
  <c r="AE17" i="193"/>
  <c r="S32" i="152"/>
  <c r="AA33" i="193"/>
  <c r="AB33" i="193"/>
  <c r="G16" i="190"/>
  <c r="G27" i="190"/>
  <c r="G34" i="190"/>
  <c r="G38" i="190"/>
  <c r="S12" i="190"/>
  <c r="P11" i="152"/>
  <c r="AD13" i="193"/>
  <c r="AE13" i="193"/>
  <c r="S33" i="151"/>
  <c r="S22" i="190"/>
  <c r="P45" i="152"/>
  <c r="S45" i="152"/>
  <c r="AA46" i="193"/>
  <c r="AC43" i="194"/>
  <c r="G54" i="193"/>
  <c r="G64" i="193"/>
  <c r="Q49" i="194"/>
  <c r="AC49" i="194"/>
  <c r="J48" i="152"/>
  <c r="AD49" i="193"/>
  <c r="AE49" i="193"/>
  <c r="AD28" i="193"/>
  <c r="AE28" i="193"/>
  <c r="S17" i="152"/>
  <c r="AA18" i="193"/>
  <c r="AB18" i="193"/>
  <c r="AC24" i="194"/>
  <c r="G32" i="193"/>
  <c r="Y32" i="193"/>
  <c r="AB32" i="193"/>
  <c r="S39" i="152"/>
  <c r="J38" i="194"/>
  <c r="S16" i="151"/>
  <c r="AD58" i="193"/>
  <c r="AE58" i="193"/>
  <c r="J62" i="152"/>
  <c r="AD64" i="193"/>
  <c r="AE64" i="193"/>
  <c r="S54" i="152"/>
  <c r="AA55" i="193"/>
  <c r="AB55" i="193"/>
  <c r="AD55" i="193"/>
  <c r="AE55" i="193"/>
  <c r="P16" i="190"/>
  <c r="P27" i="190"/>
  <c r="P34" i="190"/>
  <c r="P38" i="190"/>
  <c r="Q38" i="194"/>
  <c r="Q40" i="194"/>
  <c r="J24" i="152"/>
  <c r="AD11" i="193"/>
  <c r="AE11" i="193"/>
  <c r="S13" i="190"/>
  <c r="P14" i="152"/>
  <c r="S14" i="152"/>
  <c r="AA15" i="193"/>
  <c r="AB15" i="193"/>
  <c r="S28" i="152"/>
  <c r="J16" i="121"/>
  <c r="S39" i="151"/>
  <c r="S27" i="152"/>
  <c r="AA28" i="193"/>
  <c r="AB28" i="193"/>
  <c r="G48" i="152"/>
  <c r="G38" i="194"/>
  <c r="G62" i="152"/>
  <c r="S53" i="152"/>
  <c r="AA54" i="193"/>
  <c r="AC34" i="194"/>
  <c r="G45" i="193"/>
  <c r="Y45" i="193"/>
  <c r="AB45" i="193"/>
  <c r="S33" i="152"/>
  <c r="AA34" i="193"/>
  <c r="AB34" i="193"/>
  <c r="AC14" i="194"/>
  <c r="G19" i="193"/>
  <c r="Y19" i="193"/>
  <c r="AC32" i="194"/>
  <c r="G43" i="193"/>
  <c r="Y43" i="193"/>
  <c r="S25" i="151"/>
  <c r="J9" i="120"/>
  <c r="M9" i="120"/>
  <c r="S22" i="152"/>
  <c r="AA23" i="193"/>
  <c r="M25" i="190"/>
  <c r="I31" i="168"/>
  <c r="I47" i="168"/>
  <c r="I52" i="168"/>
  <c r="G22" i="121"/>
  <c r="AA40" i="193"/>
  <c r="AB40" i="193"/>
  <c r="J23" i="121"/>
  <c r="AA47" i="193"/>
  <c r="AB47" i="193"/>
  <c r="J7" i="121"/>
  <c r="M7" i="121"/>
  <c r="AA13" i="193"/>
  <c r="AA29" i="193"/>
  <c r="AD25" i="193"/>
  <c r="AE25" i="193"/>
  <c r="AB23" i="193"/>
  <c r="Y29" i="193"/>
  <c r="AA31" i="193"/>
  <c r="J18" i="121"/>
  <c r="M18" i="121"/>
  <c r="J31" i="121"/>
  <c r="M31" i="121"/>
  <c r="G10" i="121"/>
  <c r="AA60" i="193"/>
  <c r="AB60" i="193"/>
  <c r="J38" i="121"/>
  <c r="M38" i="121"/>
  <c r="J30" i="121"/>
  <c r="J20" i="121"/>
  <c r="M20" i="121"/>
  <c r="AA43" i="193"/>
  <c r="G23" i="121"/>
  <c r="Y54" i="193"/>
  <c r="S32" i="190"/>
  <c r="P60" i="152"/>
  <c r="J21" i="121"/>
  <c r="M21" i="121"/>
  <c r="AA44" i="193"/>
  <c r="G8" i="121"/>
  <c r="J35" i="121"/>
  <c r="M35" i="121"/>
  <c r="AA11" i="193"/>
  <c r="AB11" i="193"/>
  <c r="J5" i="121"/>
  <c r="M5" i="121"/>
  <c r="S25" i="190"/>
  <c r="J50" i="152"/>
  <c r="S42" i="151"/>
  <c r="AB37" i="193"/>
  <c r="Y25" i="193"/>
  <c r="AB46" i="193"/>
  <c r="AB36" i="193"/>
  <c r="G49" i="151"/>
  <c r="G55" i="151"/>
  <c r="J33" i="121"/>
  <c r="M33" i="121"/>
  <c r="AA57" i="193"/>
  <c r="AB57" i="193"/>
  <c r="J10" i="121"/>
  <c r="M10" i="121"/>
  <c r="AC18" i="194"/>
  <c r="M27" i="190"/>
  <c r="M34" i="190"/>
  <c r="M38" i="190"/>
  <c r="M52" i="188"/>
  <c r="M53" i="188"/>
  <c r="P37" i="152"/>
  <c r="P48" i="152"/>
  <c r="G50" i="152"/>
  <c r="G64" i="152"/>
  <c r="G68" i="152"/>
  <c r="G77" i="152"/>
  <c r="AA30" i="193"/>
  <c r="AB30" i="193"/>
  <c r="AB43" i="193"/>
  <c r="J15" i="121"/>
  <c r="M15" i="121"/>
  <c r="M23" i="121"/>
  <c r="Q52" i="194"/>
  <c r="AB35" i="193"/>
  <c r="G49" i="193"/>
  <c r="J19" i="121"/>
  <c r="M19" i="121"/>
  <c r="AB44" i="193"/>
  <c r="P31" i="151"/>
  <c r="P36" i="151"/>
  <c r="P49" i="151"/>
  <c r="AA19" i="193"/>
  <c r="AB19" i="193"/>
  <c r="G25" i="193"/>
  <c r="AA16" i="193"/>
  <c r="AB16" i="193"/>
  <c r="S16" i="190"/>
  <c r="S27" i="190"/>
  <c r="S34" i="190"/>
  <c r="S38" i="190"/>
  <c r="M8" i="121"/>
  <c r="J40" i="194"/>
  <c r="J52" i="194"/>
  <c r="AB31" i="193"/>
  <c r="G40" i="194"/>
  <c r="G52" i="194"/>
  <c r="S18" i="188"/>
  <c r="S23" i="188"/>
  <c r="S50" i="188"/>
  <c r="J27" i="190"/>
  <c r="J34" i="190"/>
  <c r="J38" i="190"/>
  <c r="J55" i="151"/>
  <c r="AC38" i="194"/>
  <c r="M30" i="121"/>
  <c r="J17" i="120"/>
  <c r="S47" i="151"/>
  <c r="Y49" i="193"/>
  <c r="AB29" i="193"/>
  <c r="AD51" i="193"/>
  <c r="AE51" i="193"/>
  <c r="J64" i="152"/>
  <c r="AB54" i="193"/>
  <c r="Y64" i="193"/>
  <c r="T52" i="194"/>
  <c r="G48" i="190"/>
  <c r="G52" i="188"/>
  <c r="G53" i="188"/>
  <c r="P62" i="152"/>
  <c r="S60" i="152"/>
  <c r="P52" i="188"/>
  <c r="P53" i="188"/>
  <c r="P48" i="190"/>
  <c r="P22" i="151"/>
  <c r="P27" i="151"/>
  <c r="S10" i="151"/>
  <c r="S22" i="151"/>
  <c r="P24" i="152"/>
  <c r="S11" i="152"/>
  <c r="M77" i="152"/>
  <c r="AB13" i="193"/>
  <c r="S31" i="151"/>
  <c r="S36" i="151"/>
  <c r="G51" i="193"/>
  <c r="Y51" i="193"/>
  <c r="Y67" i="193"/>
  <c r="AA67" i="193"/>
  <c r="AB67" i="193"/>
  <c r="G67" i="193"/>
  <c r="M48" i="190"/>
  <c r="S37" i="152"/>
  <c r="S48" i="152"/>
  <c r="P50" i="152"/>
  <c r="P64" i="152"/>
  <c r="P68" i="152"/>
  <c r="P55" i="151"/>
  <c r="AD52" i="194"/>
  <c r="AC40" i="194"/>
  <c r="AC52" i="194"/>
  <c r="J48" i="190"/>
  <c r="J52" i="188"/>
  <c r="J53" i="188"/>
  <c r="J22" i="120"/>
  <c r="M17" i="120"/>
  <c r="AA38" i="193"/>
  <c r="AB38" i="193"/>
  <c r="J22" i="121"/>
  <c r="G16" i="121"/>
  <c r="S48" i="190"/>
  <c r="S52" i="188"/>
  <c r="S53" i="188"/>
  <c r="J68" i="152"/>
  <c r="AD67" i="193"/>
  <c r="AE67" i="193"/>
  <c r="S49" i="151"/>
  <c r="J14" i="120"/>
  <c r="S27" i="151"/>
  <c r="J7" i="120"/>
  <c r="J12" i="120"/>
  <c r="G6" i="121"/>
  <c r="G7" i="120"/>
  <c r="G14" i="120"/>
  <c r="J6" i="121"/>
  <c r="J12" i="121"/>
  <c r="AA12" i="193"/>
  <c r="AB12" i="193"/>
  <c r="S24" i="152"/>
  <c r="AA61" i="193"/>
  <c r="AB61" i="193"/>
  <c r="J39" i="121"/>
  <c r="S62" i="152"/>
  <c r="U59" i="152"/>
  <c r="J32" i="120"/>
  <c r="S76" i="152"/>
  <c r="S55" i="151"/>
  <c r="AA64" i="193"/>
  <c r="AB64" i="193"/>
  <c r="Y84" i="193"/>
  <c r="Y85" i="193"/>
  <c r="G12" i="120"/>
  <c r="M7" i="120"/>
  <c r="M12" i="120"/>
  <c r="G25" i="121"/>
  <c r="M16" i="121"/>
  <c r="AA49" i="193"/>
  <c r="AB49" i="193"/>
  <c r="M39" i="121"/>
  <c r="J41" i="121"/>
  <c r="P77" i="152"/>
  <c r="S50" i="152"/>
  <c r="AA25" i="193"/>
  <c r="AB25" i="193"/>
  <c r="M14" i="120"/>
  <c r="G25" i="120"/>
  <c r="M6" i="121"/>
  <c r="G12" i="121"/>
  <c r="J77" i="152"/>
  <c r="M22" i="121"/>
  <c r="J25" i="121"/>
  <c r="J27" i="121"/>
  <c r="J25" i="120"/>
  <c r="J30" i="120"/>
  <c r="J33" i="120"/>
  <c r="M22" i="120"/>
  <c r="M25" i="121"/>
  <c r="G30" i="120"/>
  <c r="AA51" i="193"/>
  <c r="AB51" i="193"/>
  <c r="S64" i="152"/>
  <c r="S68" i="152"/>
  <c r="M25" i="120"/>
  <c r="M30" i="120"/>
  <c r="M41" i="121"/>
  <c r="J43" i="121"/>
  <c r="J47" i="121"/>
  <c r="U48" i="152"/>
  <c r="M12" i="121"/>
  <c r="G27" i="121"/>
  <c r="M27" i="121"/>
  <c r="G43" i="121"/>
  <c r="G45" i="121"/>
  <c r="M45" i="121"/>
  <c r="S77" i="152"/>
  <c r="J52" i="121"/>
  <c r="J53" i="121"/>
  <c r="G52" i="121"/>
  <c r="M43" i="121"/>
  <c r="G47" i="121"/>
  <c r="M47" i="121"/>
  <c r="G53" i="121"/>
  <c r="H77" i="251" l="1"/>
  <c r="H81" i="251" s="1"/>
  <c r="F77" i="251"/>
  <c r="F81" i="251" s="1"/>
  <c r="J77" i="251"/>
  <c r="J81" i="251" s="1"/>
  <c r="J88" i="251" s="1"/>
  <c r="J103" i="251" s="1"/>
  <c r="L57" i="251"/>
  <c r="L30" i="251"/>
  <c r="L75" i="251"/>
  <c r="L81" i="251" l="1"/>
  <c r="L59" i="251"/>
  <c r="L77" i="251" s="1"/>
</calcChain>
</file>

<file path=xl/sharedStrings.xml><?xml version="1.0" encoding="utf-8"?>
<sst xmlns="http://schemas.openxmlformats.org/spreadsheetml/2006/main" count="1293" uniqueCount="575">
  <si>
    <t>Change</t>
  </si>
  <si>
    <t>Assets</t>
  </si>
  <si>
    <t>$</t>
  </si>
  <si>
    <t>Deferred Outflows of Resources</t>
  </si>
  <si>
    <t xml:space="preserve">Total Assets and Deferred </t>
  </si>
  <si>
    <t>Outflows of Resources</t>
  </si>
  <si>
    <t>Liabilities</t>
  </si>
  <si>
    <t>Fund Balances</t>
  </si>
  <si>
    <t>Nonspendable</t>
  </si>
  <si>
    <t>Restricted</t>
  </si>
  <si>
    <t>Committed</t>
  </si>
  <si>
    <t>Unassigned</t>
  </si>
  <si>
    <t>Total Fund Balances</t>
  </si>
  <si>
    <t>Total Liabilities and Fund Balances</t>
  </si>
  <si>
    <t>Balance:</t>
  </si>
  <si>
    <t>Fund Bal. MDA-OS</t>
  </si>
  <si>
    <t>Var:</t>
  </si>
  <si>
    <t>Revenues:</t>
  </si>
  <si>
    <t>Funds Escheated</t>
  </si>
  <si>
    <t>Fees, Licenses and Fines</t>
  </si>
  <si>
    <t>Sales and Services</t>
  </si>
  <si>
    <t>Investment Earnings</t>
  </si>
  <si>
    <t>Revenues from Other State Agencies (Note 9)</t>
  </si>
  <si>
    <t>Other Revenues</t>
  </si>
  <si>
    <t>Total Revenues</t>
  </si>
  <si>
    <t>Expenditures:</t>
  </si>
  <si>
    <t>Grants, State Aid and Subsidies</t>
  </si>
  <si>
    <t>Contracted Personal Services</t>
  </si>
  <si>
    <t>Personal Services</t>
  </si>
  <si>
    <t>Employee Benefits</t>
  </si>
  <si>
    <t>Debt Service</t>
  </si>
  <si>
    <t>Other Fixed Charges</t>
  </si>
  <si>
    <t>Capital Outlay</t>
  </si>
  <si>
    <t>Other Expenditures</t>
  </si>
  <si>
    <t>Expenditures to Other State Agencies (Note 9)</t>
  </si>
  <si>
    <t>Total Expenditures</t>
  </si>
  <si>
    <t>Excess revenues over (under) expenditures</t>
  </si>
  <si>
    <t>Other Financing Sources (Uses)</t>
  </si>
  <si>
    <t>Appropriations</t>
  </si>
  <si>
    <t>Sale of Capital Assets</t>
  </si>
  <si>
    <t>General Obligation Bonds Issued</t>
  </si>
  <si>
    <t>Refunding on Bonds Issued</t>
  </si>
  <si>
    <t>Premiums on Bonds Issued</t>
  </si>
  <si>
    <t>Pay to Refunded Debt Escrow Agent</t>
  </si>
  <si>
    <t>Transfers to State Reserve</t>
  </si>
  <si>
    <t>Transfers from State Reserve</t>
  </si>
  <si>
    <t xml:space="preserve">Transfers In </t>
  </si>
  <si>
    <t xml:space="preserve">Transfers Out </t>
  </si>
  <si>
    <t>Total Other Financing Sources (Uses)</t>
  </si>
  <si>
    <t>Net Change in Fund Balance</t>
  </si>
  <si>
    <t>Fund Balance July 1,</t>
  </si>
  <si>
    <t>Fund Balance June 30,</t>
  </si>
  <si>
    <t>Per A-3&amp; A-4:</t>
  </si>
  <si>
    <t xml:space="preserve">Balance Sheet </t>
  </si>
  <si>
    <t>Governmental Funds</t>
  </si>
  <si>
    <t>June 30, 2016</t>
  </si>
  <si>
    <t>Exhibit A-1</t>
  </si>
  <si>
    <t xml:space="preserve">Debt </t>
  </si>
  <si>
    <t xml:space="preserve">Other </t>
  </si>
  <si>
    <t xml:space="preserve">General </t>
  </si>
  <si>
    <t>Escheat</t>
  </si>
  <si>
    <t xml:space="preserve">Proceeds and </t>
  </si>
  <si>
    <t xml:space="preserve">Governmental </t>
  </si>
  <si>
    <t>Fund</t>
  </si>
  <si>
    <t>Interest Fund</t>
  </si>
  <si>
    <t>Funds</t>
  </si>
  <si>
    <t>Total</t>
  </si>
  <si>
    <t>ASSETS</t>
  </si>
  <si>
    <t>Cash and Cash Equivalents (Note 3)</t>
  </si>
  <si>
    <t>Investments (Note 3)</t>
  </si>
  <si>
    <t>Securities Lending Collateral</t>
  </si>
  <si>
    <t>Receivables:</t>
  </si>
  <si>
    <t>Intergovernmental Receivables</t>
  </si>
  <si>
    <t>Interest Receivable</t>
  </si>
  <si>
    <t>Contributions Receivable</t>
  </si>
  <si>
    <t>Inventories</t>
  </si>
  <si>
    <t>Notes Receivable</t>
  </si>
  <si>
    <t>Due from Other Funds</t>
  </si>
  <si>
    <t>Due from Component Unit</t>
  </si>
  <si>
    <t>Total Assets</t>
  </si>
  <si>
    <t>DEFERRED OUTFLOWS OF RESOURCES</t>
  </si>
  <si>
    <t>Forward Funded State Aid</t>
  </si>
  <si>
    <t>Total Assets and Deferred Outflows</t>
  </si>
  <si>
    <t xml:space="preserve">LIABILITIES </t>
  </si>
  <si>
    <t>Accounts Payable and Accrued Liabilities</t>
  </si>
  <si>
    <t>Accounts Payable</t>
  </si>
  <si>
    <t>Obligations under Securities Lending</t>
  </si>
  <si>
    <t>Due to Other Funds</t>
  </si>
  <si>
    <t>Escheat Claims Payable</t>
  </si>
  <si>
    <t>Total Liabilities</t>
  </si>
  <si>
    <t>DEFERRED INFLOWS OF RESOURCES</t>
  </si>
  <si>
    <t>Total Deferred Inflows of Resources</t>
  </si>
  <si>
    <r>
      <t xml:space="preserve">FUND BALANCES </t>
    </r>
    <r>
      <rPr>
        <sz val="10"/>
        <rFont val="Arial"/>
        <family val="2"/>
      </rPr>
      <t>(Note 8)</t>
    </r>
  </si>
  <si>
    <t>Total Liabilities, Deferred Inflows of Resources, and Fund Balances</t>
  </si>
  <si>
    <t>The accompanying notes to the financial statements are an integral part of this statement.</t>
  </si>
  <si>
    <t>Balance?</t>
  </si>
  <si>
    <t>A-3</t>
  </si>
  <si>
    <t>Var</t>
  </si>
  <si>
    <t xml:space="preserve"> </t>
  </si>
  <si>
    <t>Statement of Revenues, Expenditures, and Changes in Fund Balance</t>
  </si>
  <si>
    <t>For the Fiscal Year Ended June 30, 2016</t>
  </si>
  <si>
    <t>Exhibit A-4</t>
  </si>
  <si>
    <t>REVENUES</t>
  </si>
  <si>
    <t xml:space="preserve">Funds Escheated </t>
  </si>
  <si>
    <t>Fees</t>
  </si>
  <si>
    <t>Services</t>
  </si>
  <si>
    <t>Administrative Cost Reimbursements</t>
  </si>
  <si>
    <t>Contributions</t>
  </si>
  <si>
    <t>Interest Earnings on Loans</t>
  </si>
  <si>
    <t>Rental and Lease of Property</t>
  </si>
  <si>
    <t>Revenues from Other State Agencies</t>
  </si>
  <si>
    <t>Loan Collection of Principal</t>
  </si>
  <si>
    <t>Reimbursement of Core Banking Upgrade Expenditures</t>
  </si>
  <si>
    <t>Reimbursement of Expenditures from Investment Pool</t>
  </si>
  <si>
    <t>Miscellaneous Revenue</t>
  </si>
  <si>
    <t>EXPENDITURES</t>
  </si>
  <si>
    <t>State Aid</t>
  </si>
  <si>
    <t>Supplies and Materials</t>
  </si>
  <si>
    <t>Travel</t>
  </si>
  <si>
    <t>Communication</t>
  </si>
  <si>
    <t>Utilities</t>
  </si>
  <si>
    <t>Data Processing Services</t>
  </si>
  <si>
    <t>Other Services</t>
  </si>
  <si>
    <t>Claims and Benefits</t>
  </si>
  <si>
    <t>Principal Retirement</t>
  </si>
  <si>
    <t>Interest and Fees</t>
  </si>
  <si>
    <t>Debt Issuance Costs</t>
  </si>
  <si>
    <t>Insurance</t>
  </si>
  <si>
    <t>Expenditures to Other State Agencies</t>
  </si>
  <si>
    <t>Excess Revenues Over (Under) Expenditures</t>
  </si>
  <si>
    <t>OTHER FINANCING SOURCES (USES)</t>
  </si>
  <si>
    <t>State Appropriations</t>
  </si>
  <si>
    <t>Transfers to State Reserve Fund</t>
  </si>
  <si>
    <t>Transfers In</t>
  </si>
  <si>
    <t>Transfers Out</t>
  </si>
  <si>
    <t>Net Change in Fund Balances</t>
  </si>
  <si>
    <t>Fund Balances - July 1</t>
  </si>
  <si>
    <t>Fund Balances - June 30</t>
  </si>
  <si>
    <t>A-2</t>
  </si>
  <si>
    <t>Statements of Fiduciary Net Position</t>
  </si>
  <si>
    <t>Exhibit B-1</t>
  </si>
  <si>
    <t>Pension and Other</t>
  </si>
  <si>
    <t xml:space="preserve"> Employee Benefit</t>
  </si>
  <si>
    <t>Investment</t>
  </si>
  <si>
    <t>Trust Funds</t>
  </si>
  <si>
    <t>Private-Purpose</t>
  </si>
  <si>
    <t>(1)</t>
  </si>
  <si>
    <t>(2)</t>
  </si>
  <si>
    <t xml:space="preserve"> Trust Fund</t>
  </si>
  <si>
    <t>Cash and Cash Equivalents</t>
  </si>
  <si>
    <t>Investments:</t>
  </si>
  <si>
    <t>Collective Investment Funds</t>
  </si>
  <si>
    <t>Unallocated Insurance Contracts</t>
  </si>
  <si>
    <t>Synthetic Guaranteed Investment Contracts</t>
  </si>
  <si>
    <t>State Treasurer Investment Pool</t>
  </si>
  <si>
    <t>Non-State Treasurer Pooled Investments</t>
  </si>
  <si>
    <t>Adjusted for SL</t>
  </si>
  <si>
    <t>Accounts Receivable</t>
  </si>
  <si>
    <t>Due from Component Units</t>
  </si>
  <si>
    <t>LIABILITIES</t>
  </si>
  <si>
    <t>Accounts Payable and Accrued Liabilities:</t>
  </si>
  <si>
    <t>Benefits Payable</t>
  </si>
  <si>
    <t>Funds Held for Others</t>
  </si>
  <si>
    <t>NET POSITION</t>
  </si>
  <si>
    <t>Restricted for:</t>
  </si>
  <si>
    <t>Pension Benefits</t>
  </si>
  <si>
    <t>Postemployment Benefits</t>
  </si>
  <si>
    <t>Pool Participants</t>
  </si>
  <si>
    <t>Individuals, Organizations, and Other Governments</t>
  </si>
  <si>
    <t>Other Employment Benefits</t>
  </si>
  <si>
    <t>Total Net Position</t>
  </si>
  <si>
    <t>(1) See supplementary Exhibit J-2 for detailed information of each Pension and Other Employee Benefit Trust Fund</t>
  </si>
  <si>
    <t>(2) See supplementary Exhibit J-6 for detailed information of each Investment Trust Fund</t>
  </si>
  <si>
    <t>Statements of Changes in Fiduciary Net Position</t>
  </si>
  <si>
    <t>Exhibit B-4</t>
  </si>
  <si>
    <t>ADDITIONS</t>
  </si>
  <si>
    <t>Contributions:</t>
  </si>
  <si>
    <t>Employer</t>
  </si>
  <si>
    <t>Members</t>
  </si>
  <si>
    <t>Trustee Deposits</t>
  </si>
  <si>
    <t>Other Contributions</t>
  </si>
  <si>
    <t>Total Contributions</t>
  </si>
  <si>
    <t>Investment Income:</t>
  </si>
  <si>
    <t>Less Investment Expenses</t>
  </si>
  <si>
    <t xml:space="preserve">Net Investment Income </t>
  </si>
  <si>
    <t>Pool Share Transactions:</t>
  </si>
  <si>
    <t>Reinvestment of Dividends</t>
  </si>
  <si>
    <t>Net Share Purchases</t>
  </si>
  <si>
    <t>Net Pool Share Transactions</t>
  </si>
  <si>
    <t>Other Additions:</t>
  </si>
  <si>
    <t>Miscellaneous</t>
  </si>
  <si>
    <t>Total Other Additions</t>
  </si>
  <si>
    <t>Total Additions</t>
  </si>
  <si>
    <t>DEDUCTIONS</t>
  </si>
  <si>
    <t xml:space="preserve">Medical Insurance Premiums </t>
  </si>
  <si>
    <t>Refund of Contributions</t>
  </si>
  <si>
    <t>Distributions Paid and Payable</t>
  </si>
  <si>
    <t>Payments in Accordance with Trust Arrangements</t>
  </si>
  <si>
    <t>Administrative Expenses</t>
  </si>
  <si>
    <t>Other Deductions</t>
  </si>
  <si>
    <t>Total Deductions</t>
  </si>
  <si>
    <t>Change in Net Position</t>
  </si>
  <si>
    <t>Net Position - July 1</t>
  </si>
  <si>
    <t>Net Position - June 30</t>
  </si>
  <si>
    <t>(1) See supplementary Exhibit J-4 for detailed information of each Pension and Other Employee Benefit Trust Fund</t>
  </si>
  <si>
    <t>(2) See supplementary Exhibit J-8 for detailed information of each Investment Trust Fund</t>
  </si>
  <si>
    <t>FB per B-2</t>
  </si>
  <si>
    <t>Agrees to B-2</t>
  </si>
  <si>
    <t>Statements of Cash Flows</t>
  </si>
  <si>
    <t>Component Unit - State Health Plan</t>
  </si>
  <si>
    <t xml:space="preserve">For the Fiscal Year Ended June 30, 2016 </t>
  </si>
  <si>
    <t>(With Comparative Totals for June 30, 2015)</t>
  </si>
  <si>
    <t>Exhibit C-3</t>
  </si>
  <si>
    <t>Unaudited</t>
  </si>
  <si>
    <t>2017</t>
  </si>
  <si>
    <t>2016</t>
  </si>
  <si>
    <t>CASH FLOWS FROM OPERATING ACTIVITIES</t>
  </si>
  <si>
    <t>Receipts from Customers</t>
  </si>
  <si>
    <t>Payments to Suppliers</t>
  </si>
  <si>
    <t>Payments to Employees</t>
  </si>
  <si>
    <t>Payments for Claims</t>
  </si>
  <si>
    <t>Other Payments</t>
  </si>
  <si>
    <t>Net Cash Used for Operating Activities</t>
  </si>
  <si>
    <t>CASH FLOWS FROM NONCAPITAL FINANCING ACTIVITIES</t>
  </si>
  <si>
    <t xml:space="preserve">Grant Receipts </t>
  </si>
  <si>
    <t>CASH FLOWS FROM INVESTING ACTIVITIES</t>
  </si>
  <si>
    <t>Net Decrease in Cash and Cash Equivalents</t>
  </si>
  <si>
    <t>Cash and Cash Equivalents at July 1</t>
  </si>
  <si>
    <t>Cash and Cash Equivalents at June 30</t>
  </si>
  <si>
    <t>RECONCILIATION OF OPERATING LOSS</t>
  </si>
  <si>
    <t>TO NET CASH USED BY OPERATING ACTIVITIES</t>
  </si>
  <si>
    <t>Operating Loss</t>
  </si>
  <si>
    <t>Adjustments to Reconcile Operating Loss</t>
  </si>
  <si>
    <t>To Net Cash Used for Operating Activities:</t>
  </si>
  <si>
    <t>Depreciation</t>
  </si>
  <si>
    <t>Pension Expense</t>
  </si>
  <si>
    <t>Miscellaneous Pension Adjustments</t>
  </si>
  <si>
    <t>Change in Assets and Deferred Outflows:</t>
  </si>
  <si>
    <t>Receivables</t>
  </si>
  <si>
    <t xml:space="preserve"> -2 Rounding</t>
  </si>
  <si>
    <t>Deferred outflows for Pensions</t>
  </si>
  <si>
    <t>Change in Liabilities:</t>
  </si>
  <si>
    <t>Due to Primary Government</t>
  </si>
  <si>
    <t>Compensated Absences</t>
  </si>
  <si>
    <t>Unearned Revenue</t>
  </si>
  <si>
    <t>Medical Claims Payable</t>
  </si>
  <si>
    <t>Per C-2</t>
  </si>
  <si>
    <t>Per Above</t>
  </si>
  <si>
    <t>CAFR 52G - Statement of Revenues, Expenditures and Changes in Fund Balances - [Remote] Frozen_Nov_30_2016_Gov_Cubes (Reporter)</t>
  </si>
  <si>
    <t>Tuesday, January 03, 2017 0:13:28 AM</t>
  </si>
  <si>
    <t>1/3/2017 12:13:28 AM</t>
  </si>
  <si>
    <t>07 State Treasurer,All GASB Numbers,GAAP Fund Type,All Accounts,All Budget Codes,ARRA,FY 2016,June,YTD ACTUAL</t>
  </si>
  <si>
    <t>General</t>
  </si>
  <si>
    <t>1100 GENERAL FUND</t>
  </si>
  <si>
    <t>1102 GENERAL FUND (SPECIAL REV)</t>
  </si>
  <si>
    <t>1106 GENERAL FUND (TRUST)</t>
  </si>
  <si>
    <t>1123 WATER INFRASTRUCTURE</t>
  </si>
  <si>
    <t>Special Revenue</t>
  </si>
  <si>
    <t>Capital Improvement</t>
  </si>
  <si>
    <t>OTHER</t>
  </si>
  <si>
    <t>Investment earnings</t>
  </si>
  <si>
    <t>Interest earnings on loans</t>
  </si>
  <si>
    <t>Sales and services</t>
  </si>
  <si>
    <t>Rental and lease of property</t>
  </si>
  <si>
    <t>Fees, licenses and fines</t>
  </si>
  <si>
    <t>Contributions, gifts and grants</t>
  </si>
  <si>
    <t>Funds escheated</t>
  </si>
  <si>
    <t>Unclassified/invalid accounts</t>
  </si>
  <si>
    <t>Valid accts (must be 0 at year end)</t>
  </si>
  <si>
    <t>4389 PRIOR YEAR CARRYFORWARD</t>
  </si>
  <si>
    <t>438999 TRANSFER FROM PRIOR YEAR</t>
  </si>
  <si>
    <t>TOTAL REVENUES</t>
  </si>
  <si>
    <t>Personal services</t>
  </si>
  <si>
    <t>Employee benefits</t>
  </si>
  <si>
    <t>Contracted personal services</t>
  </si>
  <si>
    <t>. Supplies and materials</t>
  </si>
  <si>
    <t>Data processing services</t>
  </si>
  <si>
    <t>Other services</t>
  </si>
  <si>
    <t>. Claims and benefits</t>
  </si>
  <si>
    <t>.         Debt service:</t>
  </si>
  <si>
    <t>.       Principal retirement</t>
  </si>
  <si>
    <t>.       Interest and fees</t>
  </si>
  <si>
    <t>.       Debt issuance costs</t>
  </si>
  <si>
    <t>Other fixed charges</t>
  </si>
  <si>
    <t>Capital outlay</t>
  </si>
  <si>
    <t>. Grants, state aid and subsidies</t>
  </si>
  <si>
    <t>. Insurance</t>
  </si>
  <si>
    <t>Other expenditures</t>
  </si>
  <si>
    <t>. Reimbursements</t>
  </si>
  <si>
    <t>TOTAL EXPENDITURES</t>
  </si>
  <si>
    <t>EXCESS OF REVENUES OVER (UNDER) EXPENDITURES</t>
  </si>
  <si>
    <t>. Refunding bonds issued</t>
  </si>
  <si>
    <t>. Premiums on debt issued</t>
  </si>
  <si>
    <t>. Pay to refunded debt escrow agent</t>
  </si>
  <si>
    <t>. Sale of capital assets</t>
  </si>
  <si>
    <t>. Transfers in</t>
  </si>
  <si>
    <t>. Transfers out</t>
  </si>
  <si>
    <t>. Appropriations</t>
  </si>
  <si>
    <t>439100 STATE APPROPRIATIONS</t>
  </si>
  <si>
    <t>TOTAL OTHER FINANCING SOURCES (USES)</t>
  </si>
  <si>
    <t>EXCESS OF REVENUES AND OTHER SOURCES OVER (UNDER) EXPENDITURES AND OTHER USES</t>
  </si>
  <si>
    <t>FUND BALANCE - JULY 1, As previously stated</t>
  </si>
  <si>
    <t>FUND BALANCE - JUNE 30</t>
  </si>
  <si>
    <t>538220 REIMBURSEMENT-DUAL EMPLOY</t>
  </si>
  <si>
    <t xml:space="preserve">Name of Agency </t>
  </si>
  <si>
    <t>Required Supplementary Information</t>
  </si>
  <si>
    <t>Schedule of Revenues, Expenditures, and Changes in Fund Balance</t>
  </si>
  <si>
    <r>
      <t xml:space="preserve">Budget and Actual (Budgetary Basis-Non-GAAP) - </t>
    </r>
    <r>
      <rPr>
        <b/>
        <i/>
        <sz val="16"/>
        <color rgb="FF0000FF"/>
        <rFont val="Arial"/>
        <family val="2"/>
      </rPr>
      <t>[Fund 1]</t>
    </r>
  </si>
  <si>
    <r>
      <t xml:space="preserve">Schedule </t>
    </r>
    <r>
      <rPr>
        <b/>
        <i/>
        <sz val="14"/>
        <color rgb="FF0000FF"/>
        <rFont val="Arial"/>
        <family val="2"/>
      </rPr>
      <t>[X]</t>
    </r>
    <r>
      <rPr>
        <b/>
        <i/>
        <sz val="14"/>
        <rFont val="Arial"/>
        <family val="2"/>
      </rPr>
      <t>-1</t>
    </r>
  </si>
  <si>
    <t>Budgeted Amounts</t>
  </si>
  <si>
    <t>Actual</t>
  </si>
  <si>
    <t>Favorable</t>
  </si>
  <si>
    <t>Original</t>
  </si>
  <si>
    <t>Final</t>
  </si>
  <si>
    <t>(Cash Basis)</t>
  </si>
  <si>
    <t>(Unfavorable)</t>
  </si>
  <si>
    <t>Tax Revenues</t>
  </si>
  <si>
    <t>Federal Funds</t>
  </si>
  <si>
    <t>Local Funds</t>
  </si>
  <si>
    <r>
      <t>Sales and Services</t>
    </r>
    <r>
      <rPr>
        <sz val="11"/>
        <color rgb="FF0000FF"/>
        <rFont val="Arial"/>
        <family val="2"/>
      </rPr>
      <t>, Net</t>
    </r>
  </si>
  <si>
    <t>Intragovernmental Sales and Services</t>
  </si>
  <si>
    <t>Fees, Licenses, and Fines (Note _)</t>
  </si>
  <si>
    <t>Student Tuition and Fees</t>
  </si>
  <si>
    <t>Contributions, Gifts, and Grants</t>
  </si>
  <si>
    <t>E Rate Telecommunication/Internet Access Program Funds</t>
  </si>
  <si>
    <t>Revenues from Other State Agencies (Note _)</t>
  </si>
  <si>
    <t>Salaries and Benefits</t>
  </si>
  <si>
    <t>Contracted Medical Services</t>
  </si>
  <si>
    <t>Purchases for Resale</t>
  </si>
  <si>
    <t>Debt Service:</t>
  </si>
  <si>
    <t>Grants, State Aid, and Subsidies</t>
  </si>
  <si>
    <t>Insurance and Bonding</t>
  </si>
  <si>
    <t>Statutory Tax Distributions</t>
  </si>
  <si>
    <t>Expenditures to Other State Agencies (Note _)</t>
  </si>
  <si>
    <t>Expenditures to Component Units</t>
  </si>
  <si>
    <r>
      <rPr>
        <sz val="11"/>
        <color rgb="FF0000FF"/>
        <rFont val="Arial"/>
        <family val="2"/>
      </rPr>
      <t>[Type]</t>
    </r>
    <r>
      <rPr>
        <sz val="11"/>
        <rFont val="Arial"/>
        <family val="2"/>
      </rPr>
      <t xml:space="preserve"> Bonds Issued</t>
    </r>
  </si>
  <si>
    <t>Other Debt Issued</t>
  </si>
  <si>
    <t>Premiums on Debt Issued</t>
  </si>
  <si>
    <t>Insurance Recoveries</t>
  </si>
  <si>
    <t>Transfers from State Reserve Fund</t>
  </si>
  <si>
    <t>Transfers In (Note _)</t>
  </si>
  <si>
    <t>Transfers Out (Note _)</t>
  </si>
  <si>
    <t>Transfers to Other Funds (Note _)</t>
  </si>
  <si>
    <t>Transfers from Other Funds (Note _)</t>
  </si>
  <si>
    <t>Fund Balance - July 1</t>
  </si>
  <si>
    <t>Fund Balance - June 30</t>
  </si>
  <si>
    <t>[Fund 1]</t>
  </si>
  <si>
    <t>Reconciling Adjustments:</t>
  </si>
  <si>
    <t>Basis Differences:</t>
  </si>
  <si>
    <t>Category 1</t>
  </si>
  <si>
    <t>Category 2</t>
  </si>
  <si>
    <t xml:space="preserve">  Total Basis Differences</t>
  </si>
  <si>
    <t>Other Adjustments:</t>
  </si>
  <si>
    <t>Timing Differences:</t>
  </si>
  <si>
    <t>The accompanying notes to the required supplementary information are an integral part of this schedule.</t>
  </si>
  <si>
    <t>Authoritative Guidance</t>
  </si>
  <si>
    <t>NCGA Statement 1, Governmental Accounting and Financial Reporting Principles, ¶ 76, 139, 155</t>
  </si>
  <si>
    <t>NCGA Interpretation 10, State and Local Governmental Budgetary Reporting, ¶ 14</t>
  </si>
  <si>
    <t>2018 GAAFR Blue Book, Chp. 34 - Supplementary Budgetary Reporting</t>
  </si>
  <si>
    <t>Name of Agency</t>
  </si>
  <si>
    <t>Notes to Required Supplementary Information</t>
  </si>
  <si>
    <t>Schedule of Revenues, Expenditures, and Changes in Fund Balance - Budget and Actual</t>
  </si>
  <si>
    <r>
      <t xml:space="preserve">  (Budgetary Basis - Non-GAAP) - </t>
    </r>
    <r>
      <rPr>
        <b/>
        <i/>
        <sz val="16"/>
        <color rgb="FF0000FF"/>
        <rFont val="Arial"/>
        <family val="2"/>
      </rPr>
      <t>[Fund 1, Fund 2, Fund 3, etc.]</t>
    </r>
  </si>
  <si>
    <t>A.</t>
  </si>
  <si>
    <t>Budgetary Process</t>
  </si>
  <si>
    <t xml:space="preserve">The State’s annual budget is prepared principally on the cash basis. The 1985 General Assembly enacted certain special provisions which state that the original budget as certified in the appropriations act is the legal budget for all agencies. These special provisions also state that agencies may spend more than was originally certified in various line items provided the over-expenditure meets certain criteria and is authorized by the Director of the Budget. The process of approving these over-expenditures results in the final authorized budget amounts. </t>
  </si>
  <si>
    <t>B.</t>
  </si>
  <si>
    <t>Reconciliation of Budget/GAAP Reporting Differences</t>
  </si>
  <si>
    <r>
      <t>The</t>
    </r>
    <r>
      <rPr>
        <i/>
        <sz val="11"/>
        <rFont val="Arial"/>
        <family val="2"/>
      </rPr>
      <t xml:space="preserve"> Schedule of Revenues, Expenditures, and Changes in Fund Balance - Budget and Actual (Budgetary Basis-Non-GAAP) - </t>
    </r>
    <r>
      <rPr>
        <b/>
        <i/>
        <sz val="11"/>
        <color rgb="FF0000FF"/>
        <rFont val="Arial"/>
        <family val="2"/>
      </rPr>
      <t>[Fund 1, Fund 2, Fund 3, etc.]</t>
    </r>
    <r>
      <rPr>
        <i/>
        <sz val="11"/>
        <rFont val="Arial"/>
        <family val="2"/>
      </rPr>
      <t>,</t>
    </r>
    <r>
      <rPr>
        <sz val="11"/>
        <rFont val="Arial"/>
        <family val="2"/>
      </rPr>
      <t xml:space="preserve"> presents comparisons of the legally adopted budget with actual data on a budgetary basis. Accounting principles applied to develop data on a budgetary basis differ significantly from those principles used to present financial statements in conformity with generally accepted accounting principles (GAAP). The following describes the major differences between budgetary financial data and GAAP financial data.  </t>
    </r>
  </si>
  <si>
    <r>
      <rPr>
        <i/>
        <sz val="11"/>
        <rFont val="Arial"/>
        <family val="2"/>
      </rPr>
      <t>Basis differences.</t>
    </r>
    <r>
      <rPr>
        <sz val="11"/>
        <rFont val="Arial"/>
        <family val="2"/>
      </rPr>
      <t xml:space="preserve"> Budgetary fund balance is accounted for on the cash basis of accounting, while GAAP fund balance for governmental funds is accounted for on the modified accrual basis of accounting.  Accrued revenues and expenditures are recognized in the GAAP financial statements.  </t>
    </r>
  </si>
  <si>
    <r>
      <t>Timing differences:</t>
    </r>
    <r>
      <rPr>
        <sz val="11"/>
        <color rgb="FF0000FF"/>
        <rFont val="Arial"/>
        <family val="2"/>
      </rPr>
      <t xml:space="preserve"> [Add language as necessary for timing differences]</t>
    </r>
  </si>
  <si>
    <t>Schedule of the Proportionate Share of the Net Pension Liability</t>
  </si>
  <si>
    <t>Cost-Sharing, Multiple-Employer, Defined Benefit Pension Plan</t>
  </si>
  <si>
    <t>[Proprietary Funds or Component Units]</t>
  </si>
  <si>
    <r>
      <t xml:space="preserve">Schedule </t>
    </r>
    <r>
      <rPr>
        <b/>
        <i/>
        <sz val="14"/>
        <color rgb="FF0000FF"/>
        <rFont val="Arial"/>
        <family val="2"/>
      </rPr>
      <t>[X]</t>
    </r>
    <r>
      <rPr>
        <b/>
        <i/>
        <sz val="14"/>
        <rFont val="Arial"/>
        <family val="2"/>
      </rPr>
      <t>-2</t>
    </r>
  </si>
  <si>
    <t>Teachers' and State Employees' Retirement System</t>
  </si>
  <si>
    <t>Proportionate Share Percentage of</t>
  </si>
  <si>
    <t>Collective Net Pension Liability</t>
  </si>
  <si>
    <t>Proportionate Share of TSERS</t>
  </si>
  <si>
    <t>Covered Payroll</t>
  </si>
  <si>
    <t>(3)</t>
  </si>
  <si>
    <t>Proportionate Share of the Net Pension Liability</t>
  </si>
  <si>
    <t>(4)</t>
  </si>
  <si>
    <t>as a Percentage of Covered Payroll</t>
  </si>
  <si>
    <t>Plan Fiduciary Net Position as a Percentage of the</t>
  </si>
  <si>
    <t>(5)</t>
  </si>
  <si>
    <t>Total Pension Liability</t>
  </si>
  <si>
    <r>
      <t xml:space="preserve">Note: Information is presented for all years that were measured in accordance with the requirements of GASB Statement No. 68, </t>
    </r>
    <r>
      <rPr>
        <i/>
        <sz val="11"/>
        <color theme="1"/>
        <rFont val="Arial"/>
        <family val="2"/>
      </rPr>
      <t>Accounting and Financial Reporting for Pensions - An Amendment of GASB Statement No. 27</t>
    </r>
    <r>
      <rPr>
        <sz val="11"/>
        <color theme="1"/>
        <rFont val="Arial"/>
        <family val="2"/>
      </rPr>
      <t xml:space="preserve">, as amended. </t>
    </r>
  </si>
  <si>
    <t>GASB 67 and 68 - Pension Reporting</t>
  </si>
  <si>
    <t>GASB Codification - Section Pe5</t>
  </si>
  <si>
    <t>2018 GAAFR Blue Book, Chp. 36 - Pension and OPEB Reporting - Required supplementary information (RSI)</t>
  </si>
  <si>
    <t>Schedule of Department Contributions</t>
  </si>
  <si>
    <r>
      <t xml:space="preserve">Schedule </t>
    </r>
    <r>
      <rPr>
        <b/>
        <i/>
        <sz val="14"/>
        <color rgb="FF0000FF"/>
        <rFont val="Arial"/>
        <family val="2"/>
      </rPr>
      <t>[X]</t>
    </r>
    <r>
      <rPr>
        <b/>
        <i/>
        <sz val="14"/>
        <rFont val="Arial"/>
        <family val="2"/>
      </rPr>
      <t>-3</t>
    </r>
  </si>
  <si>
    <t>Contractually Required Contribution</t>
  </si>
  <si>
    <t>Contributions in Relation to the</t>
  </si>
  <si>
    <t>Contractually Determined Contribution</t>
  </si>
  <si>
    <t>Contribution Deficiency (Excess)</t>
  </si>
  <si>
    <t>Contributions as a Percentage of</t>
  </si>
  <si>
    <t xml:space="preserve">Note: Changes in benefit terms, methods and assumptions are presented in the Notes to Required Supplementary Information (RSI) schedule following the pension RSI tables.  
 </t>
  </si>
  <si>
    <r>
      <rPr>
        <b/>
        <i/>
        <u/>
        <sz val="10"/>
        <color indexed="12"/>
        <rFont val="Arial"/>
        <family val="2"/>
      </rPr>
      <t>Note to Preparer:</t>
    </r>
    <r>
      <rPr>
        <b/>
        <i/>
        <sz val="10"/>
        <color indexed="12"/>
        <rFont val="Arial"/>
        <family val="2"/>
      </rPr>
      <t xml:space="preserve">
(1) This amount represents what you were required to contribute in the applicable year by statute.
(2) This amount represents what you actually contributed in the applicable year.  This amount should include only amounts recognized as additions to the pension plan's fiduciary net position during the applicable fiscal year resulting from actual contributions and from contributions recognized by the pension plan as current receivables.
(3) Equal to (1) minus (2)
(4) Covered payroll for the applicable fiscal year per your entity's records
(5) Equal to (2) divided by (4) as a percentage.  </t>
    </r>
  </si>
  <si>
    <r>
      <rPr>
        <b/>
        <i/>
        <u/>
        <sz val="10"/>
        <color indexed="12"/>
        <rFont val="Arial"/>
        <family val="2"/>
      </rPr>
      <t xml:space="preserve">Note to Preparer #2: </t>
    </r>
    <r>
      <rPr>
        <b/>
        <i/>
        <sz val="10"/>
        <color indexed="12"/>
        <rFont val="Arial"/>
        <family val="2"/>
      </rPr>
      <t xml:space="preserve"> This RSI should only include employer contributions over the last 10 years, NOT employee contributions. </t>
    </r>
  </si>
  <si>
    <t>Changes of Benefit Terms:</t>
  </si>
  <si>
    <t>Cost of Living Increase</t>
  </si>
  <si>
    <t>Teachers' and State Employees' 
Retirement System</t>
  </si>
  <si>
    <t>N/A</t>
  </si>
  <si>
    <t>Schedule of the Proportionate Share of the Net OPEB Liability or Asset</t>
  </si>
  <si>
    <t>Cost-Sharing, Multiple-Employer, Defined Benefit OPEB Plans</t>
  </si>
  <si>
    <r>
      <t xml:space="preserve">Schedule </t>
    </r>
    <r>
      <rPr>
        <b/>
        <i/>
        <sz val="14"/>
        <color rgb="FF0000FF"/>
        <rFont val="Arial"/>
        <family val="2"/>
      </rPr>
      <t>[X]</t>
    </r>
    <r>
      <rPr>
        <b/>
        <i/>
        <sz val="14"/>
        <rFont val="Arial"/>
        <family val="2"/>
      </rPr>
      <t>-4</t>
    </r>
  </si>
  <si>
    <t>Retiree Health Benefit Fund</t>
  </si>
  <si>
    <t>Collective Net OPEB Liability</t>
  </si>
  <si>
    <t>Proportionate Share of</t>
  </si>
  <si>
    <t>Proportionate Share of the Net OPEB Liability</t>
  </si>
  <si>
    <t>Total OPEB Liability</t>
  </si>
  <si>
    <t>Disability Income Plan of North Carolina</t>
  </si>
  <si>
    <t>Collective Net OPEB Asset</t>
  </si>
  <si>
    <t xml:space="preserve">Proportionate Share of </t>
  </si>
  <si>
    <t>Proportionate Share of the Net OPEB Asset</t>
  </si>
  <si>
    <r>
      <t>Note: Information is presented for all years that were measured in accordance with the requirements of GASB Statement No. 75,</t>
    </r>
    <r>
      <rPr>
        <i/>
        <sz val="11"/>
        <rFont val="Arial"/>
        <family val="2"/>
      </rPr>
      <t xml:space="preserve"> Accounting and Financial Reporting for Postemployment Benefits Other Than Pensions</t>
    </r>
    <r>
      <rPr>
        <sz val="11"/>
        <rFont val="Arial"/>
        <family val="2"/>
      </rPr>
      <t xml:space="preserve">, as amended. </t>
    </r>
  </si>
  <si>
    <t>Note to Preparer #2: Net OPEB asset amounts should be entered as positive numbers</t>
  </si>
  <si>
    <t>GASB 74 and 75 - OPEB Reporting</t>
  </si>
  <si>
    <t>GASB Codification - Section Po50</t>
  </si>
  <si>
    <r>
      <t xml:space="preserve">Schedule </t>
    </r>
    <r>
      <rPr>
        <b/>
        <i/>
        <sz val="14"/>
        <color rgb="FF0000FF"/>
        <rFont val="Arial"/>
        <family val="2"/>
      </rPr>
      <t>[X]</t>
    </r>
    <r>
      <rPr>
        <b/>
        <i/>
        <sz val="14"/>
        <rFont val="Arial"/>
        <family val="2"/>
      </rPr>
      <t>-5</t>
    </r>
  </si>
  <si>
    <t xml:space="preserve">Disability Income Plan of North Carolina </t>
  </si>
  <si>
    <t xml:space="preserve">Note: Changes in benefit terms, methods and assumptions are presented in the Notes to Required Supplementary Information (RSI) schedule following the OPEB RSI tables.  </t>
  </si>
  <si>
    <t>Effective January 1, 2019, benefit terms related to copays, out-of-pockets maximums, and deductibles were changes for one of four options of the RHBF. Out of pocket maximums increased while certain specialist copays decreased related to option benefits.</t>
  </si>
  <si>
    <t>Additionally, the December 31, 2017 Disability Income Plan of North Carolina (DIPNC) actuarial valuation includes a liability for the State's potential reimbursement of health insurance premiums paid by employers during the second six months of the short-term disability benefit period.</t>
  </si>
  <si>
    <r>
      <rPr>
        <i/>
        <sz val="11"/>
        <rFont val="Arial"/>
        <family val="2"/>
      </rPr>
      <t>Changes of Assumptions:</t>
    </r>
    <r>
      <rPr>
        <sz val="11"/>
        <rFont val="Arial"/>
        <family val="2"/>
      </rPr>
      <t xml:space="preserve"> In 2015,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2010, and December 31, 2014. Based on the findings, the Boards of Trustees of the Teachers’ and State Employees’ Retirement System and the State Health Plan adopted a number of new actuarial assumptions and methods for the RHBF and the DIPNC. The most notable changes to the assumptions include updates to the mortality tables and the mortality improvement projection scales to reflect reduced rates of mortality and significant increases in mortality improvements. These assumptions were adjusted to reflect the mortality projection scale MP-2015, released by the Society of Actuaries in 2015. In addition, the assumed rates of retirement and rates of termination from active employment were reduced to more closely reflect actual experience.</t>
    </r>
  </si>
  <si>
    <t>Note to preparer: Insert OPEB Note disclosure number in the Method and Assumptions Used in Calculations of Actuarially Determined Contributions section above.</t>
  </si>
  <si>
    <t xml:space="preserve">Combining Balance Sheet </t>
  </si>
  <si>
    <t>Exhibit I-2</t>
  </si>
  <si>
    <t>Capital Project Funds</t>
  </si>
  <si>
    <t>Unallocated</t>
  </si>
  <si>
    <t xml:space="preserve">Public </t>
  </si>
  <si>
    <t>Other Special</t>
  </si>
  <si>
    <t xml:space="preserve">NC Infrastructure </t>
  </si>
  <si>
    <t xml:space="preserve"> Bond Proceeds </t>
  </si>
  <si>
    <t xml:space="preserve">Improvement </t>
  </si>
  <si>
    <t>Revenue Fund</t>
  </si>
  <si>
    <t>Finance</t>
  </si>
  <si>
    <t>Bonds</t>
  </si>
  <si>
    <t>Investments</t>
  </si>
  <si>
    <t>Total Deferred Outflows of Resources</t>
  </si>
  <si>
    <t>Total Assets and Deferred Outflows of Resources</t>
  </si>
  <si>
    <t>FUND BALANCES</t>
  </si>
  <si>
    <t xml:space="preserve">Note: Other Special Revenue Fund is made up of five nonmajor governmental funds. These nonmajor governmental funds account for activities related to Combined Motor Vehicle Registration, Fire Safety Loans, Assurance of Land Titles, Legislative Retirement, and Educational Facilities Finance. </t>
  </si>
  <si>
    <t>I-4</t>
  </si>
  <si>
    <t>Combining Statement of Revenues, Expenditures, and Changes in Fund Balance</t>
  </si>
  <si>
    <t>Exhibit I-4</t>
  </si>
  <si>
    <t xml:space="preserve">Other Special </t>
  </si>
  <si>
    <t>Bond Proceeds</t>
  </si>
  <si>
    <t xml:space="preserve"> Fund</t>
  </si>
  <si>
    <t>Debt Service Interest and Fees</t>
  </si>
  <si>
    <t>OTHER FINANCING (USES)</t>
  </si>
  <si>
    <t>Total Other Financing Uses</t>
  </si>
  <si>
    <t>I-2</t>
  </si>
  <si>
    <t>Combining Statement of Fiduciary Net Position</t>
  </si>
  <si>
    <t>Pension and Other Employee Benefit Trust Funds</t>
  </si>
  <si>
    <t>Exhibit J-2</t>
  </si>
  <si>
    <t>Consolidated Judicial Retirement System</t>
  </si>
  <si>
    <t>Legislative Retirement System</t>
  </si>
  <si>
    <t>Firefighters' and Rescue Squad Workers Pension Fund</t>
  </si>
  <si>
    <t>North Carolina National Guard Pension Fund</t>
  </si>
  <si>
    <t>Local Governmental Employees' Retirement System</t>
  </si>
  <si>
    <t>401(k) Supplemental Retirement Income Plan</t>
  </si>
  <si>
    <t>457 Deferred Compensation Plan</t>
  </si>
  <si>
    <t>Death Benefit Plan of N.C.</t>
  </si>
  <si>
    <t>Disability Income Plan of N.C.</t>
  </si>
  <si>
    <t>Register of Deeds' Supplemental Pension Fund</t>
  </si>
  <si>
    <r>
      <t>Total Net Position</t>
    </r>
    <r>
      <rPr>
        <vertAlign val="superscript"/>
        <sz val="10"/>
        <color theme="1"/>
        <rFont val="Arial"/>
        <family val="2"/>
      </rPr>
      <t>1</t>
    </r>
  </si>
  <si>
    <t>See Exhibit B-2</t>
  </si>
  <si>
    <t>Combining Statement of Changes in Fiduciary Net Position</t>
  </si>
  <si>
    <t>Exhibit J-4</t>
  </si>
  <si>
    <t>Firefighters' and Rescue Squad Workers' Pension Fund</t>
  </si>
  <si>
    <t>Registers of Deeds' Supplemental Pension Fund</t>
  </si>
  <si>
    <t>Fees and Fines</t>
  </si>
  <si>
    <t>Net Position — July 1</t>
  </si>
  <si>
    <r>
      <t>Net Position — June 30</t>
    </r>
    <r>
      <rPr>
        <vertAlign val="superscript"/>
        <sz val="10"/>
        <color theme="1"/>
        <rFont val="Arial"/>
        <family val="2"/>
      </rPr>
      <t>1</t>
    </r>
  </si>
  <si>
    <t>See Exhibit B-4</t>
  </si>
  <si>
    <t>FB per J-2</t>
  </si>
  <si>
    <t>Combining Statement Fiduciary Net Position</t>
  </si>
  <si>
    <t>Investment Trust Funds</t>
  </si>
  <si>
    <t>Exhibit J-6</t>
  </si>
  <si>
    <t>State Treasurer</t>
  </si>
  <si>
    <t>Public Hospitals</t>
  </si>
  <si>
    <t>Total Investment</t>
  </si>
  <si>
    <t>Investment Pool</t>
  </si>
  <si>
    <t>Investment Account</t>
  </si>
  <si>
    <t>Exhibit J-8</t>
  </si>
  <si>
    <t xml:space="preserve">State Treasurer </t>
  </si>
  <si>
    <t xml:space="preserve">Public Hospitals </t>
  </si>
  <si>
    <t xml:space="preserve">Total Investment </t>
  </si>
  <si>
    <t>Net Share Purchases/(Redemptions)</t>
  </si>
  <si>
    <t>FB per J-6</t>
  </si>
  <si>
    <t>Agrees to J-6</t>
  </si>
  <si>
    <t>North Carolina Department of State Treasurer</t>
  </si>
  <si>
    <t>Combining Statement of Revenues and Expenditures</t>
  </si>
  <si>
    <t>Exhibit K-2</t>
  </si>
  <si>
    <t>Information</t>
  </si>
  <si>
    <t>Technology</t>
  </si>
  <si>
    <t>Benefit Plan</t>
  </si>
  <si>
    <t>Debt Related</t>
  </si>
  <si>
    <t>Other</t>
  </si>
  <si>
    <r>
      <t>Operations</t>
    </r>
    <r>
      <rPr>
        <b/>
        <vertAlign val="superscript"/>
        <sz val="12"/>
        <color indexed="8"/>
        <rFont val="Arial"/>
        <family val="2"/>
      </rPr>
      <t>1</t>
    </r>
  </si>
  <si>
    <t>Projects</t>
  </si>
  <si>
    <r>
      <t xml:space="preserve"> Activities</t>
    </r>
    <r>
      <rPr>
        <b/>
        <vertAlign val="superscript"/>
        <sz val="12"/>
        <color indexed="8"/>
        <rFont val="Arial"/>
        <family val="2"/>
      </rPr>
      <t>2</t>
    </r>
  </si>
  <si>
    <r>
      <t>Activities</t>
    </r>
    <r>
      <rPr>
        <b/>
        <vertAlign val="superscript"/>
        <sz val="12"/>
        <color indexed="8"/>
        <rFont val="Arial"/>
        <family val="2"/>
      </rPr>
      <t>3</t>
    </r>
  </si>
  <si>
    <r>
      <t>Activities</t>
    </r>
    <r>
      <rPr>
        <b/>
        <vertAlign val="superscript"/>
        <sz val="12"/>
        <color indexed="8"/>
        <rFont val="Arial"/>
        <family val="2"/>
      </rPr>
      <t>4</t>
    </r>
  </si>
  <si>
    <r>
      <t>Activities</t>
    </r>
    <r>
      <rPr>
        <b/>
        <vertAlign val="superscript"/>
        <sz val="12"/>
        <color indexed="8"/>
        <rFont val="Arial"/>
        <family val="2"/>
      </rPr>
      <t>5</t>
    </r>
  </si>
  <si>
    <r>
      <t>Total</t>
    </r>
    <r>
      <rPr>
        <b/>
        <vertAlign val="superscript"/>
        <sz val="12"/>
        <color indexed="8"/>
        <rFont val="Arial"/>
        <family val="2"/>
      </rPr>
      <t>6</t>
    </r>
  </si>
  <si>
    <t>Per A-4 (total)</t>
  </si>
  <si>
    <t>Rounding var</t>
  </si>
  <si>
    <t>A-4 Escheats</t>
  </si>
  <si>
    <r>
      <t>State Aid</t>
    </r>
    <r>
      <rPr>
        <vertAlign val="superscript"/>
        <sz val="10"/>
        <rFont val="Arial"/>
        <family val="2"/>
      </rPr>
      <t>7</t>
    </r>
  </si>
  <si>
    <t>Debt issuance costs</t>
  </si>
  <si>
    <r>
      <t>Expenditures to Other State Agencies</t>
    </r>
    <r>
      <rPr>
        <vertAlign val="superscript"/>
        <sz val="10"/>
        <color theme="1"/>
        <rFont val="Arial"/>
        <family val="2"/>
      </rPr>
      <t>8</t>
    </r>
  </si>
  <si>
    <t>Transfer to State Reserve Fund</t>
  </si>
  <si>
    <t xml:space="preserve">Total Other Financing Sources </t>
  </si>
  <si>
    <t>Excess of Revenues and Other Sources</t>
  </si>
  <si>
    <t>Over (Under) Expenditures and Other Uses</t>
  </si>
  <si>
    <t>1</t>
  </si>
  <si>
    <t>See supplementary Exhibit K-3</t>
  </si>
  <si>
    <t>2</t>
  </si>
  <si>
    <t>Benefit Plan Activities primarily represent state appropriations and contributions to certain defined benefit plans, including the Firefighters' and Rescue Squad Workers' Pension Fund.</t>
  </si>
  <si>
    <t>3</t>
  </si>
  <si>
    <t>Debt Related Activities primarily consist of the collection of state appropriations and bond proceeds, and distributions of bond proceeds and debt payments.</t>
  </si>
  <si>
    <t>4</t>
  </si>
  <si>
    <t>Escheat Activities includes the activities of the Escheats Fund noted at Exhibit A-3 as well as approximately $20 thousand in General Fund expenditures attributable to Escheat operations.</t>
  </si>
  <si>
    <t>5</t>
  </si>
  <si>
    <t>Other Activities primarily consist of the Department's collection of mortgage and deed recording fees and their remittance to other funds.</t>
  </si>
  <si>
    <t>See Exhibit A-3</t>
  </si>
  <si>
    <t>For Benefit Plan Activities, State Aid wholly consists of the distribution of state appropriations to the Firefighters' and Rescue Squad Workers' Pension Fund.  The Escheat Fund distributes escheated funds to the State Education Assistance Authority (SEAA) for the UNC Need-Based Financial Aid Program.</t>
  </si>
  <si>
    <t>The Escheat fund distributes funds to the N.C. Community College System and the Department of Military and Veteran's Affairs each year by statute.  See Note 9 for more information.</t>
  </si>
  <si>
    <t>Governmental Funds - General Operations</t>
  </si>
  <si>
    <t>Exhibit K-4</t>
  </si>
  <si>
    <t>State and Local</t>
  </si>
  <si>
    <r>
      <t>Core Services</t>
    </r>
    <r>
      <rPr>
        <b/>
        <vertAlign val="superscript"/>
        <sz val="12"/>
        <rFont val="Arial"/>
        <family val="2"/>
      </rPr>
      <t>1</t>
    </r>
  </si>
  <si>
    <t>Government</t>
  </si>
  <si>
    <t>Administrative</t>
  </si>
  <si>
    <t>Financial</t>
  </si>
  <si>
    <t>Management</t>
  </si>
  <si>
    <t>Banking</t>
  </si>
  <si>
    <t>ABLE</t>
  </si>
  <si>
    <t xml:space="preserve">ABLE </t>
  </si>
  <si>
    <t>Operations</t>
  </si>
  <si>
    <r>
      <t>Total</t>
    </r>
    <r>
      <rPr>
        <b/>
        <vertAlign val="superscript"/>
        <sz val="12"/>
        <color indexed="8"/>
        <rFont val="Arial"/>
        <family val="2"/>
      </rPr>
      <t>2</t>
    </r>
  </si>
  <si>
    <r>
      <t>Administrative Cost Reimbursements</t>
    </r>
    <r>
      <rPr>
        <vertAlign val="superscript"/>
        <sz val="10"/>
        <color theme="1"/>
        <rFont val="Arial"/>
        <family val="2"/>
      </rPr>
      <t>3</t>
    </r>
  </si>
  <si>
    <t>Miscellaneous Income</t>
  </si>
  <si>
    <t xml:space="preserve">OTHER FINANCING SOURCES </t>
  </si>
  <si>
    <r>
      <t>Over (Under) Expenditures and Other Uses</t>
    </r>
    <r>
      <rPr>
        <vertAlign val="superscript"/>
        <sz val="10"/>
        <color theme="1"/>
        <rFont val="Arial"/>
        <family val="2"/>
      </rPr>
      <t>4</t>
    </r>
  </si>
  <si>
    <t>The North Carolina Department of State Treasurer operates primarily on a receipt supported basis from programs such as unclaimed property, investment earnings on the pension portfolios, local sales tax, the State Health Plan and retirement systems. The core services support the programs under the authority of the State Treasurer.</t>
  </si>
  <si>
    <t>See supplementary Exhibit K-1</t>
  </si>
  <si>
    <t>Core services administrative cost reimbursements consist of payments from the North Carolina Retirement Systems for services rendered.</t>
  </si>
  <si>
    <t>The excess of revenues and other sources Over (Under) Expenditures and Other Uses amounts presented on this schedule are not indicative of departmental budgetary overruns.  All budget codes function on a break-even basis in accordance with the State's budgeting process.  The differences shown on this exhibit are primarily a result of expenditures and revenues accrued to present the financial statements in compliance with GASB reporting standards.</t>
  </si>
  <si>
    <t>For the Fiscal Year Ended June 30, 2021</t>
  </si>
  <si>
    <t>Last Eight Fiscal Years*</t>
  </si>
  <si>
    <t>Last Eight Fiscal Years</t>
  </si>
  <si>
    <t>Last Five Fiscal Years*</t>
  </si>
  <si>
    <t>Last Five Fiscal Years</t>
  </si>
  <si>
    <t>Effective January 1, 2020, benefit terms related to copays, out-of-pockets maximums, and deductibles were changes for the 70/30 PPO option of the RHBF. Only the copays were adjusted for 80/20 PPO option of the RHBF.</t>
  </si>
  <si>
    <t>For the actuarial valuation measured as of June 30, 2020, the discount rate for the RHBF was updated to 2.21%. In the prior year, disability rates were adjusted to the non-grandfathered assumptions used in the Teachers' and State Employees' Retirement System actuarial valuation to better align with the anticipated incidence of disability. Medical and prescription drug claims were changed based on most recent experience, and medical and prescription drug trend rates were changed to the current schedule. Enrollment assumptions were updated to model expected migrations among RHBF plan options over the next four years. For the DIPNC actuarial valuation as of December 31, 2018, for individuals who may become disabled in the future, the Social Security disability income benefit (which is an offset for the DIPNC benefit) was updated to be based on assumed Social Security calculation parameters in the year of disability. The assumed costs related to the Patient Protection and Affordable Care Act regarding the Health Insurance Provider Fee for the fully insured plans and Excise Tax were removed when those pieces were repealed December 2019.</t>
  </si>
  <si>
    <t xml:space="preserve">*The amounts presented for each fiscal year were determined as of the prior fiscal year ended June 30. </t>
  </si>
  <si>
    <t xml:space="preserve">*The amounts presented for each fiscal year were determined as of the prior fiscal year ended June 30.  </t>
  </si>
  <si>
    <t>Note to Preparer:  
(1) Provided as part of OSC template for the respective measurement dates. The employer allocation is based on the prior year plan liability/asset.
(2) This is your proportionate share of the liability, and should tie to your financial statements and notes.
(3) This is covered payroll per your entity's records for the prior fiscal year. Amounts are linked to the contributions schedule on the next tab.
(4) This is (2) divided by (3)
(5) This percentage is taken from the 2020 Comprehensive Annual Financial Report Required Supplementary Information and will be the same for all entities for the FY21 audit year.</t>
  </si>
  <si>
    <t>Note to Preparer:  
(1) Provided as part of OSC template for the respective measurement date.  The employer allocation is based on the prior year plan liability/asset.
(2) This is your proportionate share of the liability/asset, and should tie to your financial statements and notes.
(3) This is covered payroll per your entity's records for the prior fiscal year. Amounts are linked to the contributions schedule on the next tab.
(4) This is (2) divided by (3)
(5) This percentage is taken from the 2020 Comprehensive Annual Financial Report Required Supplementary Information and will be the same for all entities for the FY21 audit year.</t>
  </si>
  <si>
    <r>
      <t xml:space="preserve">Excess Revenues </t>
    </r>
    <r>
      <rPr>
        <sz val="11"/>
        <color rgb="FF0000FF"/>
        <rFont val="Arial"/>
        <family val="2"/>
      </rPr>
      <t>Over (Under)</t>
    </r>
    <r>
      <rPr>
        <sz val="11"/>
        <color rgb="FF000000"/>
        <rFont val="Arial"/>
        <family val="2"/>
      </rPr>
      <t xml:space="preserve"> Expenditures</t>
    </r>
  </si>
  <si>
    <r>
      <t xml:space="preserve">Total Other Financing </t>
    </r>
    <r>
      <rPr>
        <sz val="11"/>
        <color rgb="FF0000FF"/>
        <rFont val="Arial"/>
        <family val="2"/>
      </rPr>
      <t>Sources (Uses)</t>
    </r>
  </si>
  <si>
    <r>
      <t xml:space="preserve">OTHER FINANCING </t>
    </r>
    <r>
      <rPr>
        <b/>
        <sz val="11"/>
        <color rgb="FF0000FF"/>
        <rFont val="Arial"/>
        <family val="2"/>
      </rPr>
      <t>SOURCES (USES)</t>
    </r>
  </si>
  <si>
    <r>
      <t>The following table presents a reconciliation of resulting basis</t>
    </r>
    <r>
      <rPr>
        <sz val="11"/>
        <color rgb="FF0000FF"/>
        <rFont val="Arial"/>
        <family val="2"/>
      </rPr>
      <t xml:space="preserve"> [and timing] </t>
    </r>
    <r>
      <rPr>
        <sz val="11"/>
        <rFont val="Arial"/>
        <family val="2"/>
      </rPr>
      <t>differences in the fund balance (budgetary basis) at June 30, 2021 to the fund balance on a modified accrual basis (GAAP).</t>
    </r>
  </si>
  <si>
    <t>Fund Balance (Budgetary Basis) June 30, 2021</t>
  </si>
  <si>
    <t>Fund Balance (GAAP Basis) June 30, 2021</t>
  </si>
  <si>
    <r>
      <rPr>
        <i/>
        <sz val="11"/>
        <rFont val="Arial"/>
        <family val="2"/>
      </rPr>
      <t>Changes of Assumptions:</t>
    </r>
    <r>
      <rPr>
        <sz val="11"/>
        <rFont val="Arial"/>
        <family val="2"/>
      </rPr>
      <t xml:space="preserve"> In 2015,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2010, and December 31, 2014. Based on the findings, the Board of Trustees of the Teachers' and State Employees' Retirement System adopted a number of new actuarial assumptions and methods. The most notable changes to the assumptions include updates to the mortality tables and the mortality improvement projection scales to reflect reduced rates of mortality and significant increases in mortality improvements. These assumptions were adjusted to reflect the mortality projection scale MP-2015, released by the Society of Actuaries in 2015. In addition, the assumed rates of retirement, salary increases, and rates of termination from active employment were reduced to more closely reflect actual experience. The discount rate for Teachers' and State Employees' Retirement System was lowered from 7.20% to 7.00% for the December 31, 2017 valuation. For the December 31, 2019 valuation, the discount rate was 7.00%.
The Board of Trustees also adopted a new asset valuation method for the Teachers' and State Employees' Retirement System. For determining plan funding requirements, this plan now uses a five-year smoothing method with a reset of the actuarial value of assets to market value as of December 31, 2014. 
The Notes to Required Supplementary Information reflect the information included in the State of North Carolina’s 2020 </t>
    </r>
    <r>
      <rPr>
        <i/>
        <sz val="11"/>
        <rFont val="Arial"/>
        <family val="2"/>
      </rPr>
      <t>Comprehensive Annual Financial Report</t>
    </r>
    <r>
      <rPr>
        <sz val="11"/>
        <rFont val="Arial"/>
        <family val="2"/>
      </rPr>
      <t>.
N/A - Not Applicable</t>
    </r>
  </si>
  <si>
    <r>
      <t xml:space="preserve">Changes of Benefit Terms: </t>
    </r>
    <r>
      <rPr>
        <sz val="11"/>
        <rFont val="Arial"/>
        <family val="2"/>
      </rPr>
      <t>Effective January 1, 2016, benefit terms related to copays, out-of-pocket maximums, and deductibles were changed for three of five options of the Retiree Health Benefit Fund (RHBF). Most of the changes were an increase in the amount from the previous year.</t>
    </r>
  </si>
  <si>
    <t>Effective January 1, 2017, benefit terms related to copays, coinsurance maximums, out-of-pocket maximums, and deductibles were changed for two of five options of the RHBF. Most of the changes were an increase in the amount from the previous year.</t>
  </si>
  <si>
    <r>
      <rPr>
        <i/>
        <sz val="11"/>
        <rFont val="Arial"/>
        <family val="2"/>
      </rPr>
      <t xml:space="preserve">Method and Assumptions Used in Calculations of Actuarially Determined Contributions: </t>
    </r>
    <r>
      <rPr>
        <sz val="11"/>
        <rFont val="Arial"/>
        <family val="2"/>
      </rPr>
      <t xml:space="preserve">An actuarial valuation is performed for each plan each year. The actuarially determined contribution rates in the Schedule of Department Contributions are calculated by the actuary as a projection of the required employer contribution for the fiscal year beginning six months following the date of the valuation results for the RHBF. The actuarially determined contribution rates in the Schedule of Department Contributions are calculated by the actuary as a projection of the required employer contribution for the fiscal year beginning 18 months following the date of the valuation results for the DIPNC. See Note </t>
    </r>
    <r>
      <rPr>
        <b/>
        <sz val="11"/>
        <color rgb="FF0000FF"/>
        <rFont val="Arial"/>
        <family val="2"/>
      </rPr>
      <t>XX</t>
    </r>
    <r>
      <rPr>
        <sz val="11"/>
        <rFont val="Arial"/>
        <family val="2"/>
      </rPr>
      <t xml:space="preserve"> for more information on the specific assumptions for each plan. The actuarially determined contributions for those items with covered payroll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</si>
  <si>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t xml:space="preserve">The Notes to Required Supplementary Information reflect information included in the State of North Carolina’s 2020 </t>
    </r>
    <r>
      <rPr>
        <i/>
        <sz val="11"/>
        <rFont val="Arial"/>
        <family val="2"/>
      </rPr>
      <t>Comprehensive Annual Financial Report</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</si>
</sst>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quot;$&quot;* #,##0_);_(&quot;$&quot;* \(#,##0\);_(&quot;$&quot;* &quot;-&quot;??_);_(@_)"/>
    <numFmt numFmtId="167" formatCode="mmmm\ dd\,\ yyyy"/>
    <numFmt numFmtId="168" formatCode="0%_);\(0%\)"/>
    <numFmt numFmtId="169" formatCode="&quot;$&quot;#,##0\ ;\(&quot;$&quot;#,##0\);@*."/>
    <numFmt numFmtId="170" formatCode="&quot;$&quot;#,##0\ ;\(&quot;$&quot;#,##0\)"/>
    <numFmt numFmtId="171" formatCode="&quot;$&quot;* #,###\ ;&quot;$&quot;* \(#,###\);&quot;$&quot;* \-\ \ \ \ \ \ "/>
    <numFmt numFmtId="172" formatCode="* #,###\ ;* \(#,###\);* \-\ \ \ \ \ \ "/>
    <numFmt numFmtId="173" formatCode="#,##0.00_);\(#,##0.00\);* \ \-\ \ \ \ \ "/>
    <numFmt numFmtId="174" formatCode="0.000_)"/>
    <numFmt numFmtId="175" formatCode="_ * #,##0.00_)&quot;£&quot;_ ;_ * \(#,##0.00\)&quot;£&quot;_ ;_ * &quot;-&quot;??_)&quot;£&quot;_ ;_ @_ "/>
    <numFmt numFmtId="176" formatCode="#,##0\ &quot;F&quot;;\-#,##0\ &quot;F&quot;"/>
    <numFmt numFmtId="177" formatCode="_ * #,##0_)_£_ ;_ * \(#,##0\)_£_ ;_ * &quot;-&quot;_)_£_ ;_ @_ "/>
    <numFmt numFmtId="178" formatCode="_ * #,##0.00_)_£_ ;_ * \(#,##0.00\)_£_ ;_ * &quot;-&quot;??_)_£_ ;_ @_ "/>
    <numFmt numFmtId="179" formatCode="0.00_)"/>
    <numFmt numFmtId="180" formatCode="#,##0.00&quot;£&quot;_);\(#,##0.00&quot;£&quot;\)"/>
    <numFmt numFmtId="181" formatCode="_ * #,##0_)&quot;£&quot;_ ;_ * \(#,##0\)&quot;£&quot;_ ;_ * &quot;-&quot;_)&quot;£&quot;_ ;_ @_ "/>
    <numFmt numFmtId="182" formatCode="###,##0.00"/>
    <numFmt numFmtId="183" formatCode="_(* #,##0_);_(* \(#,##0\);_(* &quot;&quot;_);_(@_)"/>
    <numFmt numFmtId="184" formatCode="#,###\ ;\(#,###\)"/>
    <numFmt numFmtId="185" formatCode="0.00000%"/>
    <numFmt numFmtId="186" formatCode="0;\-0;;@"/>
    <numFmt numFmtId="187" formatCode="_(* #,##0.00%_);[Red]_(* \(#,##0.00%\);_(0.00%_);@"/>
    <numFmt numFmtId="188" formatCode="#,##0;\-#,##0"/>
    <numFmt numFmtId="189" formatCode="#,##0.0000000000;\-#,##0.0000000000"/>
    <numFmt numFmtId="190" formatCode="#,##0.0;\-#,##0.0"/>
    <numFmt numFmtId="191" formatCode="#,##0.00;\-#,##0.00"/>
    <numFmt numFmtId="192" formatCode="#,##0.000;\-#,##0.000"/>
    <numFmt numFmtId="193" formatCode="#,##0.0000;\-#,##0.0000"/>
    <numFmt numFmtId="194" formatCode="#,##0.00000;\-#,##0.00000"/>
    <numFmt numFmtId="195" formatCode="#,##0.000000;\-#,##0.000000"/>
    <numFmt numFmtId="196" formatCode="#,##0.0000000;\-#,##0.0000000"/>
    <numFmt numFmtId="197" formatCode="#,##0.00000000;\-#,##0.00000000"/>
    <numFmt numFmtId="198" formatCode="#,##0.000000000;\-#,##0.000000000"/>
    <numFmt numFmtId="199" formatCode="mm/dd/yyyy"/>
    <numFmt numFmtId="200" formatCode="0.0000"/>
  </numFmts>
  <fonts count="184">
    <font>
      <sz val="11"/>
      <color theme="1"/>
      <name val="Calibri"/>
      <family val="2"/>
      <scheme val="minor"/>
    </font>
    <font>
      <sz val="10"/>
      <color indexed="8"/>
      <name val="Arial"/>
      <family val="2"/>
    </font>
    <font>
      <sz val="10"/>
      <name val="Arial"/>
      <family val="2"/>
    </font>
    <font>
      <b/>
      <i/>
      <sz val="16"/>
      <name val="Times New Roman"/>
      <family val="1"/>
    </font>
    <font>
      <sz val="16"/>
      <name val="Arial"/>
      <family val="2"/>
    </font>
    <font>
      <b/>
      <sz val="12"/>
      <name val="Times New Roman"/>
      <family val="1"/>
    </font>
    <font>
      <b/>
      <sz val="12"/>
      <color indexed="8"/>
      <name val="Times New Roman"/>
      <family val="1"/>
    </font>
    <font>
      <b/>
      <sz val="10"/>
      <name val="Arial"/>
      <family val="2"/>
    </font>
    <font>
      <sz val="10"/>
      <name val="Arial"/>
      <family val="2"/>
    </font>
    <font>
      <sz val="12"/>
      <name val="Arial"/>
      <family val="2"/>
    </font>
    <font>
      <sz val="10"/>
      <color theme="1"/>
      <name val="Arial"/>
      <family val="2"/>
    </font>
    <font>
      <b/>
      <sz val="11"/>
      <color theme="1"/>
      <name val="Calibri"/>
      <family val="2"/>
      <scheme val="minor"/>
    </font>
    <font>
      <sz val="11"/>
      <color theme="1"/>
      <name val="Calibri"/>
      <family val="2"/>
      <scheme val="minor"/>
    </font>
    <font>
      <sz val="11"/>
      <name val="Calibri"/>
      <family val="2"/>
    </font>
    <font>
      <sz val="11"/>
      <name val="Calibri"/>
      <family val="2"/>
    </font>
    <font>
      <b/>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Times New Roman"/>
      <family val="1"/>
    </font>
    <font>
      <sz val="8"/>
      <color theme="1"/>
      <name val="Tahoma"/>
      <family val="2"/>
    </font>
    <font>
      <b/>
      <sz val="8"/>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sz val="10"/>
      <name val="MS Sans Serif"/>
      <family val="2"/>
    </font>
    <font>
      <sz val="11"/>
      <color indexed="16"/>
      <name val="Calibri"/>
      <family val="2"/>
    </font>
    <font>
      <b/>
      <sz val="11"/>
      <color indexed="53"/>
      <name val="Calibri"/>
      <family val="2"/>
    </font>
    <font>
      <sz val="11"/>
      <color indexed="53"/>
      <name val="Calibri"/>
      <family val="2"/>
    </font>
    <font>
      <b/>
      <sz val="12"/>
      <name val="Arial"/>
      <family val="2"/>
    </font>
    <font>
      <sz val="12"/>
      <name val="Times New Roman"/>
      <family val="1"/>
    </font>
    <font>
      <sz val="11"/>
      <color theme="1"/>
      <name val="Arial"/>
      <family val="2"/>
    </font>
    <font>
      <b/>
      <sz val="10"/>
      <color theme="1"/>
      <name val="Arial"/>
      <family val="2"/>
    </font>
    <font>
      <sz val="10"/>
      <name val="Arial"/>
      <family val="2"/>
    </font>
    <font>
      <sz val="10"/>
      <name val="Verdana"/>
      <family val="2"/>
    </font>
    <font>
      <b/>
      <sz val="10"/>
      <color indexed="10"/>
      <name val="Arial"/>
      <family val="2"/>
    </font>
    <font>
      <u/>
      <sz val="11"/>
      <color theme="10"/>
      <name val="Calibri"/>
      <family val="2"/>
      <scheme val="minor"/>
    </font>
    <font>
      <sz val="9"/>
      <name val="Arial"/>
      <family val="2"/>
    </font>
    <font>
      <i/>
      <sz val="10"/>
      <name val="Arial"/>
      <family val="2"/>
    </font>
    <font>
      <sz val="12"/>
      <name val="Book Antiqua"/>
      <family val="1"/>
    </font>
    <font>
      <b/>
      <sz val="12"/>
      <name val="Book Antiqua"/>
      <family val="1"/>
    </font>
    <font>
      <u/>
      <sz val="10"/>
      <color indexed="12"/>
      <name val="Arial"/>
      <family val="2"/>
    </font>
    <font>
      <u/>
      <sz val="10"/>
      <color theme="10"/>
      <name val="Arial"/>
      <family val="2"/>
    </font>
    <font>
      <b/>
      <sz val="8"/>
      <name val="Arial"/>
      <family val="2"/>
    </font>
    <font>
      <b/>
      <sz val="10"/>
      <name val="MS Sans Serif"/>
      <family val="2"/>
    </font>
    <font>
      <sz val="11"/>
      <name val="Tms Rmn"/>
      <family val="1"/>
    </font>
    <font>
      <sz val="11"/>
      <name val="Garamond"/>
      <family val="1"/>
    </font>
    <font>
      <sz val="10"/>
      <name val="Helv"/>
    </font>
    <font>
      <b/>
      <sz val="15"/>
      <color indexed="56"/>
      <name val="Calibri"/>
      <family val="2"/>
    </font>
    <font>
      <b/>
      <sz val="18"/>
      <name val="Arial"/>
      <family val="2"/>
    </font>
    <font>
      <b/>
      <sz val="13"/>
      <color indexed="56"/>
      <name val="Calibri"/>
      <family val="2"/>
    </font>
    <font>
      <b/>
      <sz val="11"/>
      <color indexed="56"/>
      <name val="Calibri"/>
      <family val="2"/>
    </font>
    <font>
      <u/>
      <sz val="11"/>
      <color theme="10"/>
      <name val="Garamond"/>
      <family val="1"/>
    </font>
    <font>
      <sz val="7"/>
      <name val="Small Fonts"/>
      <family val="2"/>
    </font>
    <font>
      <b/>
      <i/>
      <sz val="16"/>
      <name val="Helv"/>
    </font>
    <font>
      <sz val="10"/>
      <name val="Arial Unicode MS"/>
      <family val="2"/>
    </font>
    <font>
      <sz val="12"/>
      <name val="Arial MT"/>
    </font>
    <font>
      <b/>
      <sz val="18"/>
      <color indexed="56"/>
      <name val="Cambria"/>
      <family val="2"/>
    </font>
    <font>
      <sz val="10"/>
      <color theme="1"/>
      <name val="Tahoma"/>
      <family val="2"/>
    </font>
    <font>
      <sz val="10"/>
      <color rgb="FF00000A"/>
      <name val="Arial"/>
      <family val="2"/>
    </font>
    <font>
      <vertAlign val="superscript"/>
      <sz val="10"/>
      <color theme="1"/>
      <name val="Arial"/>
      <family val="2"/>
    </font>
    <font>
      <sz val="11"/>
      <name val="Calibri"/>
      <family val="2"/>
    </font>
    <font>
      <sz val="11"/>
      <color rgb="FF00000A"/>
      <name val="Calibri"/>
      <family val="2"/>
    </font>
    <font>
      <b/>
      <i/>
      <sz val="10"/>
      <name val="Arial"/>
      <family val="2"/>
    </font>
    <font>
      <b/>
      <sz val="11"/>
      <name val="Calibri"/>
      <family val="2"/>
    </font>
    <font>
      <b/>
      <sz val="11"/>
      <color rgb="FF00000A"/>
      <name val="Calibri"/>
      <family val="2"/>
    </font>
    <font>
      <b/>
      <sz val="11"/>
      <color rgb="FFFF0000"/>
      <name val="Calibri"/>
      <family val="2"/>
      <scheme val="minor"/>
    </font>
    <font>
      <b/>
      <i/>
      <sz val="16"/>
      <name val="Arial"/>
      <family val="2"/>
    </font>
    <font>
      <b/>
      <i/>
      <sz val="18"/>
      <name val="Arial"/>
      <family val="2"/>
    </font>
    <font>
      <b/>
      <i/>
      <sz val="14"/>
      <name val="Arial"/>
      <family val="2"/>
    </font>
    <font>
      <sz val="14"/>
      <color theme="1"/>
      <name val="Arial"/>
      <family val="2"/>
    </font>
    <font>
      <sz val="14"/>
      <name val="Arial"/>
      <family val="2"/>
    </font>
    <font>
      <b/>
      <sz val="12"/>
      <color indexed="8"/>
      <name val="Arial"/>
      <family val="2"/>
    </font>
    <font>
      <sz val="12"/>
      <color theme="1"/>
      <name val="Arial"/>
      <family val="2"/>
    </font>
    <font>
      <b/>
      <i/>
      <sz val="12"/>
      <name val="Arial"/>
      <family val="2"/>
    </font>
    <font>
      <sz val="12"/>
      <color indexed="8"/>
      <name val="Arial"/>
      <family val="2"/>
    </font>
    <font>
      <sz val="11"/>
      <name val="Arial"/>
      <family val="2"/>
    </font>
    <font>
      <sz val="18"/>
      <name val="Arial"/>
      <family val="2"/>
    </font>
    <font>
      <b/>
      <sz val="12"/>
      <color theme="1"/>
      <name val="Arial"/>
      <family val="2"/>
    </font>
    <font>
      <sz val="11"/>
      <color indexed="8"/>
      <name val="Arial"/>
      <family val="2"/>
    </font>
    <font>
      <b/>
      <sz val="9"/>
      <name val="Arial"/>
      <family val="2"/>
    </font>
    <font>
      <sz val="10"/>
      <color theme="1"/>
      <name val="Calibri"/>
      <family val="2"/>
      <scheme val="minor"/>
    </font>
    <font>
      <i/>
      <sz val="16"/>
      <name val="Times New Roman"/>
      <family val="1"/>
    </font>
    <font>
      <i/>
      <sz val="16"/>
      <name val="Arial"/>
      <family val="2"/>
    </font>
    <font>
      <i/>
      <sz val="16"/>
      <color theme="1"/>
      <name val="Arial"/>
      <family val="2"/>
    </font>
    <font>
      <sz val="16"/>
      <color theme="1"/>
      <name val="Arial"/>
      <family val="2"/>
    </font>
    <font>
      <sz val="10"/>
      <color rgb="FFFF0000"/>
      <name val="Arial"/>
      <family val="2"/>
    </font>
    <font>
      <sz val="11"/>
      <color theme="1"/>
      <name val="Arial Narrow"/>
      <family val="2"/>
    </font>
    <font>
      <b/>
      <sz val="10"/>
      <color rgb="FF0000FF"/>
      <name val="Arial"/>
      <family val="2"/>
    </font>
    <font>
      <vertAlign val="superscript"/>
      <sz val="10"/>
      <name val="Arial"/>
      <family val="2"/>
    </font>
    <font>
      <b/>
      <vertAlign val="superscript"/>
      <sz val="12"/>
      <name val="Arial"/>
      <family val="2"/>
    </font>
    <font>
      <b/>
      <sz val="11"/>
      <color theme="1"/>
      <name val="Arial Narrow"/>
      <family val="2"/>
    </font>
    <font>
      <b/>
      <sz val="11"/>
      <name val="Arial Narrow"/>
      <family val="2"/>
    </font>
    <font>
      <sz val="11"/>
      <name val="Arial Narrow"/>
      <family val="2"/>
    </font>
    <font>
      <sz val="16"/>
      <color theme="1"/>
      <name val="Calibri"/>
      <family val="2"/>
      <scheme val="minor"/>
    </font>
    <font>
      <i/>
      <sz val="16"/>
      <color theme="1"/>
      <name val="Times New Roman"/>
      <family val="1"/>
    </font>
    <font>
      <b/>
      <vertAlign val="superscript"/>
      <sz val="12"/>
      <color indexed="8"/>
      <name val="Arial"/>
      <family val="2"/>
    </font>
    <font>
      <b/>
      <sz val="10"/>
      <color indexed="12"/>
      <name val="Arial"/>
      <family val="2"/>
    </font>
    <font>
      <b/>
      <sz val="10"/>
      <color indexed="9"/>
      <name val="Arial"/>
      <family val="2"/>
    </font>
    <font>
      <sz val="12"/>
      <name val="Arial"/>
      <family val="2"/>
    </font>
    <font>
      <sz val="10"/>
      <name val="Arial"/>
      <family val="2"/>
    </font>
    <font>
      <b/>
      <sz val="9"/>
      <color indexed="18"/>
      <name val="Arial"/>
      <family val="2"/>
    </font>
    <font>
      <b/>
      <sz val="9"/>
      <color indexed="9"/>
      <name val="Arial"/>
      <family val="2"/>
    </font>
    <font>
      <b/>
      <sz val="10"/>
      <color theme="0"/>
      <name val="Arial"/>
      <family val="2"/>
    </font>
    <font>
      <sz val="10"/>
      <color indexed="63"/>
      <name val="Arial"/>
      <family val="2"/>
    </font>
    <font>
      <b/>
      <i/>
      <sz val="10"/>
      <color indexed="63"/>
      <name val="Arial"/>
      <family val="2"/>
    </font>
    <font>
      <sz val="11"/>
      <name val="Calibri"/>
      <family val="2"/>
    </font>
    <font>
      <b/>
      <i/>
      <sz val="16"/>
      <color rgb="FF0000FF"/>
      <name val="Arial"/>
      <family val="2"/>
    </font>
    <font>
      <sz val="11"/>
      <color rgb="FF0000FF"/>
      <name val="Arial"/>
      <family val="2"/>
    </font>
    <font>
      <sz val="11"/>
      <color rgb="FF0000FF"/>
      <name val="Calibri"/>
      <family val="2"/>
      <scheme val="minor"/>
    </font>
    <font>
      <strike/>
      <sz val="10"/>
      <name val="Arial"/>
      <family val="2"/>
    </font>
    <font>
      <i/>
      <sz val="10"/>
      <color rgb="FF0000FF"/>
      <name val="Arial"/>
      <family val="2"/>
    </font>
    <font>
      <sz val="10"/>
      <color theme="1"/>
      <name val="Arial Narrow"/>
      <family val="2"/>
    </font>
    <font>
      <b/>
      <sz val="16"/>
      <color rgb="FF000000"/>
      <name val="Arial"/>
      <family val="2"/>
    </font>
    <font>
      <b/>
      <i/>
      <sz val="14"/>
      <name val="Times New Roman"/>
      <family val="1"/>
    </font>
    <font>
      <sz val="14"/>
      <color theme="1"/>
      <name val="Calibri"/>
      <family val="2"/>
      <scheme val="minor"/>
    </font>
    <font>
      <sz val="14"/>
      <name val="Times New Roman"/>
      <family val="1"/>
    </font>
    <font>
      <sz val="18"/>
      <name val="Times New Roman"/>
      <family val="1"/>
    </font>
    <font>
      <b/>
      <sz val="11"/>
      <color theme="1"/>
      <name val="Arial"/>
      <family val="2"/>
    </font>
    <font>
      <b/>
      <sz val="11"/>
      <color indexed="8"/>
      <name val="Arial"/>
      <family val="2"/>
    </font>
    <font>
      <b/>
      <sz val="10"/>
      <color rgb="FFFF0000"/>
      <name val="Arial"/>
      <family val="2"/>
    </font>
    <font>
      <sz val="11"/>
      <color indexed="8"/>
      <name val="Calibri"/>
      <family val="2"/>
      <scheme val="minor"/>
    </font>
    <font>
      <sz val="11"/>
      <name val="Calibri"/>
      <family val="2"/>
      <scheme val="minor"/>
    </font>
    <font>
      <b/>
      <i/>
      <sz val="10"/>
      <color rgb="FF0000FF"/>
      <name val="Arial"/>
      <family val="2"/>
    </font>
    <font>
      <b/>
      <i/>
      <sz val="10"/>
      <color indexed="12"/>
      <name val="Arial"/>
      <family val="2"/>
    </font>
    <font>
      <b/>
      <i/>
      <u/>
      <sz val="10"/>
      <color indexed="12"/>
      <name val="Arial"/>
      <family val="2"/>
    </font>
    <font>
      <i/>
      <sz val="11"/>
      <name val="Arial"/>
      <family val="2"/>
    </font>
    <font>
      <b/>
      <i/>
      <sz val="11"/>
      <color rgb="FF0000FF"/>
      <name val="Arial"/>
      <family val="2"/>
    </font>
    <font>
      <i/>
      <sz val="11"/>
      <color rgb="FF0000FF"/>
      <name val="Arial"/>
      <family val="2"/>
    </font>
    <font>
      <sz val="10"/>
      <name val="Arial"/>
      <family val="2"/>
    </font>
    <font>
      <b/>
      <i/>
      <sz val="16"/>
      <color rgb="FF000000"/>
      <name val="Arial"/>
      <family val="2"/>
    </font>
    <font>
      <b/>
      <sz val="16"/>
      <name val="Arial"/>
      <family val="2"/>
    </font>
    <font>
      <sz val="16"/>
      <color rgb="FFFF0000"/>
      <name val="Arial"/>
      <family val="2"/>
    </font>
    <font>
      <i/>
      <sz val="16"/>
      <color rgb="FFFF0000"/>
      <name val="Arial"/>
      <family val="2"/>
    </font>
    <font>
      <b/>
      <i/>
      <sz val="14"/>
      <color rgb="FF0000FF"/>
      <name val="Arial"/>
      <family val="2"/>
    </font>
    <font>
      <b/>
      <sz val="11"/>
      <color rgb="FF000000"/>
      <name val="Arial"/>
      <family val="2"/>
    </font>
    <font>
      <b/>
      <sz val="11"/>
      <name val="Arial"/>
      <family val="2"/>
    </font>
    <font>
      <sz val="11"/>
      <color rgb="FF000000"/>
      <name val="Arial"/>
      <family val="2"/>
    </font>
    <font>
      <b/>
      <sz val="11"/>
      <color rgb="FFFF0000"/>
      <name val="Arial"/>
      <family val="2"/>
    </font>
    <font>
      <b/>
      <sz val="11"/>
      <color rgb="FF0000FF"/>
      <name val="Arial"/>
      <family val="2"/>
    </font>
    <font>
      <u/>
      <sz val="11"/>
      <name val="Arial"/>
      <family val="2"/>
    </font>
    <font>
      <b/>
      <i/>
      <sz val="11"/>
      <name val="Arial"/>
      <family val="2"/>
    </font>
    <font>
      <i/>
      <sz val="11"/>
      <color theme="1"/>
      <name val="Arial"/>
      <family val="2"/>
    </font>
    <font>
      <b/>
      <u/>
      <sz val="11"/>
      <name val="Arial"/>
      <family val="2"/>
    </font>
  </fonts>
  <fills count="8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0"/>
        <bgColor indexed="64"/>
      </patternFill>
    </fill>
    <fill>
      <patternFill patternType="solid">
        <fgColor indexed="27"/>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bgColor indexed="64"/>
      </patternFill>
    </fill>
    <fill>
      <patternFill patternType="solid">
        <fgColor indexed="26"/>
        <bgColor indexed="64"/>
      </patternFill>
    </fill>
    <fill>
      <patternFill patternType="solid">
        <fgColor rgb="FF92D050"/>
        <bgColor indexed="64"/>
      </patternFill>
    </fill>
    <fill>
      <patternFill patternType="solid">
        <fgColor theme="3" tint="-0.249977111117893"/>
        <bgColor indexed="64"/>
      </patternFill>
    </fill>
    <fill>
      <patternFill patternType="solid">
        <fgColor indexed="18"/>
        <bgColor indexed="64"/>
      </patternFill>
    </fill>
    <fill>
      <patternFill patternType="solid">
        <fgColor rgb="FF99CCFF"/>
        <bgColor indexed="64"/>
      </patternFill>
    </fill>
    <fill>
      <patternFill patternType="solid">
        <fgColor indexed="44"/>
        <bgColor indexed="64"/>
      </patternFill>
    </fill>
    <fill>
      <patternFill patternType="solid">
        <fgColor rgb="FFC0C0C0"/>
        <bgColor indexed="64"/>
      </patternFill>
    </fill>
    <fill>
      <patternFill patternType="solid">
        <fgColor theme="1" tint="0.24994659260841701"/>
        <bgColor indexed="64"/>
      </patternFill>
    </fill>
    <fill>
      <patternFill patternType="solid">
        <fgColor theme="3" tint="0.39997558519241921"/>
        <bgColor indexed="64"/>
      </patternFill>
    </fill>
  </fills>
  <borders count="38">
    <border>
      <left/>
      <right/>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8"/>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8"/>
      </top>
      <bottom/>
      <diagonal/>
    </border>
    <border>
      <left/>
      <right/>
      <top/>
      <bottom style="thin">
        <color theme="1"/>
      </bottom>
      <diagonal/>
    </border>
  </borders>
  <cellStyleXfs count="38128">
    <xf numFmtId="0" fontId="0" fillId="0" borderId="0"/>
    <xf numFmtId="0" fontId="2"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0" fontId="13"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43" fontId="12" fillId="0" borderId="0" applyFont="0" applyFill="0" applyBorder="0" applyAlignment="0" applyProtection="0"/>
    <xf numFmtId="0" fontId="2" fillId="0" borderId="0"/>
    <xf numFmtId="0" fontId="13" fillId="0" borderId="0"/>
    <xf numFmtId="0" fontId="12" fillId="0" borderId="0"/>
    <xf numFmtId="44" fontId="12" fillId="0" borderId="0" applyFont="0" applyFill="0" applyBorder="0" applyAlignment="0" applyProtection="0"/>
    <xf numFmtId="0" fontId="14" fillId="0" borderId="0"/>
    <xf numFmtId="0" fontId="14" fillId="0" borderId="0"/>
    <xf numFmtId="0" fontId="2" fillId="0" borderId="0"/>
    <xf numFmtId="44"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0" fontId="16" fillId="0" borderId="0"/>
    <xf numFmtId="0" fontId="2" fillId="0" borderId="0"/>
    <xf numFmtId="0" fontId="2" fillId="0" borderId="0"/>
    <xf numFmtId="9" fontId="16" fillId="0" borderId="0" applyFont="0" applyFill="0" applyBorder="0" applyAlignment="0" applyProtection="0"/>
    <xf numFmtId="9" fontId="16" fillId="0" borderId="0" applyFont="0" applyFill="0" applyBorder="0" applyAlignment="0" applyProtection="0"/>
    <xf numFmtId="0" fontId="32" fillId="34" borderId="0" applyNumberFormat="0" applyBorder="0" applyAlignment="0" applyProtection="0"/>
    <xf numFmtId="0" fontId="51"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51"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51"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51"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51"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51"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41" borderId="0" applyNumberFormat="0" applyBorder="0" applyAlignment="0" applyProtection="0"/>
    <xf numFmtId="0" fontId="51"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51"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51"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41" borderId="0" applyNumberFormat="0" applyBorder="0" applyAlignment="0" applyProtection="0"/>
    <xf numFmtId="0" fontId="51"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40" borderId="0" applyNumberFormat="0" applyBorder="0" applyAlignment="0" applyProtection="0"/>
    <xf numFmtId="0" fontId="51"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42" borderId="0" applyNumberFormat="0" applyBorder="0" applyAlignment="0" applyProtection="0"/>
    <xf numFmtId="0" fontId="51"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4" fillId="43" borderId="0" applyNumberFormat="0" applyBorder="0" applyAlignment="0" applyProtection="0"/>
    <xf numFmtId="0" fontId="64" fillId="13" borderId="0" applyNumberFormat="0" applyBorder="0" applyAlignment="0" applyProtection="0"/>
    <xf numFmtId="0" fontId="34" fillId="43" borderId="0" applyNumberFormat="0" applyBorder="0" applyAlignment="0" applyProtection="0"/>
    <xf numFmtId="0" fontId="31" fillId="13"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17" borderId="0" applyNumberFormat="0" applyBorder="0" applyAlignment="0" applyProtection="0"/>
    <xf numFmtId="0" fontId="34" fillId="36" borderId="0" applyNumberFormat="0" applyBorder="0" applyAlignment="0" applyProtection="0"/>
    <xf numFmtId="0" fontId="31" fillId="17" borderId="0" applyNumberFormat="0" applyBorder="0" applyAlignment="0" applyProtection="0"/>
    <xf numFmtId="0" fontId="34" fillId="36" borderId="0" applyNumberFormat="0" applyBorder="0" applyAlignment="0" applyProtection="0"/>
    <xf numFmtId="0" fontId="34" fillId="42" borderId="0" applyNumberFormat="0" applyBorder="0" applyAlignment="0" applyProtection="0"/>
    <xf numFmtId="0" fontId="64" fillId="21" borderId="0" applyNumberFormat="0" applyBorder="0" applyAlignment="0" applyProtection="0"/>
    <xf numFmtId="0" fontId="34" fillId="42" borderId="0" applyNumberFormat="0" applyBorder="0" applyAlignment="0" applyProtection="0"/>
    <xf numFmtId="0" fontId="31" fillId="21"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64" fillId="25" borderId="0" applyNumberFormat="0" applyBorder="0" applyAlignment="0" applyProtection="0"/>
    <xf numFmtId="0" fontId="34" fillId="41" borderId="0" applyNumberFormat="0" applyBorder="0" applyAlignment="0" applyProtection="0"/>
    <xf numFmtId="0" fontId="31" fillId="25" borderId="0" applyNumberFormat="0" applyBorder="0" applyAlignment="0" applyProtection="0"/>
    <xf numFmtId="0" fontId="34" fillId="41" borderId="0" applyNumberFormat="0" applyBorder="0" applyAlignment="0" applyProtection="0"/>
    <xf numFmtId="0" fontId="34" fillId="43" borderId="0" applyNumberFormat="0" applyBorder="0" applyAlignment="0" applyProtection="0"/>
    <xf numFmtId="0" fontId="64" fillId="29" borderId="0" applyNumberFormat="0" applyBorder="0" applyAlignment="0" applyProtection="0"/>
    <xf numFmtId="0" fontId="34" fillId="43" borderId="0" applyNumberFormat="0" applyBorder="0" applyAlignment="0" applyProtection="0"/>
    <xf numFmtId="0" fontId="31" fillId="29"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33" borderId="0" applyNumberFormat="0" applyBorder="0" applyAlignment="0" applyProtection="0"/>
    <xf numFmtId="0" fontId="34" fillId="36" borderId="0" applyNumberFormat="0" applyBorder="0" applyAlignment="0" applyProtection="0"/>
    <xf numFmtId="0" fontId="31" fillId="33" borderId="0" applyNumberFormat="0" applyBorder="0" applyAlignment="0" applyProtection="0"/>
    <xf numFmtId="0" fontId="34" fillId="36" borderId="0" applyNumberFormat="0" applyBorder="0" applyAlignment="0" applyProtection="0"/>
    <xf numFmtId="0" fontId="34" fillId="43" borderId="0" applyNumberFormat="0" applyBorder="0" applyAlignment="0" applyProtection="0"/>
    <xf numFmtId="0" fontId="64" fillId="10"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4" fillId="4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4" fillId="45"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64" fillId="22"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4" fillId="43"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4" fillId="47"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35" fillId="35"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58" fillId="7" borderId="13" applyNumberFormat="0" applyAlignment="0" applyProtection="0"/>
    <xf numFmtId="0" fontId="36" fillId="48" borderId="19" applyNumberFormat="0" applyAlignment="0" applyProtection="0"/>
    <xf numFmtId="0" fontId="26" fillId="7" borderId="13" applyNumberFormat="0" applyAlignment="0" applyProtection="0"/>
    <xf numFmtId="0" fontId="36" fillId="48" borderId="19" applyNumberFormat="0" applyAlignment="0" applyProtection="0"/>
    <xf numFmtId="0" fontId="37" fillId="49" borderId="20" applyNumberFormat="0" applyAlignment="0" applyProtection="0"/>
    <xf numFmtId="0" fontId="60" fillId="8" borderId="16" applyNumberFormat="0" applyAlignment="0" applyProtection="0"/>
    <xf numFmtId="0" fontId="37" fillId="49" borderId="20" applyNumberFormat="0" applyAlignment="0" applyProtection="0"/>
    <xf numFmtId="0" fontId="28" fillId="8" borderId="16" applyNumberFormat="0" applyAlignment="0" applyProtection="0"/>
    <xf numFmtId="0" fontId="37" fillId="49" borderId="20" applyNumberFormat="0" applyAlignment="0" applyProtection="0"/>
    <xf numFmtId="41"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2"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0" fontId="53" fillId="3" borderId="0" applyNumberFormat="0" applyBorder="0" applyAlignment="0" applyProtection="0"/>
    <xf numFmtId="0" fontId="39" fillId="37"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46" fillId="0" borderId="21"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47" fillId="0" borderId="22" applyNumberFormat="0" applyFill="0" applyAlignment="0" applyProtection="0"/>
    <xf numFmtId="0" fontId="48" fillId="0" borderId="23" applyNumberFormat="0" applyFill="0" applyAlignment="0" applyProtection="0"/>
    <xf numFmtId="0" fontId="52" fillId="0" borderId="12"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40" fillId="42" borderId="19" applyNumberFormat="0" applyAlignment="0" applyProtection="0"/>
    <xf numFmtId="0" fontId="56" fillId="6" borderId="13" applyNumberFormat="0" applyAlignment="0" applyProtection="0"/>
    <xf numFmtId="0" fontId="40" fillId="42" borderId="19" applyNumberFormat="0" applyAlignment="0" applyProtection="0"/>
    <xf numFmtId="0" fontId="24" fillId="6" borderId="13" applyNumberFormat="0" applyAlignment="0" applyProtection="0"/>
    <xf numFmtId="0" fontId="40" fillId="42" borderId="19" applyNumberFormat="0" applyAlignment="0" applyProtection="0"/>
    <xf numFmtId="0" fontId="41" fillId="0" borderId="24" applyNumberFormat="0" applyFill="0" applyAlignment="0" applyProtection="0"/>
    <xf numFmtId="0" fontId="59" fillId="0" borderId="15" applyNumberFormat="0" applyFill="0" applyAlignment="0" applyProtection="0"/>
    <xf numFmtId="0" fontId="41" fillId="0" borderId="24"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42" fillId="42" borderId="0" applyNumberFormat="0" applyBorder="0" applyAlignment="0" applyProtection="0"/>
    <xf numFmtId="0" fontId="55" fillId="5" borderId="0" applyNumberFormat="0" applyBorder="0" applyAlignment="0" applyProtection="0"/>
    <xf numFmtId="0" fontId="42" fillId="42"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12" fillId="0" borderId="0"/>
    <xf numFmtId="0" fontId="12" fillId="0" borderId="0"/>
    <xf numFmtId="0" fontId="12" fillId="0" borderId="0"/>
    <xf numFmtId="0" fontId="12" fillId="0" borderId="0"/>
    <xf numFmtId="0" fontId="2" fillId="0" borderId="0"/>
    <xf numFmtId="39" fontId="8" fillId="0" borderId="0"/>
    <xf numFmtId="0" fontId="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3" fillId="0" borderId="0"/>
    <xf numFmtId="0" fontId="50"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39" fontId="2"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0" fontId="12" fillId="0" borderId="0"/>
    <xf numFmtId="0" fontId="12" fillId="0" borderId="0"/>
    <xf numFmtId="0" fontId="12" fillId="0" borderId="0"/>
    <xf numFmtId="0" fontId="2" fillId="0" borderId="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51"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43" fillId="48" borderId="26" applyNumberFormat="0" applyAlignment="0" applyProtection="0"/>
    <xf numFmtId="0" fontId="57" fillId="7" borderId="14" applyNumberFormat="0" applyAlignment="0" applyProtection="0"/>
    <xf numFmtId="0" fontId="43" fillId="48" borderId="26" applyNumberFormat="0" applyAlignment="0" applyProtection="0"/>
    <xf numFmtId="0" fontId="25" fillId="7" borderId="14" applyNumberFormat="0" applyAlignment="0" applyProtection="0"/>
    <xf numFmtId="0" fontId="43" fillId="48" borderId="2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44" fillId="0" borderId="27"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27" applyNumberFormat="0" applyFill="0" applyAlignment="0" applyProtection="0"/>
    <xf numFmtId="0" fontId="45" fillId="0" borderId="0" applyNumberFormat="0" applyFill="0" applyBorder="0" applyAlignment="0" applyProtection="0"/>
    <xf numFmtId="0" fontId="61"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65" fillId="0" borderId="0"/>
    <xf numFmtId="0" fontId="34"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4" fillId="55" borderId="0" applyNumberFormat="0" applyBorder="0" applyAlignment="0" applyProtection="0"/>
    <xf numFmtId="0" fontId="34" fillId="58"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60"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0" fontId="34" fillId="61" borderId="0" applyNumberFormat="0" applyBorder="0" applyAlignment="0" applyProtection="0"/>
    <xf numFmtId="0" fontId="66" fillId="62" borderId="0" applyNumberFormat="0" applyBorder="0" applyAlignment="0" applyProtection="0"/>
    <xf numFmtId="0" fontId="67" fillId="63" borderId="19" applyNumberFormat="0" applyAlignment="0" applyProtection="0"/>
    <xf numFmtId="0" fontId="37" fillId="56" borderId="20" applyNumberFormat="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39" fillId="57" borderId="0" applyNumberFormat="0" applyBorder="0" applyAlignment="0" applyProtection="0"/>
    <xf numFmtId="0" fontId="46" fillId="0" borderId="28" applyNumberFormat="0" applyFill="0" applyAlignment="0" applyProtection="0"/>
    <xf numFmtId="0" fontId="48" fillId="0" borderId="29" applyNumberFormat="0" applyFill="0" applyAlignment="0" applyProtection="0"/>
    <xf numFmtId="0" fontId="40" fillId="61" borderId="19" applyNumberFormat="0" applyAlignment="0" applyProtection="0"/>
    <xf numFmtId="0" fontId="68" fillId="0" borderId="24" applyNumberFormat="0" applyFill="0" applyAlignment="0" applyProtection="0"/>
    <xf numFmtId="0" fontId="42" fillId="67" borderId="0" applyNumberFormat="0" applyBorder="0" applyAlignment="0" applyProtection="0"/>
    <xf numFmtId="0" fontId="2" fillId="54" borderId="25" applyNumberFormat="0" applyFont="0" applyAlignment="0" applyProtection="0"/>
    <xf numFmtId="0" fontId="43" fillId="63" borderId="26" applyNumberFormat="0" applyAlignment="0" applyProtection="0"/>
    <xf numFmtId="0" fontId="49" fillId="0" borderId="0" applyNumberFormat="0" applyFill="0" applyBorder="0" applyAlignment="0" applyProtection="0"/>
    <xf numFmtId="0" fontId="44" fillId="0" borderId="30" applyNumberFormat="0" applyFill="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3" fillId="0" borderId="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39" fontId="2" fillId="0" borderId="0"/>
    <xf numFmtId="0" fontId="13" fillId="0" borderId="0"/>
    <xf numFmtId="0" fontId="9" fillId="0" borderId="0"/>
    <xf numFmtId="0" fontId="2" fillId="0" borderId="0"/>
    <xf numFmtId="0" fontId="9" fillId="0" borderId="0"/>
    <xf numFmtId="0" fontId="2" fillId="0" borderId="0"/>
    <xf numFmtId="0" fontId="13" fillId="0" borderId="0"/>
    <xf numFmtId="0" fontId="2" fillId="0" borderId="0"/>
    <xf numFmtId="39" fontId="73"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2" fillId="0" borderId="0"/>
    <xf numFmtId="0" fontId="2" fillId="0" borderId="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13" applyNumberFormat="0" applyAlignment="0" applyProtection="0"/>
    <xf numFmtId="0" fontId="25" fillId="7" borderId="14" applyNumberFormat="0" applyAlignment="0" applyProtection="0"/>
    <xf numFmtId="0" fontId="26" fillId="7" borderId="13" applyNumberFormat="0" applyAlignment="0" applyProtection="0"/>
    <xf numFmtId="0" fontId="27" fillId="0" borderId="15" applyNumberFormat="0" applyFill="0" applyAlignment="0" applyProtection="0"/>
    <xf numFmtId="0" fontId="28" fillId="8" borderId="16" applyNumberFormat="0" applyAlignment="0" applyProtection="0"/>
    <xf numFmtId="0" fontId="29" fillId="0" borderId="0" applyNumberFormat="0" applyFill="0" applyBorder="0" applyAlignment="0" applyProtection="0"/>
    <xf numFmtId="0" fontId="12" fillId="9" borderId="17" applyNumberFormat="0" applyFont="0" applyAlignment="0" applyProtection="0"/>
    <xf numFmtId="0" fontId="30" fillId="0" borderId="0" applyNumberFormat="0" applyFill="0" applyBorder="0" applyAlignment="0" applyProtection="0"/>
    <xf numFmtId="0" fontId="11" fillId="0" borderId="18" applyNumberFormat="0" applyFill="0" applyAlignment="0" applyProtection="0"/>
    <xf numFmtId="0" fontId="3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31" fillId="33" borderId="0" applyNumberFormat="0" applyBorder="0" applyAlignment="0" applyProtection="0"/>
    <xf numFmtId="0" fontId="13" fillId="0" borderId="0"/>
    <xf numFmtId="0" fontId="65"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2"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 fillId="0" borderId="0"/>
    <xf numFmtId="0" fontId="2" fillId="0" borderId="0"/>
    <xf numFmtId="0" fontId="2" fillId="0" borderId="0"/>
    <xf numFmtId="0" fontId="2" fillId="0" borderId="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 fillId="0" borderId="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44" fontId="13" fillId="0" borderId="0" applyFont="0" applyFill="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54" borderId="25" applyNumberFormat="0" applyFont="0" applyAlignment="0" applyProtection="0"/>
    <xf numFmtId="0" fontId="13" fillId="0" borderId="0"/>
    <xf numFmtId="43" fontId="13" fillId="0" borderId="0" applyFont="0" applyFill="0" applyBorder="0" applyAlignment="0" applyProtection="0"/>
    <xf numFmtId="0" fontId="13" fillId="0" borderId="0"/>
    <xf numFmtId="0" fontId="2" fillId="54" borderId="25" applyNumberFormat="0" applyFont="0" applyAlignment="0" applyProtection="0"/>
    <xf numFmtId="0" fontId="2" fillId="0" borderId="0"/>
    <xf numFmtId="0" fontId="2" fillId="0" borderId="0"/>
    <xf numFmtId="0" fontId="13" fillId="0" borderId="0"/>
    <xf numFmtId="0" fontId="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32" fillId="51" borderId="0" applyNumberFormat="0" applyBorder="0" applyAlignment="0" applyProtection="0"/>
    <xf numFmtId="0" fontId="32" fillId="51" borderId="0" applyNumberFormat="0" applyBorder="0" applyAlignment="0" applyProtection="0"/>
    <xf numFmtId="43" fontId="2" fillId="0" borderId="0" applyFont="0" applyFill="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2" fontId="2" fillId="0" borderId="0" applyFont="0" applyFill="0" applyBorder="0" applyAlignment="0" applyProtection="0"/>
    <xf numFmtId="14" fontId="7" fillId="69" borderId="7">
      <alignment horizontal="center" vertical="center" wrapText="1"/>
    </xf>
    <xf numFmtId="0" fontId="76" fillId="0" borderId="0" applyNumberFormat="0" applyFill="0" applyBorder="0" applyAlignment="0" applyProtection="0"/>
    <xf numFmtId="0" fontId="2" fillId="0" borderId="0"/>
    <xf numFmtId="0" fontId="2" fillId="0" borderId="0"/>
    <xf numFmtId="0" fontId="13" fillId="0" borderId="0"/>
    <xf numFmtId="0" fontId="2" fillId="0" borderId="0"/>
    <xf numFmtId="37" fontId="2" fillId="0" borderId="0"/>
    <xf numFmtId="0" fontId="16" fillId="0" borderId="0"/>
    <xf numFmtId="0" fontId="2" fillId="0" borderId="0"/>
    <xf numFmtId="0" fontId="12" fillId="0" borderId="0"/>
    <xf numFmtId="0" fontId="2" fillId="0" borderId="0"/>
    <xf numFmtId="0" fontId="2" fillId="0" borderId="0"/>
    <xf numFmtId="0" fontId="13" fillId="0" borderId="0"/>
    <xf numFmtId="0" fontId="2" fillId="0" borderId="0"/>
    <xf numFmtId="0" fontId="13" fillId="0" borderId="0"/>
    <xf numFmtId="39" fontId="2" fillId="0" borderId="0"/>
    <xf numFmtId="0" fontId="12" fillId="0" borderId="0"/>
    <xf numFmtId="0" fontId="13" fillId="0" borderId="0"/>
    <xf numFmtId="0" fontId="2" fillId="0" borderId="0"/>
    <xf numFmtId="0" fontId="13" fillId="0" borderId="0"/>
    <xf numFmtId="0" fontId="12" fillId="0" borderId="0"/>
    <xf numFmtId="0" fontId="13" fillId="0" borderId="0"/>
    <xf numFmtId="0" fontId="2" fillId="0" borderId="0">
      <alignment wrapText="1"/>
    </xf>
    <xf numFmtId="0" fontId="13"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74" fillId="0" borderId="0"/>
    <xf numFmtId="0" fontId="74" fillId="0" borderId="0"/>
    <xf numFmtId="0" fontId="12" fillId="9" borderId="17" applyNumberFormat="0" applyFont="0" applyAlignment="0" applyProtection="0"/>
    <xf numFmtId="168" fontId="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75" fillId="0" borderId="0" applyFill="0" applyBorder="0" applyProtection="0">
      <alignment horizontal="lef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9" fontId="77" fillId="0" borderId="0"/>
    <xf numFmtId="3" fontId="65" fillId="0" borderId="0" applyFont="0" applyFill="0" applyBorder="0" applyAlignment="0" applyProtection="0"/>
    <xf numFmtId="3" fontId="2" fillId="0" borderId="0" applyFont="0" applyFill="0" applyBorder="0" applyAlignment="0" applyProtection="0"/>
    <xf numFmtId="5" fontId="65"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78" fillId="0" borderId="2">
      <alignment horizontal="right"/>
      <protection locked="0"/>
    </xf>
    <xf numFmtId="0" fontId="78" fillId="0" borderId="2">
      <alignment horizontal="right"/>
      <protection locked="0"/>
    </xf>
    <xf numFmtId="0" fontId="78" fillId="0" borderId="2">
      <alignment horizontal="right"/>
      <protection locked="0"/>
    </xf>
    <xf numFmtId="2" fontId="2" fillId="0" borderId="0" applyFont="0" applyFill="0" applyBorder="0" applyAlignment="0" applyProtection="0"/>
    <xf numFmtId="0" fontId="70" fillId="0" borderId="7">
      <protection locked="0"/>
    </xf>
    <xf numFmtId="0" fontId="79" fillId="0" borderId="7" applyBorder="0">
      <protection locked="0"/>
    </xf>
    <xf numFmtId="0" fontId="5" fillId="0" borderId="0">
      <protection locked="0"/>
    </xf>
    <xf numFmtId="0" fontId="80" fillId="0" borderId="0">
      <protection locked="0"/>
    </xf>
    <xf numFmtId="15" fontId="77" fillId="0" borderId="2" applyNumberFormat="0">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71" fontId="16" fillId="0" borderId="0">
      <protection locked="0"/>
    </xf>
    <xf numFmtId="172" fontId="16" fillId="0" borderId="0">
      <protection locked="0"/>
    </xf>
    <xf numFmtId="171" fontId="16" fillId="0" borderId="9">
      <protection locked="0"/>
    </xf>
    <xf numFmtId="172" fontId="16" fillId="0" borderId="3">
      <protection locked="0"/>
    </xf>
    <xf numFmtId="173" fontId="16" fillId="0" borderId="0"/>
    <xf numFmtId="173" fontId="16" fillId="0" borderId="9"/>
    <xf numFmtId="173" fontId="16" fillId="0" borderId="3"/>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65"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3" fontId="65" fillId="0" borderId="0" applyFont="0" applyFill="0" applyBorder="0" applyAlignment="0" applyProtection="0"/>
    <xf numFmtId="5" fontId="65" fillId="0" borderId="0" applyFont="0" applyFill="0" applyBorder="0" applyAlignment="0" applyProtection="0"/>
    <xf numFmtId="9" fontId="2" fillId="0" borderId="0" applyFont="0" applyFill="0" applyBorder="0" applyAlignment="0" applyProtection="0"/>
    <xf numFmtId="0" fontId="34" fillId="43"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43" fontId="2" fillId="0" borderId="0" applyFont="0" applyFill="0" applyBorder="0" applyAlignment="0" applyProtection="0"/>
    <xf numFmtId="0" fontId="12" fillId="0" borderId="0"/>
    <xf numFmtId="39" fontId="2" fillId="0" borderId="0"/>
    <xf numFmtId="0" fontId="34" fillId="43" borderId="0" applyNumberFormat="0" applyBorder="0" applyAlignment="0" applyProtection="0"/>
    <xf numFmtId="0" fontId="34" fillId="46" borderId="0" applyNumberFormat="0" applyBorder="0" applyAlignment="0" applyProtection="0"/>
    <xf numFmtId="43" fontId="2" fillId="0" borderId="0" applyFont="0" applyFill="0" applyBorder="0" applyAlignment="0" applyProtection="0"/>
    <xf numFmtId="0" fontId="34" fillId="47" borderId="0" applyNumberFormat="0" applyBorder="0" applyAlignment="0" applyProtection="0"/>
    <xf numFmtId="0" fontId="34" fillId="45" borderId="0" applyNumberFormat="0" applyBorder="0" applyAlignment="0" applyProtection="0"/>
    <xf numFmtId="0" fontId="2" fillId="0" borderId="0"/>
    <xf numFmtId="0" fontId="2" fillId="0" borderId="0"/>
    <xf numFmtId="0" fontId="2" fillId="0" borderId="0"/>
    <xf numFmtId="39" fontId="2" fillId="0" borderId="0"/>
    <xf numFmtId="39" fontId="2" fillId="0" borderId="0"/>
    <xf numFmtId="39" fontId="2" fillId="0" borderId="0"/>
    <xf numFmtId="0" fontId="12" fillId="0" borderId="0"/>
    <xf numFmtId="39" fontId="2" fillId="0" borderId="0"/>
    <xf numFmtId="39" fontId="2" fillId="0" borderId="0"/>
    <xf numFmtId="0" fontId="2" fillId="0" borderId="0"/>
    <xf numFmtId="39" fontId="2" fillId="0" borderId="0"/>
    <xf numFmtId="0" fontId="12" fillId="0" borderId="0"/>
    <xf numFmtId="0" fontId="2" fillId="0" borderId="0"/>
    <xf numFmtId="0" fontId="2" fillId="0" borderId="0"/>
    <xf numFmtId="39" fontId="2" fillId="0" borderId="0"/>
    <xf numFmtId="39" fontId="2" fillId="0" borderId="0"/>
    <xf numFmtId="0" fontId="12" fillId="0" borderId="0"/>
    <xf numFmtId="0" fontId="34" fillId="44" borderId="0" applyNumberFormat="0" applyBorder="0" applyAlignment="0" applyProtection="0"/>
    <xf numFmtId="0" fontId="34" fillId="45" borderId="0" applyNumberFormat="0" applyBorder="0" applyAlignment="0" applyProtection="0"/>
    <xf numFmtId="0" fontId="2" fillId="54" borderId="25" applyNumberFormat="0" applyFont="0" applyAlignment="0" applyProtection="0"/>
    <xf numFmtId="0" fontId="34" fillId="56" borderId="0" applyNumberFormat="0" applyBorder="0" applyAlignment="0" applyProtection="0"/>
    <xf numFmtId="43" fontId="13" fillId="0" borderId="0" applyFont="0" applyFill="0" applyBorder="0" applyAlignment="0" applyProtection="0"/>
    <xf numFmtId="0" fontId="34"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2" fillId="0" borderId="0"/>
    <xf numFmtId="43" fontId="13" fillId="0" borderId="0" applyFont="0" applyFill="0" applyBorder="0" applyAlignment="0" applyProtection="0"/>
    <xf numFmtId="0" fontId="13" fillId="0" borderId="0"/>
    <xf numFmtId="0" fontId="34" fillId="53" borderId="0" applyNumberFormat="0" applyBorder="0" applyAlignment="0" applyProtection="0"/>
    <xf numFmtId="0" fontId="2" fillId="0" borderId="0"/>
    <xf numFmtId="43" fontId="12" fillId="0" borderId="0" applyFont="0" applyFill="0" applyBorder="0" applyAlignment="0" applyProtection="0"/>
    <xf numFmtId="0" fontId="34" fillId="58" borderId="0" applyNumberFormat="0" applyBorder="0" applyAlignment="0" applyProtection="0"/>
    <xf numFmtId="44" fontId="12" fillId="0" borderId="0" applyFont="0" applyFill="0" applyBorder="0" applyAlignment="0" applyProtection="0"/>
    <xf numFmtId="43" fontId="32" fillId="0" borderId="0" applyFont="0" applyFill="0" applyBorder="0" applyAlignment="0" applyProtection="0"/>
    <xf numFmtId="0" fontId="13" fillId="0" borderId="0"/>
    <xf numFmtId="0" fontId="13" fillId="0" borderId="0"/>
    <xf numFmtId="0" fontId="2" fillId="0" borderId="0"/>
    <xf numFmtId="0" fontId="2" fillId="0" borderId="0"/>
    <xf numFmtId="0" fontId="2" fillId="54" borderId="25" applyNumberFormat="0" applyFont="0" applyAlignment="0" applyProtection="0"/>
    <xf numFmtId="0" fontId="34" fillId="53" borderId="0" applyNumberFormat="0" applyBorder="0" applyAlignment="0" applyProtection="0"/>
    <xf numFmtId="44" fontId="16" fillId="0" borderId="0" applyFont="0" applyFill="0" applyBorder="0" applyAlignment="0" applyProtection="0"/>
    <xf numFmtId="0" fontId="13" fillId="0" borderId="0"/>
    <xf numFmtId="9" fontId="16" fillId="0" borderId="0" applyFont="0" applyFill="0" applyBorder="0" applyAlignment="0" applyProtection="0"/>
    <xf numFmtId="0" fontId="2" fillId="0" borderId="0">
      <alignment wrapText="1"/>
    </xf>
    <xf numFmtId="0" fontId="2" fillId="0" borderId="0">
      <alignment wrapText="1"/>
    </xf>
    <xf numFmtId="0" fontId="34" fillId="50" borderId="0" applyNumberFormat="0" applyBorder="0" applyAlignment="0" applyProtection="0"/>
    <xf numFmtId="9" fontId="16"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34" fillId="60" borderId="0" applyNumberFormat="0" applyBorder="0" applyAlignment="0" applyProtection="0"/>
    <xf numFmtId="0" fontId="34" fillId="58" borderId="0" applyNumberFormat="0" applyBorder="0" applyAlignment="0" applyProtection="0"/>
    <xf numFmtId="0" fontId="13" fillId="0" borderId="0"/>
    <xf numFmtId="0" fontId="12" fillId="0" borderId="0"/>
    <xf numFmtId="37" fontId="2" fillId="0" borderId="0"/>
    <xf numFmtId="43" fontId="13" fillId="0" borderId="0" applyFont="0" applyFill="0" applyBorder="0" applyAlignment="0" applyProtection="0"/>
    <xf numFmtId="43" fontId="16" fillId="0" borderId="0" applyFont="0" applyFill="0" applyBorder="0" applyAlignment="0" applyProtection="0"/>
    <xf numFmtId="42" fontId="2" fillId="0" borderId="0" applyFont="0" applyFill="0" applyBorder="0" applyAlignment="0" applyProtection="0"/>
    <xf numFmtId="44" fontId="16" fillId="0" borderId="0" applyFont="0" applyFill="0" applyBorder="0" applyAlignment="0" applyProtection="0"/>
    <xf numFmtId="0" fontId="16" fillId="0" borderId="0"/>
    <xf numFmtId="43" fontId="13" fillId="0" borderId="0" applyFont="0" applyFill="0" applyBorder="0" applyAlignment="0" applyProtection="0"/>
    <xf numFmtId="0" fontId="2" fillId="54" borderId="25" applyNumberFormat="0" applyFont="0" applyAlignment="0" applyProtection="0"/>
    <xf numFmtId="39" fontId="2" fillId="0" borderId="0"/>
    <xf numFmtId="0" fontId="34" fillId="50" borderId="0" applyNumberFormat="0" applyBorder="0" applyAlignment="0" applyProtection="0"/>
    <xf numFmtId="0" fontId="2" fillId="0" borderId="0"/>
    <xf numFmtId="0" fontId="2" fillId="0" borderId="0"/>
    <xf numFmtId="0" fontId="2" fillId="0" borderId="0"/>
    <xf numFmtId="0" fontId="2" fillId="54" borderId="25" applyNumberFormat="0" applyFont="0" applyAlignment="0" applyProtection="0"/>
    <xf numFmtId="0" fontId="2" fillId="0" borderId="0"/>
    <xf numFmtId="0" fontId="34" fillId="56" borderId="0" applyNumberFormat="0" applyBorder="0" applyAlignment="0" applyProtection="0"/>
    <xf numFmtId="43" fontId="13" fillId="0" borderId="0" applyFont="0" applyFill="0" applyBorder="0" applyAlignment="0" applyProtection="0"/>
    <xf numFmtId="0" fontId="2" fillId="0" borderId="0">
      <alignment wrapText="1"/>
    </xf>
    <xf numFmtId="0" fontId="13" fillId="0" borderId="0"/>
    <xf numFmtId="0" fontId="13" fillId="0" borderId="0"/>
    <xf numFmtId="0" fontId="13" fillId="0" borderId="0"/>
    <xf numFmtId="0" fontId="13" fillId="0" borderId="0"/>
    <xf numFmtId="0" fontId="2" fillId="54" borderId="25" applyNumberFormat="0" applyFont="0" applyAlignment="0" applyProtection="0"/>
    <xf numFmtId="0" fontId="12" fillId="0" borderId="0"/>
    <xf numFmtId="43" fontId="2" fillId="0" borderId="0" applyFont="0" applyFill="0" applyBorder="0" applyAlignment="0" applyProtection="0"/>
    <xf numFmtId="1" fontId="65" fillId="0" borderId="0"/>
    <xf numFmtId="0" fontId="32" fillId="70" borderId="0" applyNumberFormat="0" applyBorder="0" applyAlignment="0" applyProtection="0"/>
    <xf numFmtId="0" fontId="5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70" borderId="0" applyNumberFormat="0" applyBorder="0" applyAlignment="0" applyProtection="0"/>
    <xf numFmtId="0" fontId="12" fillId="11" borderId="0" applyNumberFormat="0" applyBorder="0" applyAlignment="0" applyProtection="0"/>
    <xf numFmtId="0" fontId="32" fillId="35" borderId="0" applyNumberFormat="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5" borderId="0" applyNumberFormat="0" applyBorder="0" applyAlignment="0" applyProtection="0"/>
    <xf numFmtId="0" fontId="12" fillId="15" borderId="0" applyNumberFormat="0" applyBorder="0" applyAlignment="0" applyProtection="0"/>
    <xf numFmtId="0" fontId="32" fillId="37" borderId="0" applyNumberFormat="0" applyBorder="0" applyAlignment="0" applyProtection="0"/>
    <xf numFmtId="0" fontId="5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7" borderId="0" applyNumberFormat="0" applyBorder="0" applyAlignment="0" applyProtection="0"/>
    <xf numFmtId="0" fontId="12" fillId="19" borderId="0" applyNumberFormat="0" applyBorder="0" applyAlignment="0" applyProtection="0"/>
    <xf numFmtId="0" fontId="32" fillId="71" borderId="0" applyNumberFormat="0" applyBorder="0" applyAlignment="0" applyProtection="0"/>
    <xf numFmtId="0" fontId="5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71" borderId="0" applyNumberFormat="0" applyBorder="0" applyAlignment="0" applyProtection="0"/>
    <xf numFmtId="0" fontId="12" fillId="23" borderId="0" applyNumberFormat="0" applyBorder="0" applyAlignment="0" applyProtection="0"/>
    <xf numFmtId="0" fontId="51"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4" borderId="0" applyNumberFormat="0" applyBorder="0" applyAlignment="0" applyProtection="0"/>
    <xf numFmtId="0" fontId="51"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34" borderId="0" applyNumberFormat="0" applyBorder="0" applyAlignment="0" applyProtection="0"/>
    <xf numFmtId="0" fontId="12" fillId="31" borderId="0" applyNumberFormat="0" applyBorder="0" applyAlignment="0" applyProtection="0"/>
    <xf numFmtId="0" fontId="32" fillId="40" borderId="0" applyNumberFormat="0" applyBorder="0" applyAlignment="0" applyProtection="0"/>
    <xf numFmtId="0" fontId="5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40" borderId="0" applyNumberFormat="0" applyBorder="0" applyAlignment="0" applyProtection="0"/>
    <xf numFmtId="0" fontId="12" fillId="12" borderId="0" applyNumberFormat="0" applyBorder="0" applyAlignment="0" applyProtection="0"/>
    <xf numFmtId="0" fontId="5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72" borderId="0" applyNumberFormat="0" applyBorder="0" applyAlignment="0" applyProtection="0"/>
    <xf numFmtId="0" fontId="5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72" borderId="0" applyNumberFormat="0" applyBorder="0" applyAlignment="0" applyProtection="0"/>
    <xf numFmtId="0" fontId="12" fillId="20" borderId="0" applyNumberFormat="0" applyBorder="0" applyAlignment="0" applyProtection="0"/>
    <xf numFmtId="0" fontId="32" fillId="71" borderId="0" applyNumberFormat="0" applyBorder="0" applyAlignment="0" applyProtection="0"/>
    <xf numFmtId="0" fontId="5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71" borderId="0" applyNumberFormat="0" applyBorder="0" applyAlignment="0" applyProtection="0"/>
    <xf numFmtId="0" fontId="12" fillId="24" borderId="0" applyNumberFormat="0" applyBorder="0" applyAlignment="0" applyProtection="0"/>
    <xf numFmtId="0" fontId="51"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73" borderId="0" applyNumberFormat="0" applyBorder="0" applyAlignment="0" applyProtection="0"/>
    <xf numFmtId="0" fontId="51"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2" fillId="73"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64" fillId="13" borderId="0" applyNumberFormat="0" applyBorder="0" applyAlignment="0" applyProtection="0"/>
    <xf numFmtId="0" fontId="31" fillId="13" borderId="0" applyNumberFormat="0" applyBorder="0" applyAlignment="0" applyProtection="0"/>
    <xf numFmtId="0" fontId="34" fillId="74" borderId="0" applyNumberFormat="0" applyBorder="0" applyAlignment="0" applyProtection="0"/>
    <xf numFmtId="0" fontId="31" fillId="13" borderId="0" applyNumberFormat="0" applyBorder="0" applyAlignment="0" applyProtection="0"/>
    <xf numFmtId="0" fontId="6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4" fillId="72" borderId="0" applyNumberFormat="0" applyBorder="0" applyAlignment="0" applyProtection="0"/>
    <xf numFmtId="0" fontId="64" fillId="21" borderId="0" applyNumberFormat="0" applyBorder="0" applyAlignment="0" applyProtection="0"/>
    <xf numFmtId="0" fontId="31" fillId="21" borderId="0" applyNumberFormat="0" applyBorder="0" applyAlignment="0" applyProtection="0"/>
    <xf numFmtId="0" fontId="34" fillId="72" borderId="0" applyNumberFormat="0" applyBorder="0" applyAlignment="0" applyProtection="0"/>
    <xf numFmtId="0" fontId="31" fillId="21" borderId="0" applyNumberFormat="0" applyBorder="0" applyAlignment="0" applyProtection="0"/>
    <xf numFmtId="0" fontId="34" fillId="75" borderId="0" applyNumberFormat="0" applyBorder="0" applyAlignment="0" applyProtection="0"/>
    <xf numFmtId="0" fontId="64" fillId="25" borderId="0" applyNumberFormat="0" applyBorder="0" applyAlignment="0" applyProtection="0"/>
    <xf numFmtId="0" fontId="31" fillId="25" borderId="0" applyNumberFormat="0" applyBorder="0" applyAlignment="0" applyProtection="0"/>
    <xf numFmtId="0" fontId="34" fillId="75" borderId="0" applyNumberFormat="0" applyBorder="0" applyAlignment="0" applyProtection="0"/>
    <xf numFmtId="0" fontId="31" fillId="25" borderId="0" applyNumberFormat="0" applyBorder="0" applyAlignment="0" applyProtection="0"/>
    <xf numFmtId="0" fontId="64"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4" fillId="76" borderId="0" applyNumberFormat="0" applyBorder="0" applyAlignment="0" applyProtection="0"/>
    <xf numFmtId="0" fontId="64" fillId="33" borderId="0" applyNumberFormat="0" applyBorder="0" applyAlignment="0" applyProtection="0"/>
    <xf numFmtId="0" fontId="31" fillId="33" borderId="0" applyNumberFormat="0" applyBorder="0" applyAlignment="0" applyProtection="0"/>
    <xf numFmtId="0" fontId="34" fillId="76" borderId="0" applyNumberFormat="0" applyBorder="0" applyAlignment="0" applyProtection="0"/>
    <xf numFmtId="0" fontId="31" fillId="33"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50" borderId="0" applyNumberFormat="0" applyBorder="0" applyAlignment="0" applyProtection="0"/>
    <xf numFmtId="0" fontId="64" fillId="10"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50" borderId="0" applyNumberFormat="0" applyBorder="0" applyAlignment="0" applyProtection="0"/>
    <xf numFmtId="0" fontId="64" fillId="22"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22" fillId="4" borderId="0" applyNumberFormat="0" applyBorder="0" applyAlignment="0" applyProtection="0"/>
    <xf numFmtId="5" fontId="84" fillId="0" borderId="6" applyAlignment="0" applyProtection="0"/>
    <xf numFmtId="0" fontId="36" fillId="48" borderId="19" applyNumberFormat="0" applyAlignment="0" applyProtection="0"/>
    <xf numFmtId="0" fontId="36" fillId="41" borderId="19" applyNumberFormat="0" applyAlignment="0" applyProtection="0"/>
    <xf numFmtId="0" fontId="67" fillId="63" borderId="19" applyNumberFormat="0" applyAlignment="0" applyProtection="0"/>
    <xf numFmtId="0" fontId="58" fillId="7" borderId="13" applyNumberFormat="0" applyAlignment="0" applyProtection="0"/>
    <xf numFmtId="0" fontId="26" fillId="7" borderId="13" applyNumberFormat="0" applyAlignment="0" applyProtection="0"/>
    <xf numFmtId="0" fontId="36" fillId="48" borderId="19" applyNumberFormat="0" applyAlignment="0" applyProtection="0"/>
    <xf numFmtId="0" fontId="67" fillId="63" borderId="19" applyNumberFormat="0" applyAlignment="0" applyProtection="0"/>
    <xf numFmtId="0" fontId="67" fillId="63" borderId="19" applyNumberFormat="0" applyAlignment="0" applyProtection="0"/>
    <xf numFmtId="0" fontId="67" fillId="63" borderId="19" applyNumberFormat="0" applyAlignment="0" applyProtection="0"/>
    <xf numFmtId="0" fontId="36" fillId="41" borderId="19" applyNumberFormat="0" applyAlignment="0" applyProtection="0"/>
    <xf numFmtId="0" fontId="36" fillId="48" borderId="19" applyNumberFormat="0" applyAlignment="0" applyProtection="0"/>
    <xf numFmtId="0" fontId="26" fillId="7" borderId="13" applyNumberFormat="0" applyAlignment="0" applyProtection="0"/>
    <xf numFmtId="0" fontId="36" fillId="41" borderId="19" applyNumberFormat="0" applyAlignment="0" applyProtection="0"/>
    <xf numFmtId="0" fontId="37" fillId="49" borderId="20" applyNumberFormat="0" applyAlignment="0" applyProtection="0"/>
    <xf numFmtId="0" fontId="37" fillId="56" borderId="20" applyNumberFormat="0" applyAlignment="0" applyProtection="0"/>
    <xf numFmtId="0" fontId="37" fillId="49" borderId="20" applyNumberFormat="0" applyAlignment="0" applyProtection="0"/>
    <xf numFmtId="0" fontId="60" fillId="8" borderId="16" applyNumberFormat="0" applyAlignment="0" applyProtection="0"/>
    <xf numFmtId="0" fontId="28" fillId="8" borderId="16" applyNumberFormat="0" applyAlignment="0" applyProtection="0"/>
    <xf numFmtId="0" fontId="37" fillId="49" borderId="20" applyNumberFormat="0" applyAlignment="0" applyProtection="0"/>
    <xf numFmtId="0" fontId="37" fillId="56" borderId="20" applyNumberFormat="0" applyAlignment="0" applyProtection="0"/>
    <xf numFmtId="0" fontId="37" fillId="56" borderId="20" applyNumberFormat="0" applyAlignment="0" applyProtection="0"/>
    <xf numFmtId="0" fontId="37" fillId="56" borderId="20" applyNumberFormat="0" applyAlignment="0" applyProtection="0"/>
    <xf numFmtId="0" fontId="28" fillId="8" borderId="16" applyNumberFormat="0" applyAlignment="0" applyProtection="0"/>
    <xf numFmtId="0" fontId="83" fillId="0" borderId="31">
      <alignment horizontal="center"/>
    </xf>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43" fontId="16"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4" fontId="2" fillId="0" borderId="0" applyFont="0" applyFill="0" applyBorder="0" applyAlignment="0" applyProtection="0"/>
    <xf numFmtId="8" fontId="87"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1"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37" borderId="0" applyNumberFormat="0" applyBorder="0" applyAlignment="0" applyProtection="0"/>
    <xf numFmtId="0" fontId="53" fillId="3"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21" fillId="3" borderId="0" applyNumberFormat="0" applyBorder="0" applyAlignment="0" applyProtection="0"/>
    <xf numFmtId="38" fontId="16" fillId="78" borderId="0" applyNumberFormat="0" applyBorder="0" applyAlignment="0" applyProtection="0"/>
    <xf numFmtId="0" fontId="69" fillId="0" borderId="8" applyNumberFormat="0" applyAlignment="0" applyProtection="0">
      <alignment horizontal="left" vertical="center"/>
    </xf>
    <xf numFmtId="0" fontId="69" fillId="0" borderId="3">
      <alignment horizontal="left" vertical="center"/>
    </xf>
    <xf numFmtId="0" fontId="46" fillId="0" borderId="21"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89" fillId="0" borderId="0" applyNumberFormat="0" applyFill="0" applyBorder="0" applyAlignment="0" applyProtection="0"/>
    <xf numFmtId="0" fontId="90"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90"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69" fillId="0" borderId="0" applyNumberFormat="0" applyFill="0" applyBorder="0" applyAlignment="0" applyProtection="0"/>
    <xf numFmtId="0" fontId="48" fillId="0" borderId="23"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52" fillId="0" borderId="12"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91" fillId="0" borderId="33"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20" fillId="0" borderId="0" applyNumberFormat="0" applyFill="0" applyBorder="0" applyAlignment="0" applyProtection="0"/>
    <xf numFmtId="0" fontId="70" fillId="0" borderId="7">
      <protection locked="0"/>
    </xf>
    <xf numFmtId="0" fontId="5" fillId="0" borderId="0">
      <protection locked="0"/>
    </xf>
    <xf numFmtId="0" fontId="82" fillId="0" borderId="0" applyNumberFormat="0" applyFill="0" applyBorder="0" applyAlignment="0" applyProtection="0"/>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92" fillId="0" borderId="0" applyNumberFormat="0" applyFill="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0" fontId="16" fillId="79" borderId="34" applyNumberFormat="0" applyBorder="0" applyAlignment="0" applyProtection="0"/>
    <xf numFmtId="0" fontId="40" fillId="42" borderId="19" applyNumberFormat="0" applyAlignment="0" applyProtection="0"/>
    <xf numFmtId="0" fontId="40" fillId="34" borderId="19" applyNumberFormat="0" applyAlignment="0" applyProtection="0"/>
    <xf numFmtId="0" fontId="40" fillId="61" borderId="19" applyNumberFormat="0" applyAlignment="0" applyProtection="0"/>
    <xf numFmtId="0" fontId="56" fillId="6" borderId="13" applyNumberFormat="0" applyAlignment="0" applyProtection="0"/>
    <xf numFmtId="0" fontId="24" fillId="6" borderId="13" applyNumberFormat="0" applyAlignment="0" applyProtection="0"/>
    <xf numFmtId="0" fontId="40" fillId="42"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34" borderId="19" applyNumberFormat="0" applyAlignment="0" applyProtection="0"/>
    <xf numFmtId="0" fontId="40" fillId="42" borderId="19" applyNumberFormat="0" applyAlignment="0" applyProtection="0"/>
    <xf numFmtId="0" fontId="24" fillId="6" borderId="13" applyNumberFormat="0" applyAlignment="0" applyProtection="0"/>
    <xf numFmtId="0" fontId="40" fillId="34" borderId="19" applyNumberFormat="0" applyAlignment="0" applyProtection="0"/>
    <xf numFmtId="0" fontId="40" fillId="34" borderId="19" applyNumberFormat="0" applyAlignment="0" applyProtection="0"/>
    <xf numFmtId="0" fontId="40" fillId="42" borderId="19" applyNumberFormat="0" applyAlignment="0" applyProtection="0"/>
    <xf numFmtId="0" fontId="40" fillId="42" borderId="19" applyNumberFormat="0" applyAlignment="0" applyProtection="0"/>
    <xf numFmtId="0" fontId="41" fillId="0" borderId="24" applyNumberFormat="0" applyFill="0" applyAlignment="0" applyProtection="0"/>
    <xf numFmtId="0" fontId="68" fillId="0" borderId="24" applyNumberFormat="0" applyFill="0" applyAlignment="0" applyProtection="0"/>
    <xf numFmtId="0" fontId="41" fillId="0" borderId="24" applyNumberFormat="0" applyFill="0" applyAlignment="0" applyProtection="0"/>
    <xf numFmtId="0" fontId="59" fillId="0" borderId="15"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27" fillId="0" borderId="15" applyNumberFormat="0" applyFill="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42" borderId="0" applyNumberFormat="0" applyBorder="0" applyAlignment="0" applyProtection="0"/>
    <xf numFmtId="0" fontId="55" fillId="5"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23" fillId="5" borderId="0" applyNumberFormat="0" applyBorder="0" applyAlignment="0" applyProtection="0"/>
    <xf numFmtId="37" fontId="93" fillId="0" borderId="0"/>
    <xf numFmtId="179" fontId="94" fillId="0" borderId="0"/>
    <xf numFmtId="0" fontId="32" fillId="0" borderId="0"/>
    <xf numFmtId="0" fontId="12" fillId="0" borderId="0"/>
    <xf numFmtId="0" fontId="12" fillId="0" borderId="0"/>
    <xf numFmtId="0" fontId="2" fillId="0" borderId="0"/>
    <xf numFmtId="0" fontId="12" fillId="0" borderId="0"/>
    <xf numFmtId="0" fontId="2" fillId="0" borderId="0"/>
    <xf numFmtId="0" fontId="13" fillId="0" borderId="0"/>
    <xf numFmtId="0" fontId="13"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3" fillId="0" borderId="0"/>
    <xf numFmtId="0" fontId="2" fillId="0" borderId="0"/>
    <xf numFmtId="0" fontId="12" fillId="0" borderId="0"/>
    <xf numFmtId="39"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32" fillId="0" borderId="0"/>
    <xf numFmtId="39" fontId="2" fillId="0" borderId="0"/>
    <xf numFmtId="39" fontId="2" fillId="0" borderId="0"/>
    <xf numFmtId="0" fontId="2" fillId="0" borderId="0"/>
    <xf numFmtId="0" fontId="2" fillId="0" borderId="0"/>
    <xf numFmtId="0" fontId="2" fillId="0" borderId="0"/>
    <xf numFmtId="0" fontId="2" fillId="0" borderId="0"/>
    <xf numFmtId="37"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9" fillId="0" borderId="0"/>
    <xf numFmtId="0" fontId="2" fillId="0" borderId="0"/>
    <xf numFmtId="0" fontId="16" fillId="0" borderId="0"/>
    <xf numFmtId="0" fontId="65" fillId="0" borderId="0"/>
    <xf numFmtId="0" fontId="13" fillId="0" borderId="0"/>
    <xf numFmtId="0" fontId="12" fillId="0" borderId="0"/>
    <xf numFmtId="0" fontId="2" fillId="0" borderId="0"/>
    <xf numFmtId="0" fontId="32" fillId="0" borderId="0"/>
    <xf numFmtId="0" fontId="12" fillId="0" borderId="0"/>
    <xf numFmtId="0" fontId="12" fillId="0" borderId="0"/>
    <xf numFmtId="0" fontId="12" fillId="0" borderId="0"/>
    <xf numFmtId="0" fontId="86" fillId="0" borderId="0"/>
    <xf numFmtId="0" fontId="12" fillId="0" borderId="0"/>
    <xf numFmtId="0" fontId="2" fillId="0" borderId="0"/>
    <xf numFmtId="37"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0" fontId="2" fillId="0" borderId="0"/>
    <xf numFmtId="0" fontId="32" fillId="0" borderId="0"/>
    <xf numFmtId="39" fontId="2" fillId="0" borderId="0"/>
    <xf numFmtId="0" fontId="12" fillId="0" borderId="0"/>
    <xf numFmtId="0" fontId="12" fillId="0" borderId="0"/>
    <xf numFmtId="0" fontId="2" fillId="0" borderId="0"/>
    <xf numFmtId="0" fontId="2" fillId="0" borderId="0"/>
    <xf numFmtId="0" fontId="13" fillId="0" borderId="0"/>
    <xf numFmtId="0" fontId="50" fillId="0" borderId="0"/>
    <xf numFmtId="0" fontId="95" fillId="0" borderId="0"/>
    <xf numFmtId="0" fontId="12" fillId="0" borderId="0"/>
    <xf numFmtId="39" fontId="2" fillId="0" borderId="0"/>
    <xf numFmtId="39" fontId="2" fillId="0" borderId="0"/>
    <xf numFmtId="0" fontId="12" fillId="0" borderId="0"/>
    <xf numFmtId="0" fontId="13" fillId="0" borderId="0"/>
    <xf numFmtId="0" fontId="12" fillId="0" borderId="0"/>
    <xf numFmtId="0" fontId="13" fillId="0" borderId="0"/>
    <xf numFmtId="0" fontId="12" fillId="0" borderId="0"/>
    <xf numFmtId="0" fontId="65" fillId="0" borderId="0"/>
    <xf numFmtId="0" fontId="12" fillId="0" borderId="0"/>
    <xf numFmtId="0" fontId="12" fillId="0" borderId="0"/>
    <xf numFmtId="0" fontId="12" fillId="0" borderId="0"/>
    <xf numFmtId="0" fontId="12" fillId="0" borderId="0"/>
    <xf numFmtId="0" fontId="13" fillId="0" borderId="0"/>
    <xf numFmtId="0" fontId="12" fillId="0" borderId="0"/>
    <xf numFmtId="39" fontId="2" fillId="0" borderId="0"/>
    <xf numFmtId="0" fontId="12" fillId="0" borderId="0"/>
    <xf numFmtId="0" fontId="50" fillId="0" borderId="0"/>
    <xf numFmtId="0" fontId="2" fillId="0" borderId="0"/>
    <xf numFmtId="39" fontId="2" fillId="0" borderId="0"/>
    <xf numFmtId="0" fontId="2" fillId="0" borderId="0"/>
    <xf numFmtId="0" fontId="9"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32" fillId="0" borderId="0"/>
    <xf numFmtId="172" fontId="16" fillId="0" borderId="0">
      <protection locked="0"/>
    </xf>
    <xf numFmtId="0" fontId="12" fillId="0" borderId="0"/>
    <xf numFmtId="0" fontId="2" fillId="0" borderId="0"/>
    <xf numFmtId="0" fontId="2" fillId="0" borderId="0"/>
    <xf numFmtId="0" fontId="2" fillId="0" borderId="0"/>
    <xf numFmtId="0" fontId="9"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39" fontId="2" fillId="0" borderId="0"/>
    <xf numFmtId="0" fontId="2" fillId="0" borderId="0"/>
    <xf numFmtId="0" fontId="2" fillId="0" borderId="0"/>
    <xf numFmtId="0" fontId="12" fillId="0" borderId="0"/>
    <xf numFmtId="0" fontId="32" fillId="0" borderId="0"/>
    <xf numFmtId="0" fontId="12" fillId="0" borderId="0"/>
    <xf numFmtId="0" fontId="13" fillId="0" borderId="0"/>
    <xf numFmtId="0" fontId="12" fillId="0" borderId="0"/>
    <xf numFmtId="0" fontId="13" fillId="0" borderId="0"/>
    <xf numFmtId="0" fontId="12" fillId="0" borderId="0"/>
    <xf numFmtId="0" fontId="12" fillId="0" borderId="0"/>
    <xf numFmtId="172" fontId="16" fillId="0" borderId="0">
      <protection locked="0"/>
    </xf>
    <xf numFmtId="0" fontId="51" fillId="0" borderId="0"/>
    <xf numFmtId="39" fontId="2" fillId="0" borderId="0"/>
    <xf numFmtId="0" fontId="12" fillId="0" borderId="0"/>
    <xf numFmtId="37" fontId="2" fillId="0" borderId="0"/>
    <xf numFmtId="0" fontId="2" fillId="0" borderId="0"/>
    <xf numFmtId="37" fontId="2" fillId="0" borderId="0"/>
    <xf numFmtId="39" fontId="2" fillId="0" borderId="0"/>
    <xf numFmtId="37" fontId="2" fillId="0" borderId="0"/>
    <xf numFmtId="39" fontId="2" fillId="0" borderId="0"/>
    <xf numFmtId="37"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0" borderId="0"/>
    <xf numFmtId="37" fontId="2" fillId="0" borderId="0"/>
    <xf numFmtId="39" fontId="2" fillId="0" borderId="0"/>
    <xf numFmtId="0" fontId="2" fillId="0" borderId="0">
      <alignment wrapText="1"/>
    </xf>
    <xf numFmtId="0" fontId="12" fillId="0" borderId="0"/>
    <xf numFmtId="0" fontId="12" fillId="0" borderId="0"/>
    <xf numFmtId="0" fontId="2" fillId="0" borderId="0"/>
    <xf numFmtId="0" fontId="12" fillId="0" borderId="0"/>
    <xf numFmtId="0" fontId="32" fillId="0" borderId="0"/>
    <xf numFmtId="0" fontId="96" fillId="0" borderId="0"/>
    <xf numFmtId="0" fontId="2" fillId="0" borderId="0">
      <alignment wrapText="1"/>
    </xf>
    <xf numFmtId="0" fontId="12" fillId="0" borderId="0"/>
    <xf numFmtId="0" fontId="12" fillId="0" borderId="0"/>
    <xf numFmtId="39" fontId="2" fillId="0" borderId="0"/>
    <xf numFmtId="0" fontId="12" fillId="0" borderId="0"/>
    <xf numFmtId="0" fontId="2" fillId="0" borderId="0"/>
    <xf numFmtId="0" fontId="2" fillId="0" borderId="0"/>
    <xf numFmtId="39" fontId="2" fillId="0" borderId="0"/>
    <xf numFmtId="39" fontId="2" fillId="0" borderId="0"/>
    <xf numFmtId="39" fontId="2" fillId="0" borderId="0"/>
    <xf numFmtId="0" fontId="12" fillId="0" borderId="0"/>
    <xf numFmtId="0" fontId="12" fillId="0" borderId="0"/>
    <xf numFmtId="0" fontId="2" fillId="0" borderId="0"/>
    <xf numFmtId="0" fontId="12"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2" fillId="0" borderId="0"/>
    <xf numFmtId="0" fontId="12" fillId="0" borderId="0"/>
    <xf numFmtId="0" fontId="12" fillId="0" borderId="0"/>
    <xf numFmtId="0" fontId="86" fillId="0" borderId="0"/>
    <xf numFmtId="0" fontId="12" fillId="0" borderId="0"/>
    <xf numFmtId="0" fontId="7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2" fillId="0" borderId="0"/>
    <xf numFmtId="0" fontId="12" fillId="0" borderId="0"/>
    <xf numFmtId="0" fontId="86" fillId="0" borderId="0"/>
    <xf numFmtId="0" fontId="12" fillId="0" borderId="0"/>
    <xf numFmtId="0" fontId="12" fillId="0" borderId="0"/>
    <xf numFmtId="0" fontId="74" fillId="0" borderId="0"/>
    <xf numFmtId="0" fontId="12" fillId="0" borderId="0"/>
    <xf numFmtId="0" fontId="12"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2" fillId="54"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51" fillId="9" borderId="17" applyNumberFormat="0" applyFont="0" applyAlignment="0" applyProtection="0"/>
    <xf numFmtId="0" fontId="3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3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43" fillId="48" borderId="26" applyNumberFormat="0" applyAlignment="0" applyProtection="0"/>
    <xf numFmtId="0" fontId="43" fillId="41" borderId="26" applyNumberFormat="0" applyAlignment="0" applyProtection="0"/>
    <xf numFmtId="0" fontId="43" fillId="63" borderId="26" applyNumberFormat="0" applyAlignment="0" applyProtection="0"/>
    <xf numFmtId="0" fontId="57" fillId="7" borderId="14" applyNumberFormat="0" applyAlignment="0" applyProtection="0"/>
    <xf numFmtId="0" fontId="25" fillId="7" borderId="14" applyNumberFormat="0" applyAlignment="0" applyProtection="0"/>
    <xf numFmtId="0" fontId="43" fillId="48"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41" borderId="26" applyNumberFormat="0" applyAlignment="0" applyProtection="0"/>
    <xf numFmtId="0" fontId="43" fillId="48" borderId="26" applyNumberFormat="0" applyAlignment="0" applyProtection="0"/>
    <xf numFmtId="0" fontId="25" fillId="7" borderId="14" applyNumberFormat="0" applyAlignment="0" applyProtection="0"/>
    <xf numFmtId="0" fontId="43" fillId="41" borderId="26"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97"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44" fillId="0" borderId="27"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2" fillId="0" borderId="36" applyNumberFormat="0" applyFont="0" applyFill="0" applyAlignment="0" applyProtection="0"/>
    <xf numFmtId="38" fontId="65" fillId="0" borderId="0" applyFont="0" applyFill="0" applyBorder="0" applyAlignment="0" applyProtection="0"/>
    <xf numFmtId="40" fontId="6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96"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37" fontId="2" fillId="0" borderId="0"/>
    <xf numFmtId="0" fontId="13" fillId="0" borderId="0"/>
    <xf numFmtId="0" fontId="13" fillId="0" borderId="0"/>
    <xf numFmtId="37" fontId="2" fillId="0" borderId="0"/>
    <xf numFmtId="37" fontId="2" fillId="0" borderId="0"/>
    <xf numFmtId="0" fontId="13" fillId="0" borderId="0"/>
    <xf numFmtId="0" fontId="13"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1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96" fillId="0" borderId="0"/>
    <xf numFmtId="0" fontId="96" fillId="0" borderId="0"/>
    <xf numFmtId="44" fontId="2" fillId="0" borderId="0" applyFont="0" applyFill="0" applyBorder="0" applyAlignment="0" applyProtection="0"/>
    <xf numFmtId="43" fontId="2" fillId="0" borderId="0" applyFont="0" applyFill="0" applyBorder="0" applyAlignment="0" applyProtection="0"/>
    <xf numFmtId="39" fontId="96" fillId="0" borderId="0"/>
    <xf numFmtId="43" fontId="2" fillId="0" borderId="0" applyFont="0" applyFill="0" applyBorder="0" applyAlignment="0" applyProtection="0"/>
    <xf numFmtId="0" fontId="2" fillId="0" borderId="0"/>
    <xf numFmtId="39" fontId="2" fillId="0" borderId="0"/>
    <xf numFmtId="0" fontId="34" fillId="46"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2" fillId="0" borderId="0"/>
    <xf numFmtId="0" fontId="2" fillId="0" borderId="0"/>
    <xf numFmtId="0" fontId="2" fillId="0" borderId="0"/>
    <xf numFmtId="39" fontId="2" fillId="0" borderId="0"/>
    <xf numFmtId="43" fontId="2" fillId="0" borderId="0" applyFont="0" applyFill="0" applyBorder="0" applyAlignment="0" applyProtection="0"/>
    <xf numFmtId="39" fontId="2" fillId="0" borderId="0"/>
    <xf numFmtId="43" fontId="2" fillId="0" borderId="0" applyFont="0" applyFill="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39" fontId="2" fillId="0" borderId="0"/>
    <xf numFmtId="43" fontId="2" fillId="0" borderId="0" applyFont="0" applyFill="0" applyBorder="0" applyAlignment="0" applyProtection="0"/>
    <xf numFmtId="9" fontId="2" fillId="0" borderId="0" applyFont="0" applyFill="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39" fontId="2" fillId="0" borderId="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39"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8" fillId="0" borderId="0"/>
    <xf numFmtId="0" fontId="98" fillId="0" borderId="0"/>
    <xf numFmtId="0" fontId="98" fillId="0" borderId="0"/>
    <xf numFmtId="0" fontId="9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98" fillId="0" borderId="0"/>
    <xf numFmtId="0" fontId="98" fillId="0" borderId="0"/>
    <xf numFmtId="0" fontId="98" fillId="0" borderId="0"/>
    <xf numFmtId="9" fontId="12" fillId="0" borderId="0" applyFont="0" applyFill="0" applyBorder="0" applyAlignment="0" applyProtection="0"/>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184" fontId="16" fillId="0" borderId="0">
      <protection locked="0"/>
    </xf>
    <xf numFmtId="0" fontId="13" fillId="0" borderId="0"/>
    <xf numFmtId="0" fontId="32" fillId="40"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9"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35" borderId="0" applyNumberFormat="0" applyBorder="0" applyAlignment="0" applyProtection="0"/>
    <xf numFmtId="0" fontId="12" fillId="24" borderId="0" applyNumberFormat="0" applyBorder="0" applyAlignment="0" applyProtection="0"/>
    <xf numFmtId="0" fontId="32" fillId="39" borderId="0" applyNumberFormat="0" applyBorder="0" applyAlignment="0" applyProtection="0"/>
    <xf numFmtId="0" fontId="12" fillId="28" borderId="0" applyNumberFormat="0" applyBorder="0" applyAlignment="0" applyProtection="0"/>
    <xf numFmtId="0" fontId="32" fillId="38"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40" fontId="7" fillId="0" borderId="2">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2">
      <alignment horizontal="right"/>
    </xf>
    <xf numFmtId="40" fontId="7" fillId="0" borderId="0">
      <alignment horizontal="right"/>
    </xf>
    <xf numFmtId="40" fontId="2" fillId="0" borderId="0">
      <alignment horizontal="right"/>
    </xf>
    <xf numFmtId="40" fontId="126" fillId="0" borderId="0">
      <alignment horizontal="right"/>
    </xf>
    <xf numFmtId="0" fontId="2" fillId="0" borderId="0">
      <alignment horizontal="left"/>
    </xf>
    <xf numFmtId="40" fontId="2" fillId="0" borderId="0"/>
    <xf numFmtId="0" fontId="2" fillId="0" borderId="0">
      <alignment horizontal="left"/>
    </xf>
    <xf numFmtId="0" fontId="2" fillId="0" borderId="0">
      <protection locked="0"/>
    </xf>
    <xf numFmtId="187" fontId="2" fillId="0" borderId="0">
      <alignment horizontal="right"/>
    </xf>
    <xf numFmtId="0" fontId="2" fillId="0" borderId="0"/>
    <xf numFmtId="40" fontId="138" fillId="82" borderId="0">
      <alignment horizontal="right" vertical="center"/>
    </xf>
    <xf numFmtId="40" fontId="138" fillId="82" borderId="0">
      <alignment horizontal="left" vertical="center"/>
    </xf>
    <xf numFmtId="40" fontId="138" fillId="82" borderId="0">
      <alignment horizontal="center" vertical="center"/>
    </xf>
    <xf numFmtId="40" fontId="138" fillId="82" borderId="0">
      <alignment horizontal="center" vertical="center"/>
    </xf>
    <xf numFmtId="0" fontId="138" fillId="82" borderId="0">
      <alignment horizontal="right" vertical="center"/>
      <protection locked="0"/>
    </xf>
    <xf numFmtId="40" fontId="138" fillId="82" borderId="0">
      <alignment horizontal="right" vertical="center"/>
    </xf>
    <xf numFmtId="40" fontId="138" fillId="82" borderId="0">
      <alignment horizontal="right"/>
    </xf>
    <xf numFmtId="40" fontId="138" fillId="82" borderId="0">
      <alignment horizontal="center" vertical="center"/>
    </xf>
    <xf numFmtId="40" fontId="2" fillId="0" borderId="0"/>
    <xf numFmtId="0" fontId="2" fillId="0" borderId="0">
      <alignment horizontal="left"/>
    </xf>
    <xf numFmtId="40" fontId="2" fillId="0" borderId="0"/>
    <xf numFmtId="40" fontId="2" fillId="0" borderId="0">
      <alignment horizontal="center" vertical="center"/>
    </xf>
    <xf numFmtId="0" fontId="2" fillId="0" borderId="0"/>
    <xf numFmtId="187" fontId="2" fillId="0" borderId="0">
      <alignment horizontal="right"/>
    </xf>
    <xf numFmtId="40" fontId="2" fillId="0" borderId="0"/>
    <xf numFmtId="40" fontId="138" fillId="82" borderId="0">
      <alignment horizontal="center" vertical="center"/>
    </xf>
    <xf numFmtId="40" fontId="138" fillId="82" borderId="0">
      <alignment horizontal="center" vertical="center"/>
    </xf>
    <xf numFmtId="187" fontId="138" fillId="82" borderId="0">
      <alignment horizontal="center" vertical="center"/>
    </xf>
    <xf numFmtId="40" fontId="138" fillId="82" borderId="0">
      <alignment horizontal="right"/>
    </xf>
    <xf numFmtId="40" fontId="7" fillId="0" borderId="4">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4">
      <alignment horizontal="right"/>
    </xf>
    <xf numFmtId="40" fontId="7" fillId="0" borderId="0">
      <alignment horizontal="right"/>
    </xf>
    <xf numFmtId="0" fontId="35" fillId="35"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40" fontId="2" fillId="0" borderId="0"/>
    <xf numFmtId="40" fontId="2" fillId="0" borderId="0"/>
    <xf numFmtId="0" fontId="36" fillId="41" borderId="19" applyNumberFormat="0" applyAlignment="0" applyProtection="0"/>
    <xf numFmtId="0" fontId="67" fillId="63" borderId="19" applyNumberFormat="0" applyAlignment="0" applyProtection="0"/>
    <xf numFmtId="0" fontId="37" fillId="49" borderId="20" applyNumberFormat="0" applyAlignment="0" applyProtection="0"/>
    <xf numFmtId="0" fontId="37" fillId="56" borderId="20" applyNumberFormat="0" applyAlignment="0" applyProtection="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2" fillId="0" borderId="0"/>
    <xf numFmtId="40" fontId="2" fillId="0" borderId="0"/>
    <xf numFmtId="40" fontId="2" fillId="0" borderId="0"/>
    <xf numFmtId="40" fontId="2" fillId="0" borderId="0"/>
    <xf numFmtId="40" fontId="2" fillId="0" borderId="0">
      <protection locked="0"/>
    </xf>
    <xf numFmtId="40" fontId="2" fillId="0" borderId="0"/>
    <xf numFmtId="40" fontId="2" fillId="0" borderId="0"/>
    <xf numFmtId="43"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0" fontId="65"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40" fillId="0" borderId="0" applyFont="0" applyFill="0" applyBorder="0" applyAlignment="0" applyProtection="0"/>
    <xf numFmtId="43"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7" fillId="83" borderId="0">
      <alignment horizontal="center" vertical="center"/>
    </xf>
    <xf numFmtId="40" fontId="7" fillId="83" borderId="0">
      <alignment horizontal="center" vertical="center"/>
    </xf>
    <xf numFmtId="40" fontId="7" fillId="83" borderId="0">
      <alignment horizontal="center" vertical="center"/>
    </xf>
    <xf numFmtId="0" fontId="7" fillId="83" borderId="0">
      <alignment horizontal="left" vertical="center"/>
    </xf>
    <xf numFmtId="0" fontId="7" fillId="84" borderId="0">
      <alignment horizontal="left"/>
    </xf>
    <xf numFmtId="40" fontId="2" fillId="0" borderId="0"/>
    <xf numFmtId="0" fontId="7" fillId="84" borderId="0">
      <alignment horizontal="left"/>
    </xf>
    <xf numFmtId="0" fontId="39" fillId="37"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40" fontId="7" fillId="0" borderId="0">
      <alignment horizontal="right"/>
    </xf>
    <xf numFmtId="40" fontId="138" fillId="82" borderId="0"/>
    <xf numFmtId="40" fontId="138" fillId="82" borderId="0"/>
    <xf numFmtId="40" fontId="2" fillId="0" borderId="0"/>
    <xf numFmtId="0" fontId="46" fillId="0" borderId="28" applyNumberFormat="0" applyFill="0" applyAlignment="0" applyProtection="0"/>
    <xf numFmtId="0" fontId="47" fillId="0" borderId="22"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4" fontId="7" fillId="69" borderId="7">
      <alignment horizontal="center" vertical="center" wrapText="1"/>
    </xf>
    <xf numFmtId="14" fontId="7" fillId="69" borderId="7">
      <alignment horizontal="center" vertical="center" wrapText="1"/>
    </xf>
    <xf numFmtId="0" fontId="77" fillId="85" borderId="0">
      <alignment horizontal="left" vertical="top" wrapText="1"/>
    </xf>
    <xf numFmtId="40" fontId="77" fillId="0" borderId="0"/>
    <xf numFmtId="40" fontId="77" fillId="0" borderId="0"/>
    <xf numFmtId="0" fontId="77" fillId="0" borderId="0">
      <alignment horizontal="left"/>
    </xf>
    <xf numFmtId="0" fontId="77" fillId="0" borderId="0">
      <alignment horizontal="center"/>
    </xf>
    <xf numFmtId="0" fontId="141" fillId="0" borderId="0">
      <alignment horizontal="center"/>
      <protection locked="0"/>
    </xf>
    <xf numFmtId="0" fontId="141" fillId="0" borderId="0">
      <alignment horizontal="center"/>
    </xf>
    <xf numFmtId="0" fontId="7" fillId="84" borderId="0">
      <alignment horizontal="left"/>
    </xf>
    <xf numFmtId="0" fontId="7" fillId="84" borderId="0">
      <alignment horizontal="center"/>
    </xf>
    <xf numFmtId="0" fontId="142" fillId="82" borderId="0">
      <alignment horizontal="left"/>
    </xf>
    <xf numFmtId="0" fontId="142" fillId="82" borderId="0">
      <alignment horizontal="left"/>
    </xf>
    <xf numFmtId="0" fontId="141" fillId="0" borderId="0">
      <alignment horizontal="center"/>
      <protection locked="0"/>
    </xf>
    <xf numFmtId="0" fontId="141" fillId="0" borderId="0">
      <alignment horizontal="center"/>
    </xf>
    <xf numFmtId="40" fontId="120" fillId="0" borderId="9"/>
    <xf numFmtId="40" fontId="120" fillId="0" borderId="9"/>
    <xf numFmtId="0" fontId="120" fillId="0" borderId="0"/>
    <xf numFmtId="0" fontId="120" fillId="0" borderId="0"/>
    <xf numFmtId="0" fontId="141" fillId="0" borderId="0">
      <alignment horizontal="center"/>
      <protection locked="0"/>
    </xf>
    <xf numFmtId="0" fontId="141" fillId="0" borderId="0">
      <alignment horizontal="center"/>
    </xf>
    <xf numFmtId="0" fontId="143" fillId="86" borderId="0">
      <alignment horizontal="left"/>
    </xf>
    <xf numFmtId="0" fontId="143" fillId="86" borderId="0">
      <alignment horizontal="left"/>
    </xf>
    <xf numFmtId="0" fontId="41" fillId="0" borderId="24"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40" fontId="7" fillId="0" borderId="4">
      <alignment horizontal="right"/>
    </xf>
    <xf numFmtId="0" fontId="128" fillId="0" borderId="0">
      <alignment horizontal="left"/>
    </xf>
    <xf numFmtId="40" fontId="2" fillId="0" borderId="0"/>
    <xf numFmtId="0" fontId="128" fillId="0" borderId="0">
      <alignment horizontal="left"/>
    </xf>
    <xf numFmtId="0" fontId="7" fillId="0" borderId="0" applyBorder="0">
      <alignment horizontal="right"/>
      <protection locked="0"/>
    </xf>
    <xf numFmtId="187" fontId="7" fillId="0" borderId="4">
      <alignment horizontal="right"/>
    </xf>
    <xf numFmtId="40" fontId="7" fillId="0" borderId="0" applyBorder="0">
      <alignment horizontal="right"/>
    </xf>
    <xf numFmtId="0" fontId="42" fillId="42"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37" fontId="2" fillId="0" borderId="0"/>
    <xf numFmtId="0" fontId="140" fillId="0" borderId="0"/>
    <xf numFmtId="0" fontId="2" fillId="0" borderId="0"/>
    <xf numFmtId="37" fontId="140" fillId="0" borderId="0"/>
    <xf numFmtId="37" fontId="2" fillId="0" borderId="0"/>
    <xf numFmtId="37" fontId="2" fillId="0" borderId="0"/>
    <xf numFmtId="39" fontId="140" fillId="0" borderId="0"/>
    <xf numFmtId="39" fontId="2" fillId="0" borderId="0"/>
    <xf numFmtId="0" fontId="2" fillId="0" borderId="0"/>
    <xf numFmtId="37" fontId="2" fillId="0" borderId="0"/>
    <xf numFmtId="0" fontId="140" fillId="0" borderId="0"/>
    <xf numFmtId="0" fontId="2" fillId="0" borderId="0"/>
    <xf numFmtId="0" fontId="12" fillId="0" borderId="0"/>
    <xf numFmtId="0" fontId="65" fillId="0" borderId="0"/>
    <xf numFmtId="0" fontId="12" fillId="0" borderId="0"/>
    <xf numFmtId="0" fontId="12" fillId="0" borderId="0"/>
    <xf numFmtId="0" fontId="140" fillId="0" borderId="0"/>
    <xf numFmtId="0" fontId="2" fillId="0" borderId="0"/>
    <xf numFmtId="0" fontId="2" fillId="0" borderId="0"/>
    <xf numFmtId="0" fontId="2" fillId="0" borderId="0"/>
    <xf numFmtId="0" fontId="140"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140"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188" fontId="2" fillId="0" borderId="0"/>
    <xf numFmtId="189" fontId="2" fillId="0" borderId="0"/>
    <xf numFmtId="190" fontId="2" fillId="0" borderId="0"/>
    <xf numFmtId="191" fontId="2" fillId="0" borderId="0"/>
    <xf numFmtId="192" fontId="2" fillId="0" borderId="0"/>
    <xf numFmtId="193" fontId="2" fillId="0" borderId="0"/>
    <xf numFmtId="194" fontId="2" fillId="0" borderId="0"/>
    <xf numFmtId="195" fontId="2" fillId="0" borderId="0"/>
    <xf numFmtId="196" fontId="2" fillId="0" borderId="0"/>
    <xf numFmtId="197" fontId="2" fillId="0" borderId="0"/>
    <xf numFmtId="198" fontId="2" fillId="0" borderId="0"/>
    <xf numFmtId="171" fontId="16" fillId="0" borderId="9">
      <protection locked="0"/>
    </xf>
    <xf numFmtId="172" fontId="16" fillId="0" borderId="3">
      <protection locked="0"/>
    </xf>
    <xf numFmtId="0" fontId="43" fillId="41" borderId="26" applyNumberFormat="0" applyAlignment="0" applyProtection="0"/>
    <xf numFmtId="0" fontId="43" fillId="63" borderId="26" applyNumberFormat="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0" fontId="144" fillId="78" borderId="0">
      <alignment horizontal="left"/>
    </xf>
    <xf numFmtId="40" fontId="144" fillId="78" borderId="0">
      <alignment horizontal="left"/>
    </xf>
    <xf numFmtId="0" fontId="145" fillId="78" borderId="0">
      <alignment horizontal="left"/>
      <protection locked="0"/>
    </xf>
    <xf numFmtId="14" fontId="145" fillId="78" borderId="0">
      <alignment horizontal="left"/>
      <protection locked="0"/>
    </xf>
    <xf numFmtId="40" fontId="7" fillId="0" borderId="0">
      <alignment horizontal="right"/>
    </xf>
    <xf numFmtId="40" fontId="15" fillId="78" borderId="0">
      <alignment horizontal="left"/>
    </xf>
    <xf numFmtId="40" fontId="15" fillId="78" borderId="0">
      <alignment horizontal="left"/>
    </xf>
    <xf numFmtId="40" fontId="2" fillId="0" borderId="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40" fontId="7" fillId="0" borderId="0">
      <alignment horizontal="right"/>
    </xf>
    <xf numFmtId="0" fontId="7" fillId="84" borderId="0">
      <alignment horizontal="left"/>
    </xf>
    <xf numFmtId="40" fontId="2" fillId="0" borderId="0"/>
    <xf numFmtId="0" fontId="7" fillId="84" borderId="0">
      <alignment horizontal="left"/>
    </xf>
    <xf numFmtId="0" fontId="7" fillId="0" borderId="0">
      <alignment horizontal="right"/>
      <protection locked="0"/>
    </xf>
    <xf numFmtId="187" fontId="7" fillId="0" borderId="0">
      <alignment horizontal="right"/>
    </xf>
    <xf numFmtId="40" fontId="7" fillId="0" borderId="0">
      <alignment horizontal="right"/>
    </xf>
    <xf numFmtId="49" fontId="2" fillId="0" borderId="0"/>
    <xf numFmtId="0" fontId="97" fillId="0" borderId="0" applyNumberFormat="0" applyFill="0" applyBorder="0" applyAlignment="0" applyProtection="0"/>
    <xf numFmtId="0" fontId="97" fillId="0" borderId="0" applyNumberFormat="0" applyFill="0" applyBorder="0" applyAlignment="0" applyProtection="0"/>
    <xf numFmtId="0" fontId="44" fillId="0" borderId="30" applyNumberFormat="0" applyFill="0" applyAlignment="0" applyProtection="0"/>
    <xf numFmtId="0" fontId="120" fillId="0" borderId="0"/>
    <xf numFmtId="40" fontId="77" fillId="0" borderId="9"/>
    <xf numFmtId="40" fontId="77" fillId="0" borderId="9"/>
    <xf numFmtId="0" fontId="77" fillId="0" borderId="0"/>
    <xf numFmtId="0" fontId="77" fillId="0" borderId="0"/>
    <xf numFmtId="40" fontId="77" fillId="0" borderId="0"/>
    <xf numFmtId="199" fontId="77" fillId="0" borderId="0"/>
    <xf numFmtId="40" fontId="77" fillId="0" borderId="0"/>
    <xf numFmtId="0" fontId="77" fillId="0" borderId="0"/>
    <xf numFmtId="0" fontId="77" fillId="0" borderId="0"/>
    <xf numFmtId="40" fontId="7" fillId="0" borderId="9">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9">
      <alignment horizontal="right"/>
    </xf>
    <xf numFmtId="40" fontId="7" fillId="0" borderId="0">
      <alignment horizontal="right"/>
    </xf>
    <xf numFmtId="0" fontId="45" fillId="0" borderId="0" applyNumberForma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37" fillId="49" borderId="20" applyNumberFormat="0" applyAlignment="0" applyProtection="0"/>
    <xf numFmtId="43" fontId="12" fillId="0" borderId="0" applyFont="0" applyFill="0" applyBorder="0" applyAlignment="0" applyProtection="0"/>
    <xf numFmtId="0" fontId="39" fillId="37" borderId="0" applyNumberFormat="0" applyBorder="0" applyAlignment="0" applyProtection="0"/>
    <xf numFmtId="0" fontId="46" fillId="0" borderId="21" applyNumberFormat="0" applyFill="0" applyAlignment="0" applyProtection="0"/>
    <xf numFmtId="0" fontId="48" fillId="0" borderId="23" applyNumberFormat="0" applyFill="0" applyAlignment="0" applyProtection="0"/>
    <xf numFmtId="0" fontId="40" fillId="42" borderId="19" applyNumberFormat="0" applyAlignment="0" applyProtection="0"/>
    <xf numFmtId="0" fontId="41" fillId="0" borderId="24" applyNumberFormat="0" applyFill="0" applyAlignment="0" applyProtection="0"/>
    <xf numFmtId="0" fontId="42" fillId="42" borderId="0" applyNumberFormat="0" applyBorder="0" applyAlignment="0" applyProtection="0"/>
    <xf numFmtId="0" fontId="12" fillId="0" borderId="0"/>
    <xf numFmtId="0" fontId="16" fillId="0" borderId="0"/>
    <xf numFmtId="0" fontId="2" fillId="0" borderId="0"/>
    <xf numFmtId="0" fontId="12" fillId="0" borderId="0"/>
    <xf numFmtId="0" fontId="146" fillId="0" borderId="0"/>
    <xf numFmtId="0" fontId="12" fillId="0" borderId="0"/>
    <xf numFmtId="0" fontId="12" fillId="0" borderId="0"/>
    <xf numFmtId="0" fontId="12" fillId="0" borderId="0"/>
    <xf numFmtId="0" fontId="2" fillId="0" borderId="0"/>
    <xf numFmtId="0" fontId="13" fillId="0" borderId="0"/>
    <xf numFmtId="0" fontId="2" fillId="38" borderId="25" applyNumberFormat="0" applyFont="0" applyAlignment="0" applyProtection="0"/>
    <xf numFmtId="0" fontId="43" fillId="48" borderId="26" applyNumberFormat="0" applyAlignment="0" applyProtection="0"/>
    <xf numFmtId="9" fontId="16" fillId="0" borderId="0" applyFont="0" applyFill="0" applyBorder="0" applyAlignment="0" applyProtection="0"/>
    <xf numFmtId="49" fontId="2" fillId="0" borderId="0"/>
    <xf numFmtId="0" fontId="44" fillId="0" borderId="27" applyNumberFormat="0" applyFill="0" applyAlignment="0" applyProtection="0"/>
    <xf numFmtId="39" fontId="2" fillId="0" borderId="0"/>
    <xf numFmtId="39" fontId="2" fillId="0" borderId="0"/>
    <xf numFmtId="39" fontId="2" fillId="0" borderId="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39" fontId="2" fillId="0" borderId="0"/>
    <xf numFmtId="0" fontId="34" fillId="4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2" fillId="0" borderId="0"/>
    <xf numFmtId="0" fontId="34" fillId="45" borderId="0" applyNumberFormat="0" applyBorder="0" applyAlignment="0" applyProtection="0"/>
    <xf numFmtId="0" fontId="34" fillId="44" borderId="0" applyNumberFormat="0" applyBorder="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169" fillId="0" borderId="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169" fillId="0" borderId="0"/>
    <xf numFmtId="39" fontId="169" fillId="0" borderId="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169" fillId="0" borderId="0"/>
    <xf numFmtId="39" fontId="169" fillId="0" borderId="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44"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9" fontId="169" fillId="0" borderId="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169" fillId="0" borderId="0"/>
    <xf numFmtId="0" fontId="169" fillId="0" borderId="0"/>
    <xf numFmtId="0" fontId="40" fillId="42" borderId="19" applyNumberFormat="0" applyAlignment="0" applyProtection="0"/>
    <xf numFmtId="0" fontId="34" fillId="46" borderId="0" applyNumberFormat="0" applyBorder="0" applyAlignment="0" applyProtection="0"/>
    <xf numFmtId="39" fontId="169" fillId="0" borderId="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39" fontId="169" fillId="0" borderId="0"/>
    <xf numFmtId="39" fontId="2"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9" fontId="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120">
    <xf numFmtId="0" fontId="0" fillId="0" borderId="0" xfId="0"/>
    <xf numFmtId="39" fontId="1" fillId="0" borderId="0" xfId="0" applyNumberFormat="1" applyFont="1" applyProtection="1"/>
    <xf numFmtId="0" fontId="2" fillId="0" borderId="0" xfId="0" applyFont="1" applyProtection="1"/>
    <xf numFmtId="0" fontId="10" fillId="0" borderId="0" xfId="0" applyFont="1"/>
    <xf numFmtId="0" fontId="2" fillId="0" borderId="0" xfId="0" applyFont="1" applyAlignment="1" applyProtection="1">
      <alignment horizontal="left"/>
    </xf>
    <xf numFmtId="0" fontId="10" fillId="0" borderId="0" xfId="0" applyFont="1" applyAlignment="1"/>
    <xf numFmtId="0" fontId="10" fillId="0" borderId="0" xfId="0" applyFont="1" applyFill="1" applyAlignment="1"/>
    <xf numFmtId="0" fontId="0" fillId="0" borderId="0" xfId="0" applyAlignment="1"/>
    <xf numFmtId="0" fontId="7" fillId="0" borderId="0" xfId="0" applyFont="1" applyFill="1"/>
    <xf numFmtId="0" fontId="71" fillId="0" borderId="0" xfId="0" applyFont="1"/>
    <xf numFmtId="0" fontId="10" fillId="0" borderId="0" xfId="0" applyFont="1" applyFill="1"/>
    <xf numFmtId="0" fontId="10" fillId="68" borderId="0" xfId="0" applyFont="1" applyFill="1"/>
    <xf numFmtId="0" fontId="2" fillId="68" borderId="0" xfId="0" applyFont="1" applyFill="1" applyProtection="1"/>
    <xf numFmtId="0" fontId="10" fillId="68" borderId="0" xfId="0" applyFont="1" applyFill="1" applyAlignment="1"/>
    <xf numFmtId="39" fontId="1" fillId="68" borderId="0" xfId="0" applyNumberFormat="1" applyFont="1" applyFill="1" applyProtection="1"/>
    <xf numFmtId="0" fontId="0" fillId="68" borderId="0" xfId="0" applyFill="1"/>
    <xf numFmtId="0" fontId="1" fillId="68" borderId="0" xfId="0" applyFont="1" applyFill="1" applyProtection="1"/>
    <xf numFmtId="165" fontId="1" fillId="68" borderId="0" xfId="3" applyNumberFormat="1" applyFont="1" applyFill="1" applyProtection="1"/>
    <xf numFmtId="0" fontId="2" fillId="68" borderId="0" xfId="0" applyFont="1" applyFill="1"/>
    <xf numFmtId="0" fontId="2" fillId="68" borderId="0" xfId="0" applyFont="1" applyFill="1" applyAlignment="1" applyProtection="1">
      <alignment horizontal="centerContinuous"/>
    </xf>
    <xf numFmtId="37" fontId="1" fillId="68" borderId="0" xfId="0" applyNumberFormat="1" applyFont="1" applyFill="1" applyProtection="1"/>
    <xf numFmtId="165" fontId="7" fillId="68" borderId="0" xfId="3" applyNumberFormat="1" applyFont="1" applyFill="1" applyAlignment="1" applyProtection="1">
      <alignment horizontal="left"/>
    </xf>
    <xf numFmtId="0" fontId="4" fillId="68" borderId="0" xfId="0" applyFont="1" applyFill="1" applyAlignment="1"/>
    <xf numFmtId="0" fontId="4" fillId="68" borderId="0" xfId="0" applyFont="1" applyFill="1" applyAlignment="1" applyProtection="1">
      <alignment horizontal="center"/>
    </xf>
    <xf numFmtId="0" fontId="2" fillId="68" borderId="0" xfId="0" applyFont="1" applyFill="1" applyAlignment="1" applyProtection="1">
      <alignment horizontal="center"/>
    </xf>
    <xf numFmtId="0" fontId="2" fillId="68" borderId="0" xfId="0" applyFont="1" applyFill="1" applyBorder="1" applyAlignment="1" applyProtection="1">
      <alignment horizontal="center"/>
    </xf>
    <xf numFmtId="0" fontId="7" fillId="68" borderId="0" xfId="0" applyFont="1" applyFill="1" applyProtection="1"/>
    <xf numFmtId="0" fontId="10" fillId="68" borderId="0" xfId="0" applyFont="1" applyFill="1" applyProtection="1"/>
    <xf numFmtId="166" fontId="2" fillId="68" borderId="0" xfId="4" applyNumberFormat="1" applyFont="1" applyFill="1" applyBorder="1" applyAlignment="1" applyProtection="1">
      <alignment horizontal="center"/>
    </xf>
    <xf numFmtId="41" fontId="2" fillId="68" borderId="0" xfId="3" applyNumberFormat="1" applyFont="1" applyFill="1" applyBorder="1" applyAlignment="1" applyProtection="1">
      <alignment horizontal="center"/>
    </xf>
    <xf numFmtId="41" fontId="1" fillId="68" borderId="0" xfId="0" applyNumberFormat="1" applyFont="1" applyFill="1" applyProtection="1"/>
    <xf numFmtId="41" fontId="1" fillId="68" borderId="0" xfId="3" applyNumberFormat="1" applyFont="1" applyFill="1" applyProtection="1"/>
    <xf numFmtId="41" fontId="2" fillId="68" borderId="0" xfId="0" applyNumberFormat="1" applyFont="1" applyFill="1" applyBorder="1" applyAlignment="1" applyProtection="1">
      <alignment horizontal="center"/>
    </xf>
    <xf numFmtId="41" fontId="1" fillId="68" borderId="0" xfId="0" applyNumberFormat="1" applyFont="1" applyFill="1" applyBorder="1" applyProtection="1"/>
    <xf numFmtId="0" fontId="2" fillId="68" borderId="0" xfId="0" applyFont="1" applyFill="1" applyBorder="1" applyProtection="1"/>
    <xf numFmtId="37" fontId="2" fillId="68" borderId="0" xfId="0" applyNumberFormat="1" applyFont="1" applyFill="1" applyBorder="1" applyAlignment="1" applyProtection="1">
      <alignment horizontal="center"/>
    </xf>
    <xf numFmtId="0" fontId="0" fillId="0" borderId="0" xfId="0" applyFill="1"/>
    <xf numFmtId="0" fontId="10" fillId="0" borderId="0" xfId="0" applyFont="1" applyBorder="1"/>
    <xf numFmtId="0" fontId="71" fillId="0" borderId="0" xfId="0" applyFont="1" applyBorder="1"/>
    <xf numFmtId="0" fontId="71" fillId="68" borderId="0" xfId="0" applyFont="1" applyFill="1"/>
    <xf numFmtId="0" fontId="0" fillId="2" borderId="0" xfId="0" applyFill="1"/>
    <xf numFmtId="165" fontId="1" fillId="0" borderId="0" xfId="3" applyNumberFormat="1" applyFont="1" applyFill="1" applyBorder="1" applyProtection="1"/>
    <xf numFmtId="41" fontId="1" fillId="0" borderId="0" xfId="3" applyNumberFormat="1" applyFont="1" applyFill="1" applyBorder="1" applyProtection="1"/>
    <xf numFmtId="41" fontId="1" fillId="0" borderId="2" xfId="3" applyNumberFormat="1" applyFont="1" applyFill="1" applyBorder="1" applyProtection="1"/>
    <xf numFmtId="166" fontId="1" fillId="0" borderId="0" xfId="4" applyNumberFormat="1" applyFont="1" applyFill="1" applyBorder="1" applyProtection="1"/>
    <xf numFmtId="37" fontId="1" fillId="68" borderId="0" xfId="0" applyNumberFormat="1" applyFont="1" applyFill="1" applyBorder="1" applyProtection="1"/>
    <xf numFmtId="43" fontId="10" fillId="0" borderId="0" xfId="3" applyFont="1" applyFill="1" applyBorder="1"/>
    <xf numFmtId="41" fontId="1" fillId="0" borderId="0" xfId="3" applyNumberFormat="1" applyFont="1" applyFill="1" applyProtection="1"/>
    <xf numFmtId="0" fontId="1" fillId="0" borderId="0" xfId="0" applyFont="1" applyFill="1" applyProtection="1"/>
    <xf numFmtId="0" fontId="0" fillId="0" borderId="0" xfId="0" applyFill="1" applyBorder="1"/>
    <xf numFmtId="41" fontId="10" fillId="0" borderId="0" xfId="3" applyNumberFormat="1" applyFont="1" applyFill="1" applyBorder="1"/>
    <xf numFmtId="0" fontId="7" fillId="0" borderId="0" xfId="0" applyFont="1" applyAlignment="1" applyProtection="1">
      <alignment horizontal="left"/>
    </xf>
    <xf numFmtId="0" fontId="10" fillId="0" borderId="0" xfId="0" applyFont="1" applyFill="1" applyBorder="1"/>
    <xf numFmtId="165" fontId="10" fillId="0" borderId="0" xfId="3" applyNumberFormat="1" applyFont="1"/>
    <xf numFmtId="165" fontId="10" fillId="0" borderId="0" xfId="3" applyNumberFormat="1" applyFont="1" applyFill="1"/>
    <xf numFmtId="43" fontId="10" fillId="0" borderId="0" xfId="0" applyNumberFormat="1" applyFont="1" applyFill="1"/>
    <xf numFmtId="41" fontId="10" fillId="0" borderId="0" xfId="0" applyNumberFormat="1" applyFont="1" applyFill="1"/>
    <xf numFmtId="43" fontId="10" fillId="0" borderId="0" xfId="3" applyFont="1" applyFill="1"/>
    <xf numFmtId="165" fontId="10" fillId="0" borderId="0" xfId="3" applyNumberFormat="1" applyFont="1" applyFill="1" applyBorder="1"/>
    <xf numFmtId="37" fontId="10" fillId="0" borderId="0" xfId="0" applyNumberFormat="1" applyFont="1" applyFill="1" applyBorder="1"/>
    <xf numFmtId="166" fontId="10" fillId="0" borderId="0" xfId="4" applyNumberFormat="1" applyFont="1" applyFill="1" applyBorder="1"/>
    <xf numFmtId="0" fontId="1" fillId="0" borderId="0" xfId="0" applyFont="1" applyFill="1" applyBorder="1" applyProtection="1"/>
    <xf numFmtId="0" fontId="2" fillId="0" borderId="0" xfId="0" applyFont="1" applyFill="1" applyBorder="1" applyProtection="1"/>
    <xf numFmtId="0" fontId="10" fillId="0" borderId="0" xfId="0" applyFont="1" applyFill="1" applyBorder="1" applyAlignment="1"/>
    <xf numFmtId="166" fontId="10" fillId="0" borderId="0" xfId="4" applyNumberFormat="1" applyFont="1" applyFill="1" applyBorder="1" applyAlignment="1"/>
    <xf numFmtId="165" fontId="2" fillId="0" borderId="0" xfId="3" applyNumberFormat="1" applyFont="1" applyFill="1" applyBorder="1" applyAlignment="1" applyProtection="1">
      <alignment horizontal="left"/>
    </xf>
    <xf numFmtId="41" fontId="2" fillId="0" borderId="0" xfId="3" applyNumberFormat="1" applyFont="1" applyFill="1" applyBorder="1" applyProtection="1"/>
    <xf numFmtId="41" fontId="99" fillId="0" borderId="0" xfId="3" applyNumberFormat="1" applyFont="1" applyFill="1" applyBorder="1"/>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center"/>
    </xf>
    <xf numFmtId="42" fontId="10" fillId="0" borderId="0" xfId="3" applyNumberFormat="1" applyFont="1" applyFill="1" applyBorder="1"/>
    <xf numFmtId="0" fontId="10" fillId="0" borderId="0" xfId="0" applyFont="1" applyAlignment="1">
      <alignment horizontal="right"/>
    </xf>
    <xf numFmtId="165" fontId="10" fillId="0" borderId="0" xfId="0" applyNumberFormat="1" applyFont="1" applyFill="1"/>
    <xf numFmtId="0" fontId="101" fillId="0" borderId="0" xfId="37510"/>
    <xf numFmtId="0" fontId="102" fillId="0" borderId="0" xfId="37510" applyFont="1" applyFill="1" applyBorder="1"/>
    <xf numFmtId="182" fontId="102" fillId="0" borderId="0" xfId="37510" applyNumberFormat="1" applyFont="1" applyFill="1" applyBorder="1"/>
    <xf numFmtId="43" fontId="0" fillId="0" borderId="0" xfId="3" applyFont="1"/>
    <xf numFmtId="0" fontId="102" fillId="2" borderId="0" xfId="37510" applyFont="1" applyFill="1" applyBorder="1"/>
    <xf numFmtId="182" fontId="102" fillId="2" borderId="0" xfId="37510" applyNumberFormat="1" applyFont="1" applyFill="1" applyBorder="1"/>
    <xf numFmtId="0" fontId="11" fillId="0" borderId="0" xfId="0" applyFont="1"/>
    <xf numFmtId="0" fontId="2" fillId="0" borderId="0" xfId="0" applyFont="1" applyFill="1" applyProtection="1"/>
    <xf numFmtId="41" fontId="10" fillId="0" borderId="0" xfId="0" applyNumberFormat="1" applyFont="1"/>
    <xf numFmtId="0" fontId="0" fillId="0" borderId="0" xfId="0"/>
    <xf numFmtId="0" fontId="10" fillId="0" borderId="0" xfId="0" applyFont="1" applyAlignment="1">
      <alignment horizontal="left" vertical="center"/>
    </xf>
    <xf numFmtId="0" fontId="10" fillId="0" borderId="0" xfId="0" applyFont="1" applyAlignment="1">
      <alignment vertical="center"/>
    </xf>
    <xf numFmtId="165" fontId="10" fillId="0" borderId="0" xfId="3" applyNumberFormat="1" applyFont="1" applyBorder="1"/>
    <xf numFmtId="0" fontId="7" fillId="68" borderId="0" xfId="0" applyFont="1" applyFill="1" applyAlignment="1" applyProtection="1">
      <alignment horizontal="left"/>
    </xf>
    <xf numFmtId="0" fontId="100" fillId="0" borderId="0" xfId="0" applyFont="1" applyFill="1"/>
    <xf numFmtId="165" fontId="1" fillId="0" borderId="0" xfId="3" applyNumberFormat="1" applyFont="1" applyFill="1" applyProtection="1"/>
    <xf numFmtId="0" fontId="71" fillId="68" borderId="0" xfId="0" applyFont="1" applyFill="1" applyAlignment="1">
      <alignment horizontal="right"/>
    </xf>
    <xf numFmtId="41" fontId="1" fillId="0" borderId="0" xfId="0" applyNumberFormat="1" applyFont="1" applyFill="1" applyProtection="1"/>
    <xf numFmtId="41" fontId="1" fillId="0" borderId="0" xfId="0" applyNumberFormat="1" applyFont="1" applyFill="1" applyBorder="1" applyProtection="1"/>
    <xf numFmtId="41" fontId="1" fillId="0" borderId="1" xfId="3" applyNumberFormat="1" applyFont="1" applyFill="1" applyBorder="1" applyProtection="1"/>
    <xf numFmtId="0" fontId="2" fillId="0" borderId="0" xfId="0" applyFont="1" applyFill="1" applyAlignment="1" applyProtection="1">
      <alignment horizontal="center"/>
    </xf>
    <xf numFmtId="0" fontId="2" fillId="0" borderId="0" xfId="0" applyFont="1" applyFill="1" applyAlignment="1" applyProtection="1">
      <alignment horizontal="centerContinuous"/>
    </xf>
    <xf numFmtId="0" fontId="2" fillId="0" borderId="0" xfId="0" applyFont="1" applyFill="1" applyBorder="1" applyAlignment="1" applyProtection="1">
      <alignment horizontal="center"/>
    </xf>
    <xf numFmtId="0" fontId="4" fillId="0" borderId="0" xfId="0" applyFont="1" applyFill="1" applyAlignment="1"/>
    <xf numFmtId="0" fontId="4" fillId="0" borderId="0" xfId="0" applyFont="1" applyFill="1" applyAlignment="1" applyProtection="1">
      <alignment horizontal="center"/>
    </xf>
    <xf numFmtId="0" fontId="7" fillId="0" borderId="0" xfId="0" applyFont="1" applyFill="1" applyProtection="1"/>
    <xf numFmtId="0" fontId="10" fillId="0" borderId="0" xfId="0" applyFont="1" applyFill="1" applyProtection="1"/>
    <xf numFmtId="0" fontId="104" fillId="0" borderId="0" xfId="37510" applyFont="1"/>
    <xf numFmtId="182" fontId="105" fillId="0" borderId="0" xfId="37510" applyNumberFormat="1" applyFont="1" applyFill="1" applyBorder="1"/>
    <xf numFmtId="182" fontId="105" fillId="2" borderId="0" xfId="37510" applyNumberFormat="1" applyFont="1" applyFill="1" applyBorder="1"/>
    <xf numFmtId="43" fontId="11" fillId="0" borderId="0" xfId="3" applyFont="1"/>
    <xf numFmtId="0" fontId="102" fillId="0" borderId="0" xfId="37510" applyFont="1" applyFill="1" applyBorder="1" applyAlignment="1">
      <alignment wrapText="1"/>
    </xf>
    <xf numFmtId="0" fontId="105" fillId="0" borderId="0" xfId="37510" applyFont="1" applyFill="1" applyBorder="1" applyAlignment="1">
      <alignment wrapText="1"/>
    </xf>
    <xf numFmtId="0" fontId="0" fillId="0" borderId="0" xfId="0" applyAlignment="1">
      <alignment wrapText="1"/>
    </xf>
    <xf numFmtId="182" fontId="102" fillId="80" borderId="0" xfId="37510" applyNumberFormat="1" applyFont="1" applyFill="1" applyBorder="1"/>
    <xf numFmtId="39" fontId="1" fillId="0" borderId="0" xfId="0" applyNumberFormat="1" applyFont="1" applyFill="1" applyProtection="1"/>
    <xf numFmtId="41" fontId="10" fillId="0" borderId="0" xfId="0" applyNumberFormat="1" applyFont="1" applyFill="1" applyBorder="1"/>
    <xf numFmtId="0" fontId="107" fillId="0" borderId="0" xfId="0" applyFont="1" applyFill="1" applyAlignment="1" applyProtection="1"/>
    <xf numFmtId="0" fontId="71" fillId="0" borderId="0" xfId="0" applyFont="1" applyFill="1"/>
    <xf numFmtId="0" fontId="110" fillId="68" borderId="0" xfId="0" applyFont="1" applyFill="1"/>
    <xf numFmtId="0" fontId="71" fillId="68" borderId="0" xfId="0" applyFont="1" applyFill="1" applyProtection="1"/>
    <xf numFmtId="0" fontId="108" fillId="68" borderId="0" xfId="0" applyFont="1" applyFill="1" applyAlignment="1" applyProtection="1">
      <alignment horizontal="centerContinuous"/>
    </xf>
    <xf numFmtId="0" fontId="112" fillId="68" borderId="0" xfId="0" applyFont="1" applyFill="1" applyBorder="1" applyAlignment="1" applyProtection="1"/>
    <xf numFmtId="0" fontId="71" fillId="68" borderId="0" xfId="0" applyFont="1" applyFill="1" applyBorder="1"/>
    <xf numFmtId="165" fontId="112" fillId="68" borderId="0" xfId="3" applyNumberFormat="1" applyFont="1" applyFill="1" applyBorder="1" applyAlignment="1" applyProtection="1">
      <alignment wrapText="1"/>
    </xf>
    <xf numFmtId="0" fontId="112" fillId="0" borderId="0" xfId="0" applyFont="1" applyFill="1" applyBorder="1" applyAlignment="1" applyProtection="1"/>
    <xf numFmtId="0" fontId="69" fillId="68" borderId="0" xfId="0" applyFont="1" applyFill="1" applyAlignment="1" applyProtection="1"/>
    <xf numFmtId="37" fontId="10" fillId="0" borderId="0" xfId="3" applyNumberFormat="1" applyFont="1" applyFill="1" applyBorder="1"/>
    <xf numFmtId="37" fontId="1" fillId="68" borderId="0" xfId="3" applyNumberFormat="1" applyFont="1" applyFill="1" applyProtection="1"/>
    <xf numFmtId="37" fontId="1" fillId="68" borderId="2" xfId="3" applyNumberFormat="1" applyFont="1" applyFill="1" applyBorder="1" applyProtection="1"/>
    <xf numFmtId="37" fontId="1" fillId="68" borderId="0" xfId="3" applyNumberFormat="1" applyFont="1" applyFill="1" applyBorder="1" applyProtection="1"/>
    <xf numFmtId="0" fontId="71" fillId="0" borderId="0" xfId="0" applyFont="1" applyFill="1" applyBorder="1"/>
    <xf numFmtId="0" fontId="113" fillId="68" borderId="0" xfId="0" applyFont="1" applyFill="1" applyProtection="1"/>
    <xf numFmtId="0" fontId="114" fillId="68" borderId="0" xfId="0" applyFont="1" applyFill="1" applyAlignment="1" applyProtection="1">
      <alignment horizontal="centerContinuous"/>
    </xf>
    <xf numFmtId="0" fontId="115" fillId="68" borderId="0" xfId="0" applyFont="1" applyFill="1" applyProtection="1"/>
    <xf numFmtId="165" fontId="115" fillId="68" borderId="0" xfId="3" applyNumberFormat="1" applyFont="1" applyFill="1" applyProtection="1"/>
    <xf numFmtId="0" fontId="113" fillId="68" borderId="0" xfId="0" applyFont="1" applyFill="1"/>
    <xf numFmtId="0" fontId="69" fillId="68" borderId="0" xfId="0" applyFont="1" applyFill="1" applyBorder="1" applyAlignment="1" applyProtection="1">
      <alignment horizontal="left"/>
    </xf>
    <xf numFmtId="39" fontId="116" fillId="0" borderId="0" xfId="37350" applyFont="1"/>
    <xf numFmtId="165" fontId="71" fillId="0" borderId="0" xfId="3" applyNumberFormat="1" applyFont="1" applyFill="1"/>
    <xf numFmtId="0" fontId="71" fillId="0" borderId="0" xfId="0" applyFont="1" applyAlignment="1">
      <alignment horizontal="center"/>
    </xf>
    <xf numFmtId="165" fontId="71" fillId="68" borderId="0" xfId="3" applyNumberFormat="1" applyFont="1" applyFill="1"/>
    <xf numFmtId="37" fontId="2" fillId="68" borderId="0" xfId="3" applyNumberFormat="1" applyFont="1" applyFill="1" applyBorder="1" applyAlignment="1" applyProtection="1">
      <alignment horizontal="center"/>
    </xf>
    <xf numFmtId="0" fontId="107" fillId="68" borderId="0" xfId="0" applyFont="1" applyFill="1" applyAlignment="1" applyProtection="1">
      <alignment horizontal="left"/>
    </xf>
    <xf numFmtId="0" fontId="118" fillId="68" borderId="0" xfId="0" applyFont="1" applyFill="1"/>
    <xf numFmtId="0" fontId="69" fillId="68" borderId="0" xfId="0" applyFont="1" applyFill="1"/>
    <xf numFmtId="0" fontId="69" fillId="68" borderId="0" xfId="0" applyFont="1" applyFill="1" applyProtection="1"/>
    <xf numFmtId="38" fontId="119" fillId="68" borderId="0" xfId="0" applyNumberFormat="1" applyFont="1" applyFill="1"/>
    <xf numFmtId="37" fontId="2" fillId="68" borderId="2" xfId="3" applyNumberFormat="1" applyFont="1" applyFill="1" applyBorder="1" applyAlignment="1" applyProtection="1">
      <alignment horizontal="center"/>
    </xf>
    <xf numFmtId="37" fontId="2" fillId="68" borderId="0" xfId="4" applyNumberFormat="1" applyFont="1" applyFill="1" applyBorder="1" applyAlignment="1" applyProtection="1">
      <alignment horizontal="center"/>
    </xf>
    <xf numFmtId="37" fontId="2" fillId="68" borderId="2" xfId="0" applyNumberFormat="1" applyFont="1" applyFill="1" applyBorder="1" applyAlignment="1" applyProtection="1">
      <alignment horizontal="center"/>
    </xf>
    <xf numFmtId="0" fontId="109" fillId="68" borderId="0" xfId="0" applyFont="1" applyFill="1" applyAlignment="1" applyProtection="1">
      <alignment horizontal="left"/>
    </xf>
    <xf numFmtId="0" fontId="111" fillId="68" borderId="0" xfId="0" applyFont="1" applyFill="1" applyAlignment="1" applyProtection="1">
      <alignment horizontal="centerContinuous"/>
    </xf>
    <xf numFmtId="0" fontId="112" fillId="68" borderId="0" xfId="0" applyFont="1" applyFill="1" applyBorder="1" applyAlignment="1" applyProtection="1">
      <alignment wrapText="1"/>
    </xf>
    <xf numFmtId="183" fontId="1" fillId="68" borderId="0" xfId="3" applyNumberFormat="1" applyFont="1" applyFill="1" applyBorder="1" applyAlignment="1" applyProtection="1">
      <alignment wrapText="1"/>
    </xf>
    <xf numFmtId="183" fontId="1" fillId="68" borderId="2" xfId="3" applyNumberFormat="1" applyFont="1" applyFill="1" applyBorder="1" applyAlignment="1" applyProtection="1">
      <alignment wrapText="1"/>
    </xf>
    <xf numFmtId="0" fontId="110" fillId="0" borderId="0" xfId="0" applyFont="1"/>
    <xf numFmtId="0" fontId="109" fillId="68" borderId="0" xfId="0" applyFont="1" applyFill="1" applyAlignment="1" applyProtection="1">
      <alignment horizontal="centerContinuous"/>
    </xf>
    <xf numFmtId="0" fontId="0" fillId="0" borderId="0" xfId="0" applyAlignment="1">
      <alignment horizontal="center"/>
    </xf>
    <xf numFmtId="0" fontId="109" fillId="68" borderId="0" xfId="0" applyFont="1" applyFill="1" applyBorder="1" applyAlignment="1" applyProtection="1">
      <alignment horizontal="centerContinuous"/>
    </xf>
    <xf numFmtId="0" fontId="109" fillId="68" borderId="0" xfId="0" applyFont="1" applyFill="1" applyBorder="1" applyAlignment="1" applyProtection="1">
      <alignment horizontal="right"/>
    </xf>
    <xf numFmtId="0" fontId="71" fillId="0" borderId="0" xfId="0" applyFont="1" applyProtection="1"/>
    <xf numFmtId="0" fontId="108" fillId="0" borderId="0" xfId="0" applyFont="1" applyAlignment="1" applyProtection="1">
      <alignment horizontal="centerContinuous"/>
    </xf>
    <xf numFmtId="0" fontId="71" fillId="0" borderId="0" xfId="0" applyFont="1" applyAlignment="1"/>
    <xf numFmtId="43" fontId="71" fillId="0" borderId="0" xfId="0" applyNumberFormat="1" applyFont="1" applyFill="1"/>
    <xf numFmtId="37" fontId="1" fillId="0" borderId="0" xfId="3" applyNumberFormat="1" applyFont="1" applyFill="1" applyBorder="1" applyProtection="1"/>
    <xf numFmtId="37" fontId="10" fillId="0" borderId="0" xfId="3" applyNumberFormat="1" applyFont="1" applyBorder="1"/>
    <xf numFmtId="37" fontId="10" fillId="0" borderId="0" xfId="3" applyNumberFormat="1" applyFont="1"/>
    <xf numFmtId="37" fontId="10" fillId="0" borderId="0" xfId="3" applyNumberFormat="1" applyFont="1" applyFill="1"/>
    <xf numFmtId="37" fontId="10" fillId="0" borderId="2" xfId="3" applyNumberFormat="1" applyFont="1" applyFill="1" applyBorder="1"/>
    <xf numFmtId="37" fontId="71" fillId="0" borderId="0" xfId="3" applyNumberFormat="1" applyFont="1" applyFill="1"/>
    <xf numFmtId="37" fontId="10" fillId="0" borderId="4" xfId="3" applyNumberFormat="1" applyFont="1" applyFill="1" applyBorder="1"/>
    <xf numFmtId="37" fontId="10" fillId="0" borderId="2" xfId="3" applyNumberFormat="1" applyFont="1" applyBorder="1"/>
    <xf numFmtId="37" fontId="10" fillId="0" borderId="4" xfId="3" applyNumberFormat="1" applyFont="1" applyBorder="1"/>
    <xf numFmtId="0" fontId="107" fillId="68" borderId="0" xfId="0" applyFont="1" applyFill="1" applyAlignment="1" applyProtection="1"/>
    <xf numFmtId="0" fontId="107" fillId="0" borderId="0" xfId="0" applyFont="1" applyFill="1" applyAlignment="1" applyProtection="1">
      <alignment horizontal="left"/>
    </xf>
    <xf numFmtId="0" fontId="109" fillId="0" borderId="0" xfId="0" applyFont="1" applyFill="1" applyBorder="1" applyAlignment="1" applyProtection="1">
      <alignment horizontal="right"/>
    </xf>
    <xf numFmtId="0" fontId="69" fillId="0" borderId="0" xfId="0" applyFont="1" applyAlignment="1" applyProtection="1">
      <alignment horizontal="left"/>
    </xf>
    <xf numFmtId="0" fontId="71" fillId="0" borderId="0" xfId="0" applyFont="1" applyFill="1" applyAlignment="1"/>
    <xf numFmtId="165" fontId="71" fillId="0" borderId="0" xfId="0" applyNumberFormat="1" applyFont="1" applyFill="1" applyBorder="1"/>
    <xf numFmtId="37" fontId="99" fillId="0" borderId="0" xfId="3" applyNumberFormat="1" applyFont="1" applyFill="1" applyBorder="1"/>
    <xf numFmtId="37" fontId="10" fillId="0" borderId="0" xfId="3" applyNumberFormat="1" applyFont="1" applyFill="1" applyBorder="1" applyAlignment="1"/>
    <xf numFmtId="37" fontId="99" fillId="0" borderId="2" xfId="3" applyNumberFormat="1" applyFont="1" applyFill="1" applyBorder="1"/>
    <xf numFmtId="37" fontId="1" fillId="0" borderId="0" xfId="0" applyNumberFormat="1" applyFont="1" applyFill="1" applyBorder="1" applyProtection="1"/>
    <xf numFmtId="37" fontId="2" fillId="0" borderId="2" xfId="3" applyNumberFormat="1" applyFont="1" applyFill="1" applyBorder="1" applyProtection="1"/>
    <xf numFmtId="37" fontId="2" fillId="0" borderId="0" xfId="3" applyNumberFormat="1" applyFont="1" applyFill="1" applyBorder="1" applyProtection="1"/>
    <xf numFmtId="37" fontId="15" fillId="0" borderId="0" xfId="0" applyNumberFormat="1" applyFont="1" applyFill="1" applyBorder="1" applyAlignment="1" applyProtection="1">
      <alignment horizontal="center" wrapText="1"/>
    </xf>
    <xf numFmtId="37" fontId="10" fillId="0" borderId="2" xfId="3" applyNumberFormat="1" applyFont="1" applyFill="1" applyBorder="1" applyAlignment="1"/>
    <xf numFmtId="37" fontId="2" fillId="0" borderId="0" xfId="3" applyNumberFormat="1" applyFont="1" applyFill="1" applyProtection="1"/>
    <xf numFmtId="37" fontId="10" fillId="0" borderId="0" xfId="0" applyNumberFormat="1" applyFont="1"/>
    <xf numFmtId="37" fontId="10" fillId="0" borderId="0" xfId="0" applyNumberFormat="1" applyFont="1" applyFill="1"/>
    <xf numFmtId="37" fontId="71" fillId="0" borderId="0" xfId="0" applyNumberFormat="1" applyFont="1" applyFill="1"/>
    <xf numFmtId="37" fontId="71" fillId="0" borderId="0" xfId="0" applyNumberFormat="1" applyFont="1"/>
    <xf numFmtId="37" fontId="1" fillId="0" borderId="2" xfId="0" applyNumberFormat="1" applyFont="1" applyFill="1" applyBorder="1" applyProtection="1"/>
    <xf numFmtId="37" fontId="15" fillId="0" borderId="2" xfId="0" applyNumberFormat="1" applyFont="1" applyFill="1" applyBorder="1" applyAlignment="1" applyProtection="1">
      <alignment horizontal="center" wrapText="1"/>
    </xf>
    <xf numFmtId="37" fontId="1" fillId="0" borderId="2" xfId="3" applyNumberFormat="1" applyFont="1" applyFill="1" applyBorder="1" applyProtection="1"/>
    <xf numFmtId="0" fontId="10" fillId="0" borderId="2" xfId="0" applyFont="1" applyBorder="1"/>
    <xf numFmtId="0" fontId="10" fillId="0" borderId="4" xfId="0" applyFont="1" applyBorder="1"/>
    <xf numFmtId="0" fontId="108" fillId="0" borderId="0" xfId="0" applyFont="1" applyFill="1" applyAlignment="1" applyProtection="1">
      <alignment horizontal="centerContinuous"/>
    </xf>
    <xf numFmtId="0" fontId="71" fillId="0" borderId="0" xfId="0" applyFont="1" applyBorder="1" applyProtection="1"/>
    <xf numFmtId="37" fontId="1" fillId="68" borderId="2" xfId="0" applyNumberFormat="1" applyFont="1" applyFill="1" applyBorder="1" applyProtection="1"/>
    <xf numFmtId="0" fontId="69" fillId="0" borderId="0" xfId="0" applyFont="1" applyFill="1" applyAlignment="1" applyProtection="1">
      <alignment horizontal="left"/>
    </xf>
    <xf numFmtId="0" fontId="113" fillId="0" borderId="0" xfId="0" applyFont="1"/>
    <xf numFmtId="0" fontId="118" fillId="0" borderId="0" xfId="0" applyFont="1" applyAlignment="1">
      <alignment vertical="center"/>
    </xf>
    <xf numFmtId="43" fontId="71" fillId="0" borderId="0" xfId="3" applyFont="1"/>
    <xf numFmtId="0" fontId="71" fillId="0" borderId="0" xfId="0" applyFont="1" applyAlignment="1">
      <alignment horizontal="right"/>
    </xf>
    <xf numFmtId="43" fontId="71" fillId="0" borderId="2" xfId="3" applyFont="1" applyBorder="1"/>
    <xf numFmtId="0" fontId="69" fillId="68" borderId="0" xfId="0" applyFont="1" applyFill="1" applyAlignment="1" applyProtection="1">
      <alignment horizontal="left"/>
    </xf>
    <xf numFmtId="0" fontId="107" fillId="0" borderId="0" xfId="460" applyFont="1"/>
    <xf numFmtId="0" fontId="121" fillId="0" borderId="0" xfId="0" applyFont="1"/>
    <xf numFmtId="43" fontId="71" fillId="0" borderId="0" xfId="3" applyFont="1" applyFill="1"/>
    <xf numFmtId="43" fontId="71" fillId="68" borderId="0" xfId="3" applyFont="1" applyFill="1"/>
    <xf numFmtId="167" fontId="109" fillId="68" borderId="0" xfId="0" quotePrefix="1" applyNumberFormat="1" applyFont="1" applyFill="1" applyBorder="1" applyAlignment="1" applyProtection="1">
      <alignment horizontal="left"/>
    </xf>
    <xf numFmtId="167" fontId="109" fillId="68" borderId="7" xfId="0" quotePrefix="1" applyNumberFormat="1" applyFont="1" applyFill="1" applyBorder="1" applyAlignment="1" applyProtection="1">
      <alignment horizontal="left"/>
    </xf>
    <xf numFmtId="0" fontId="109" fillId="68" borderId="7" xfId="0" applyFont="1" applyFill="1" applyBorder="1" applyAlignment="1" applyProtection="1">
      <alignment horizontal="centerContinuous"/>
    </xf>
    <xf numFmtId="0" fontId="109" fillId="68" borderId="7" xfId="0" applyFont="1" applyFill="1" applyBorder="1" applyAlignment="1" applyProtection="1">
      <alignment horizontal="left"/>
    </xf>
    <xf numFmtId="0" fontId="109" fillId="68" borderId="7" xfId="0" applyFont="1" applyFill="1" applyBorder="1" applyAlignment="1" applyProtection="1">
      <alignment horizontal="right"/>
    </xf>
    <xf numFmtId="37" fontId="1" fillId="68" borderId="0" xfId="3" applyNumberFormat="1" applyFont="1" applyFill="1" applyBorder="1" applyAlignment="1" applyProtection="1">
      <alignment horizontal="right" wrapText="1"/>
    </xf>
    <xf numFmtId="37" fontId="1" fillId="68" borderId="2" xfId="3" applyNumberFormat="1" applyFont="1" applyFill="1" applyBorder="1" applyAlignment="1" applyProtection="1">
      <alignment horizontal="right" wrapText="1"/>
    </xf>
    <xf numFmtId="37" fontId="1" fillId="68" borderId="0" xfId="3" applyNumberFormat="1" applyFont="1" applyFill="1" applyAlignment="1" applyProtection="1">
      <alignment horizontal="right"/>
    </xf>
    <xf numFmtId="37" fontId="1" fillId="68" borderId="0" xfId="3" applyNumberFormat="1" applyFont="1" applyFill="1" applyBorder="1" applyAlignment="1" applyProtection="1">
      <alignment horizontal="right"/>
    </xf>
    <xf numFmtId="37" fontId="1" fillId="68" borderId="2" xfId="3" applyNumberFormat="1" applyFont="1" applyFill="1" applyBorder="1" applyAlignment="1" applyProtection="1">
      <alignment horizontal="right"/>
    </xf>
    <xf numFmtId="37" fontId="1" fillId="68" borderId="6" xfId="3" applyNumberFormat="1" applyFont="1" applyFill="1" applyBorder="1" applyAlignment="1" applyProtection="1">
      <alignment horizontal="right"/>
    </xf>
    <xf numFmtId="37" fontId="7" fillId="68" borderId="0" xfId="3" applyNumberFormat="1" applyFont="1" applyFill="1" applyAlignment="1" applyProtection="1">
      <alignment horizontal="right"/>
    </xf>
    <xf numFmtId="37" fontId="10" fillId="0" borderId="2" xfId="3" applyNumberFormat="1" applyFont="1" applyFill="1" applyBorder="1" applyAlignment="1">
      <alignment horizontal="right"/>
    </xf>
    <xf numFmtId="37" fontId="1" fillId="68" borderId="4" xfId="3" applyNumberFormat="1" applyFont="1" applyFill="1" applyBorder="1" applyAlignment="1" applyProtection="1">
      <alignment horizontal="right" wrapText="1"/>
    </xf>
    <xf numFmtId="38" fontId="119" fillId="68" borderId="0" xfId="3" applyNumberFormat="1" applyFont="1" applyFill="1"/>
    <xf numFmtId="43" fontId="69" fillId="68" borderId="0" xfId="3" applyFont="1" applyFill="1" applyAlignment="1" applyProtection="1">
      <alignment horizontal="left"/>
    </xf>
    <xf numFmtId="166" fontId="71" fillId="68" borderId="0" xfId="0" applyNumberFormat="1" applyFont="1" applyFill="1"/>
    <xf numFmtId="42" fontId="71" fillId="68" borderId="0" xfId="0" applyNumberFormat="1" applyFont="1" applyFill="1" applyAlignment="1">
      <alignment horizontal="right"/>
    </xf>
    <xf numFmtId="41" fontId="71" fillId="68" borderId="0" xfId="0" applyNumberFormat="1" applyFont="1" applyFill="1" applyAlignment="1">
      <alignment horizontal="right"/>
    </xf>
    <xf numFmtId="0" fontId="71" fillId="68" borderId="0" xfId="0" applyFont="1" applyFill="1" applyAlignment="1">
      <alignment horizontal="center"/>
    </xf>
    <xf numFmtId="37" fontId="1" fillId="0" borderId="0" xfId="3" applyNumberFormat="1" applyFont="1" applyFill="1" applyProtection="1"/>
    <xf numFmtId="37" fontId="1" fillId="0" borderId="0" xfId="3" applyNumberFormat="1" applyFont="1" applyFill="1" applyBorder="1" applyAlignment="1" applyProtection="1">
      <alignment horizontal="right"/>
    </xf>
    <xf numFmtId="37" fontId="69" fillId="68" borderId="0" xfId="0" applyNumberFormat="1" applyFont="1" applyFill="1" applyAlignment="1" applyProtection="1">
      <alignment horizontal="right"/>
    </xf>
    <xf numFmtId="0" fontId="2" fillId="68" borderId="0" xfId="0" applyFont="1" applyFill="1" applyBorder="1" applyAlignment="1" applyProtection="1">
      <alignment horizontal="left"/>
    </xf>
    <xf numFmtId="43" fontId="71" fillId="68" borderId="0" xfId="3" applyFont="1" applyFill="1" applyBorder="1"/>
    <xf numFmtId="0" fontId="108" fillId="68" borderId="0" xfId="0" applyFont="1" applyFill="1" applyBorder="1" applyAlignment="1" applyProtection="1">
      <alignment horizontal="centerContinuous"/>
    </xf>
    <xf numFmtId="0" fontId="117" fillId="68" borderId="0" xfId="0" applyFont="1" applyFill="1" applyProtection="1"/>
    <xf numFmtId="0" fontId="71" fillId="68" borderId="0" xfId="0" applyFont="1" applyFill="1" applyAlignment="1">
      <alignment horizontal="centerContinuous"/>
    </xf>
    <xf numFmtId="0" fontId="71" fillId="68" borderId="0" xfId="0" applyFont="1" applyFill="1" applyAlignment="1" applyProtection="1">
      <alignment horizontal="centerContinuous"/>
    </xf>
    <xf numFmtId="0" fontId="71" fillId="68" borderId="0" xfId="0" applyFont="1" applyFill="1" applyBorder="1" applyProtection="1"/>
    <xf numFmtId="0" fontId="108" fillId="0" borderId="0" xfId="0" applyFont="1" applyAlignment="1" applyProtection="1">
      <alignment horizontal="center"/>
    </xf>
    <xf numFmtId="37" fontId="10" fillId="0" borderId="0" xfId="3" applyNumberFormat="1" applyFont="1" applyFill="1" applyAlignment="1">
      <alignment horizontal="right"/>
    </xf>
    <xf numFmtId="37" fontId="71" fillId="0" borderId="0" xfId="3" applyNumberFormat="1" applyFont="1" applyFill="1" applyAlignment="1">
      <alignment horizontal="right"/>
    </xf>
    <xf numFmtId="0" fontId="10" fillId="0" borderId="2" xfId="0" applyFont="1" applyFill="1" applyBorder="1"/>
    <xf numFmtId="0" fontId="10" fillId="0" borderId="4" xfId="0" applyFont="1" applyFill="1" applyBorder="1"/>
    <xf numFmtId="37" fontId="10" fillId="0" borderId="4" xfId="3" applyNumberFormat="1" applyFont="1" applyFill="1" applyBorder="1" applyAlignment="1">
      <alignment horizontal="right"/>
    </xf>
    <xf numFmtId="165" fontId="71" fillId="0" borderId="0" xfId="0" applyNumberFormat="1" applyFont="1" applyFill="1"/>
    <xf numFmtId="37" fontId="15" fillId="0" borderId="0" xfId="0" applyNumberFormat="1" applyFont="1" applyFill="1" applyBorder="1" applyAlignment="1" applyProtection="1">
      <alignment horizontal="center"/>
    </xf>
    <xf numFmtId="37" fontId="2" fillId="0" borderId="2" xfId="3" applyNumberFormat="1" applyFont="1" applyFill="1" applyBorder="1" applyAlignment="1" applyProtection="1">
      <alignment horizontal="right"/>
    </xf>
    <xf numFmtId="3" fontId="10" fillId="0" borderId="2" xfId="3" applyNumberFormat="1" applyFont="1" applyFill="1" applyBorder="1"/>
    <xf numFmtId="3" fontId="10" fillId="0" borderId="0" xfId="3" applyNumberFormat="1" applyFont="1" applyFill="1"/>
    <xf numFmtId="3" fontId="71" fillId="0" borderId="0" xfId="3" applyNumberFormat="1" applyFont="1" applyFill="1"/>
    <xf numFmtId="3" fontId="10" fillId="0" borderId="4" xfId="3" applyNumberFormat="1" applyFont="1" applyFill="1" applyBorder="1"/>
    <xf numFmtId="0" fontId="123" fillId="0" borderId="0" xfId="0" applyFont="1" applyFill="1" applyAlignment="1" applyProtection="1">
      <alignment horizontal="center"/>
    </xf>
    <xf numFmtId="0" fontId="124" fillId="0" borderId="0" xfId="0" applyFont="1" applyFill="1"/>
    <xf numFmtId="0" fontId="72" fillId="0" borderId="0" xfId="0" applyFont="1" applyFill="1"/>
    <xf numFmtId="0" fontId="15" fillId="0" borderId="0" xfId="0" applyFont="1" applyFill="1" applyBorder="1" applyAlignment="1" applyProtection="1"/>
    <xf numFmtId="0" fontId="10" fillId="0" borderId="0" xfId="0" applyFont="1" applyFill="1" applyAlignment="1">
      <alignment horizontal="centerContinuous"/>
    </xf>
    <xf numFmtId="0" fontId="10" fillId="0" borderId="0" xfId="0" applyFont="1" applyFill="1" applyAlignment="1" applyProtection="1">
      <alignment horizontal="centerContinuous"/>
    </xf>
    <xf numFmtId="0" fontId="10" fillId="0" borderId="0" xfId="0" applyFont="1" applyFill="1" applyBorder="1" applyProtection="1"/>
    <xf numFmtId="37" fontId="1" fillId="0" borderId="0" xfId="0" applyNumberFormat="1" applyFont="1" applyFill="1" applyProtection="1"/>
    <xf numFmtId="37" fontId="1" fillId="0" borderId="0" xfId="4" applyNumberFormat="1" applyFont="1" applyFill="1" applyProtection="1"/>
    <xf numFmtId="37" fontId="2" fillId="0" borderId="0" xfId="4" applyNumberFormat="1" applyFont="1" applyFill="1" applyBorder="1" applyAlignment="1" applyProtection="1">
      <alignment horizontal="center"/>
    </xf>
    <xf numFmtId="37" fontId="2" fillId="0" borderId="0" xfId="3" applyNumberFormat="1" applyFont="1" applyFill="1" applyBorder="1" applyAlignment="1" applyProtection="1">
      <alignment horizontal="center"/>
    </xf>
    <xf numFmtId="0" fontId="7" fillId="0" borderId="0" xfId="0" applyFont="1" applyFill="1" applyBorder="1"/>
    <xf numFmtId="0" fontId="7" fillId="0" borderId="0" xfId="0" applyFont="1" applyFill="1" applyBorder="1" applyProtection="1"/>
    <xf numFmtId="0" fontId="72" fillId="0" borderId="0" xfId="0" applyFont="1" applyFill="1" applyBorder="1"/>
    <xf numFmtId="37" fontId="2" fillId="0" borderId="0" xfId="0" applyNumberFormat="1" applyFont="1" applyFill="1" applyBorder="1" applyAlignment="1" applyProtection="1">
      <alignment horizontal="center"/>
    </xf>
    <xf numFmtId="37" fontId="2" fillId="0" borderId="2" xfId="0" applyNumberFormat="1" applyFont="1" applyFill="1" applyBorder="1" applyAlignment="1" applyProtection="1">
      <alignment horizontal="center"/>
    </xf>
    <xf numFmtId="37" fontId="2" fillId="0" borderId="2" xfId="3" applyNumberFormat="1" applyFont="1" applyFill="1" applyBorder="1" applyAlignment="1" applyProtection="1">
      <alignment horizontal="center"/>
    </xf>
    <xf numFmtId="0" fontId="118" fillId="0" borderId="0" xfId="0" applyFont="1" applyFill="1" applyBorder="1"/>
    <xf numFmtId="37" fontId="10" fillId="0" borderId="0" xfId="0" applyNumberFormat="1" applyFont="1" applyFill="1" applyAlignment="1"/>
    <xf numFmtId="37" fontId="10" fillId="0" borderId="0" xfId="0" applyNumberFormat="1" applyFont="1" applyFill="1" applyAlignment="1">
      <alignment horizontal="left" wrapText="1"/>
    </xf>
    <xf numFmtId="37" fontId="10" fillId="0" borderId="0" xfId="0" applyNumberFormat="1" applyFont="1" applyFill="1" applyBorder="1" applyAlignment="1">
      <alignment horizontal="left" wrapText="1"/>
    </xf>
    <xf numFmtId="0" fontId="0" fillId="0" borderId="0" xfId="0" applyBorder="1" applyAlignment="1"/>
    <xf numFmtId="0" fontId="125" fillId="0" borderId="0" xfId="0" applyFont="1" applyFill="1"/>
    <xf numFmtId="37" fontId="1" fillId="0" borderId="1" xfId="3" applyNumberFormat="1" applyFont="1" applyFill="1" applyBorder="1" applyProtection="1"/>
    <xf numFmtId="0" fontId="107" fillId="0" borderId="0" xfId="0" applyFont="1" applyFill="1" applyBorder="1" applyAlignment="1" applyProtection="1">
      <alignment horizontal="center"/>
    </xf>
    <xf numFmtId="0" fontId="1" fillId="0" borderId="0" xfId="0" applyFont="1" applyFill="1" applyAlignment="1" applyProtection="1">
      <alignment horizontal="center"/>
    </xf>
    <xf numFmtId="0" fontId="1" fillId="0" borderId="0" xfId="0" applyFont="1" applyFill="1" applyBorder="1" applyAlignment="1" applyProtection="1">
      <alignment horizontal="center"/>
    </xf>
    <xf numFmtId="0" fontId="72" fillId="0" borderId="0" xfId="0" applyFont="1" applyFill="1" applyAlignment="1"/>
    <xf numFmtId="0" fontId="2" fillId="0" borderId="0" xfId="0" applyFont="1" applyFill="1" applyAlignment="1" applyProtection="1"/>
    <xf numFmtId="0" fontId="10" fillId="0" borderId="0" xfId="0" applyFont="1" applyFill="1" applyAlignment="1" applyProtection="1"/>
    <xf numFmtId="0" fontId="7" fillId="0" borderId="0" xfId="0" applyFont="1" applyFill="1" applyAlignment="1" applyProtection="1">
      <alignment horizontal="left"/>
    </xf>
    <xf numFmtId="0" fontId="10" fillId="0" borderId="0" xfId="0" applyFont="1" applyFill="1" applyBorder="1" applyAlignment="1" applyProtection="1"/>
    <xf numFmtId="37" fontId="106" fillId="0" borderId="0" xfId="0" applyNumberFormat="1" applyFont="1" applyAlignment="1">
      <alignment horizontal="center"/>
    </xf>
    <xf numFmtId="37" fontId="1" fillId="0" borderId="0" xfId="4" applyNumberFormat="1" applyFont="1" applyFill="1" applyAlignment="1" applyProtection="1">
      <alignment horizontal="center"/>
    </xf>
    <xf numFmtId="37" fontId="1" fillId="0" borderId="0" xfId="4" applyNumberFormat="1" applyFont="1" applyFill="1" applyBorder="1" applyAlignment="1" applyProtection="1">
      <alignment horizontal="center"/>
    </xf>
    <xf numFmtId="37" fontId="1" fillId="0" borderId="0" xfId="3" applyNumberFormat="1" applyFont="1" applyFill="1" applyAlignment="1" applyProtection="1">
      <alignment horizontal="center"/>
    </xf>
    <xf numFmtId="37" fontId="1" fillId="0" borderId="0" xfId="3" applyNumberFormat="1" applyFont="1" applyFill="1" applyBorder="1" applyAlignment="1" applyProtection="1">
      <alignment horizontal="center"/>
    </xf>
    <xf numFmtId="37" fontId="1" fillId="0" borderId="0" xfId="0" applyNumberFormat="1" applyFont="1" applyFill="1" applyAlignment="1" applyProtection="1">
      <alignment horizontal="center"/>
    </xf>
    <xf numFmtId="37" fontId="1" fillId="0" borderId="0" xfId="0" applyNumberFormat="1" applyFont="1" applyFill="1" applyBorder="1" applyAlignment="1" applyProtection="1">
      <alignment horizontal="center"/>
    </xf>
    <xf numFmtId="41" fontId="1" fillId="0" borderId="0" xfId="0" applyNumberFormat="1" applyFont="1" applyFill="1" applyAlignment="1" applyProtection="1">
      <alignment horizontal="center"/>
    </xf>
    <xf numFmtId="41" fontId="1" fillId="0" borderId="0" xfId="0" applyNumberFormat="1" applyFont="1" applyFill="1" applyBorder="1" applyAlignment="1" applyProtection="1">
      <alignment horizontal="center"/>
    </xf>
    <xf numFmtId="0" fontId="10" fillId="0" borderId="0" xfId="0" applyFont="1" applyFill="1" applyAlignment="1">
      <alignment horizontal="center"/>
    </xf>
    <xf numFmtId="165" fontId="10" fillId="0" borderId="0" xfId="3" applyNumberFormat="1" applyFont="1" applyFill="1" applyAlignment="1">
      <alignment horizontal="center"/>
    </xf>
    <xf numFmtId="165" fontId="10" fillId="0" borderId="0" xfId="3" applyNumberFormat="1" applyFont="1" applyFill="1" applyBorder="1" applyAlignment="1">
      <alignment horizontal="center"/>
    </xf>
    <xf numFmtId="0" fontId="10" fillId="0" borderId="0" xfId="0" applyFont="1" applyFill="1" applyAlignment="1">
      <alignment horizontal="center" wrapText="1"/>
    </xf>
    <xf numFmtId="0" fontId="10" fillId="0" borderId="0" xfId="0" applyFont="1" applyFill="1" applyBorder="1" applyAlignment="1">
      <alignment horizontal="center" wrapText="1"/>
    </xf>
    <xf numFmtId="3" fontId="1" fillId="68" borderId="0" xfId="3" applyNumberFormat="1" applyFont="1" applyFill="1" applyBorder="1" applyProtection="1"/>
    <xf numFmtId="3" fontId="10" fillId="68" borderId="0" xfId="3" applyNumberFormat="1" applyFont="1" applyFill="1"/>
    <xf numFmtId="3" fontId="1" fillId="0" borderId="0" xfId="3" applyNumberFormat="1" applyFont="1" applyFill="1" applyBorder="1" applyProtection="1"/>
    <xf numFmtId="3" fontId="10" fillId="68" borderId="2" xfId="3" applyNumberFormat="1" applyFont="1" applyFill="1" applyBorder="1"/>
    <xf numFmtId="3" fontId="10" fillId="0" borderId="0" xfId="3" applyNumberFormat="1" applyFont="1" applyFill="1" applyBorder="1"/>
    <xf numFmtId="3" fontId="10" fillId="0" borderId="0" xfId="3" applyNumberFormat="1" applyFont="1"/>
    <xf numFmtId="3" fontId="2" fillId="0" borderId="0" xfId="3" applyNumberFormat="1" applyFont="1" applyFill="1" applyBorder="1" applyAlignment="1" applyProtection="1">
      <alignment horizontal="right"/>
    </xf>
    <xf numFmtId="3" fontId="99" fillId="0" borderId="0" xfId="3" applyNumberFormat="1" applyFont="1" applyFill="1" applyBorder="1"/>
    <xf numFmtId="3" fontId="10" fillId="0" borderId="0" xfId="3" applyNumberFormat="1" applyFont="1" applyFill="1" applyBorder="1" applyAlignment="1"/>
    <xf numFmtId="3" fontId="2" fillId="0" borderId="0" xfId="3" applyNumberFormat="1" applyFont="1" applyFill="1" applyBorder="1" applyProtection="1"/>
    <xf numFmtId="3" fontId="2" fillId="0" borderId="0" xfId="3" applyNumberFormat="1" applyFont="1" applyFill="1" applyProtection="1"/>
    <xf numFmtId="38" fontId="1" fillId="0" borderId="0" xfId="3" applyNumberFormat="1" applyFont="1" applyFill="1"/>
    <xf numFmtId="38" fontId="1" fillId="0" borderId="2" xfId="3" applyNumberFormat="1" applyFont="1" applyFill="1" applyBorder="1"/>
    <xf numFmtId="0" fontId="118" fillId="68" borderId="0" xfId="0" applyFont="1" applyFill="1" applyBorder="1" applyAlignment="1"/>
    <xf numFmtId="183" fontId="1" fillId="68" borderId="0" xfId="3" applyNumberFormat="1" applyFont="1" applyFill="1" applyBorder="1" applyAlignment="1" applyProtection="1"/>
    <xf numFmtId="37" fontId="1" fillId="68" borderId="0" xfId="0" applyNumberFormat="1" applyFont="1" applyFill="1" applyAlignment="1" applyProtection="1"/>
    <xf numFmtId="37" fontId="1" fillId="68" borderId="0" xfId="3" applyNumberFormat="1" applyFont="1" applyFill="1" applyBorder="1" applyAlignment="1" applyProtection="1"/>
    <xf numFmtId="183" fontId="1" fillId="68" borderId="2" xfId="3" applyNumberFormat="1" applyFont="1" applyFill="1" applyBorder="1" applyAlignment="1" applyProtection="1"/>
    <xf numFmtId="37" fontId="1" fillId="68" borderId="2" xfId="3" applyNumberFormat="1" applyFont="1" applyFill="1" applyBorder="1" applyAlignment="1" applyProtection="1"/>
    <xf numFmtId="0" fontId="103" fillId="0" borderId="2" xfId="0" applyFont="1" applyFill="1" applyBorder="1" applyAlignment="1" applyProtection="1">
      <alignment horizontal="center"/>
    </xf>
    <xf numFmtId="0" fontId="103" fillId="0" borderId="0" xfId="0" applyFont="1" applyFill="1" applyBorder="1" applyAlignment="1" applyProtection="1">
      <alignment horizontal="center"/>
    </xf>
    <xf numFmtId="37" fontId="1" fillId="0" borderId="0" xfId="3" applyNumberFormat="1" applyFont="1" applyFill="1" applyBorder="1" applyAlignment="1" applyProtection="1"/>
    <xf numFmtId="37" fontId="99" fillId="0" borderId="0" xfId="3" applyNumberFormat="1" applyFont="1" applyFill="1" applyBorder="1" applyAlignment="1"/>
    <xf numFmtId="37" fontId="99" fillId="0" borderId="2" xfId="3" applyNumberFormat="1" applyFont="1" applyFill="1" applyBorder="1" applyAlignment="1"/>
    <xf numFmtId="37" fontId="2" fillId="0" borderId="0" xfId="3" applyNumberFormat="1" applyFont="1" applyFill="1" applyBorder="1" applyAlignment="1" applyProtection="1"/>
    <xf numFmtId="37" fontId="2" fillId="0" borderId="0" xfId="3" applyNumberFormat="1" applyFont="1" applyFill="1" applyAlignment="1" applyProtection="1"/>
    <xf numFmtId="165" fontId="1" fillId="68" borderId="2" xfId="3" applyNumberFormat="1" applyFont="1" applyFill="1" applyBorder="1" applyAlignment="1" applyProtection="1"/>
    <xf numFmtId="165" fontId="1" fillId="68" borderId="0" xfId="3" applyNumberFormat="1" applyFont="1" applyFill="1" applyAlignment="1" applyProtection="1"/>
    <xf numFmtId="165" fontId="1" fillId="68" borderId="0" xfId="3" applyNumberFormat="1" applyFont="1" applyFill="1" applyBorder="1" applyAlignment="1" applyProtection="1"/>
    <xf numFmtId="37" fontId="1" fillId="68" borderId="4" xfId="3" applyNumberFormat="1" applyFont="1" applyFill="1" applyBorder="1" applyAlignment="1" applyProtection="1"/>
    <xf numFmtId="41" fontId="1" fillId="68" borderId="0" xfId="3" applyNumberFormat="1" applyFont="1" applyFill="1" applyBorder="1" applyAlignment="1" applyProtection="1"/>
    <xf numFmtId="165" fontId="1" fillId="68" borderId="6" xfId="3" applyNumberFormat="1" applyFont="1" applyFill="1" applyBorder="1" applyAlignment="1" applyProtection="1"/>
    <xf numFmtId="41" fontId="1" fillId="68" borderId="2" xfId="3" applyNumberFormat="1" applyFont="1" applyFill="1" applyBorder="1" applyAlignment="1" applyProtection="1"/>
    <xf numFmtId="37" fontId="1" fillId="68" borderId="4" xfId="4" applyNumberFormat="1" applyFont="1" applyFill="1" applyBorder="1" applyAlignment="1" applyProtection="1"/>
    <xf numFmtId="165" fontId="0" fillId="0" borderId="0" xfId="3" applyNumberFormat="1" applyFont="1" applyFill="1"/>
    <xf numFmtId="0" fontId="29" fillId="0" borderId="0" xfId="0" applyFont="1" applyFill="1" applyAlignment="1">
      <alignment horizontal="center"/>
    </xf>
    <xf numFmtId="0" fontId="29" fillId="68" borderId="0" xfId="0" applyFont="1" applyFill="1"/>
    <xf numFmtId="0" fontId="126" fillId="0" borderId="0" xfId="0" applyFont="1" applyFill="1"/>
    <xf numFmtId="37" fontId="106" fillId="0" borderId="0" xfId="0" applyNumberFormat="1" applyFont="1" applyBorder="1" applyAlignment="1">
      <alignment horizontal="center"/>
    </xf>
    <xf numFmtId="0" fontId="127" fillId="0" borderId="0" xfId="0" applyFont="1"/>
    <xf numFmtId="38" fontId="1" fillId="0" borderId="0" xfId="3" applyNumberFormat="1" applyFont="1" applyFill="1" applyBorder="1" applyProtection="1"/>
    <xf numFmtId="38" fontId="1" fillId="0" borderId="0" xfId="3" applyNumberFormat="1" applyFont="1" applyFill="1" applyProtection="1"/>
    <xf numFmtId="38" fontId="1" fillId="0" borderId="0" xfId="0" applyNumberFormat="1" applyFont="1" applyFill="1" applyBorder="1"/>
    <xf numFmtId="37" fontId="106" fillId="0" borderId="0" xfId="0" applyNumberFormat="1" applyFont="1" applyFill="1" applyAlignment="1">
      <alignment horizontal="center"/>
    </xf>
    <xf numFmtId="183" fontId="1" fillId="0" borderId="0" xfId="3" applyNumberFormat="1" applyFont="1" applyFill="1" applyBorder="1" applyAlignment="1" applyProtection="1">
      <alignment wrapText="1"/>
    </xf>
    <xf numFmtId="183" fontId="1" fillId="0" borderId="2" xfId="3" applyNumberFormat="1" applyFont="1" applyFill="1" applyBorder="1" applyAlignment="1" applyProtection="1">
      <alignment wrapText="1"/>
    </xf>
    <xf numFmtId="0" fontId="2" fillId="0" borderId="0" xfId="0" applyFont="1"/>
    <xf numFmtId="0" fontId="2" fillId="0" borderId="0" xfId="0" applyFont="1" applyFill="1" applyBorder="1"/>
    <xf numFmtId="0" fontId="69" fillId="68" borderId="0" xfId="0" applyFont="1" applyFill="1" applyAlignment="1" applyProtection="1">
      <alignment horizontal="left"/>
    </xf>
    <xf numFmtId="0" fontId="10" fillId="0" borderId="4" xfId="0" applyFont="1" applyBorder="1" applyAlignment="1">
      <alignment horizontal="center"/>
    </xf>
    <xf numFmtId="39" fontId="2" fillId="0" borderId="0" xfId="37350" applyFont="1"/>
    <xf numFmtId="0" fontId="2" fillId="0" borderId="0" xfId="460" applyFont="1" applyBorder="1"/>
    <xf numFmtId="0" fontId="128" fillId="0" borderId="0" xfId="460" applyFont="1"/>
    <xf numFmtId="0" fontId="10" fillId="0" borderId="0" xfId="0" applyFont="1" applyAlignment="1">
      <alignment horizontal="center"/>
    </xf>
    <xf numFmtId="37" fontId="128" fillId="0" borderId="0" xfId="460" applyNumberFormat="1" applyFont="1"/>
    <xf numFmtId="37" fontId="2" fillId="0" borderId="0" xfId="37350" applyNumberFormat="1" applyFont="1" applyFill="1"/>
    <xf numFmtId="37" fontId="128" fillId="0" borderId="0" xfId="460" applyNumberFormat="1" applyFont="1" applyBorder="1"/>
    <xf numFmtId="0" fontId="123" fillId="0" borderId="0" xfId="0" applyFont="1" applyFill="1" applyBorder="1" applyAlignment="1" applyProtection="1">
      <alignment horizontal="center"/>
    </xf>
    <xf numFmtId="0" fontId="131" fillId="68" borderId="0" xfId="0" applyFont="1" applyFill="1"/>
    <xf numFmtId="0" fontId="127" fillId="68" borderId="0" xfId="0" applyFont="1" applyFill="1"/>
    <xf numFmtId="0" fontId="127" fillId="68" borderId="0" xfId="0" applyFont="1" applyFill="1" applyAlignment="1">
      <alignment horizontal="center"/>
    </xf>
    <xf numFmtId="0" fontId="131" fillId="68" borderId="0" xfId="0" applyFont="1" applyFill="1" applyBorder="1" applyAlignment="1">
      <alignment horizontal="center"/>
    </xf>
    <xf numFmtId="0" fontId="131" fillId="0" borderId="0" xfId="0" applyFont="1" applyBorder="1" applyAlignment="1">
      <alignment horizontal="center"/>
    </xf>
    <xf numFmtId="0" fontId="127" fillId="0" borderId="0" xfId="0" applyFont="1" applyBorder="1"/>
    <xf numFmtId="0" fontId="131" fillId="0" borderId="0" xfId="0" applyFont="1" applyFill="1" applyBorder="1" applyAlignment="1"/>
    <xf numFmtId="0" fontId="131" fillId="68" borderId="0" xfId="0" applyNumberFormat="1" applyFont="1" applyFill="1" applyBorder="1" applyAlignment="1">
      <alignment horizontal="center"/>
    </xf>
    <xf numFmtId="0" fontId="127" fillId="68" borderId="2" xfId="0" applyFont="1" applyFill="1" applyBorder="1" applyAlignment="1">
      <alignment horizontal="center"/>
    </xf>
    <xf numFmtId="37" fontId="127" fillId="68" borderId="2" xfId="0" applyNumberFormat="1" applyFont="1" applyFill="1" applyBorder="1"/>
    <xf numFmtId="42" fontId="127" fillId="68" borderId="0" xfId="0" applyNumberFormat="1" applyFont="1" applyFill="1"/>
    <xf numFmtId="41" fontId="127" fillId="68" borderId="0" xfId="0" applyNumberFormat="1" applyFont="1" applyFill="1"/>
    <xf numFmtId="41" fontId="127" fillId="68" borderId="2" xfId="0" applyNumberFormat="1" applyFont="1" applyFill="1" applyBorder="1"/>
    <xf numFmtId="0" fontId="127" fillId="68" borderId="4" xfId="0" applyFont="1" applyFill="1" applyBorder="1" applyAlignment="1">
      <alignment horizontal="center"/>
    </xf>
    <xf numFmtId="37" fontId="127" fillId="68" borderId="4" xfId="0" applyNumberFormat="1" applyFont="1" applyFill="1" applyBorder="1"/>
    <xf numFmtId="42" fontId="127" fillId="68" borderId="2" xfId="0" applyNumberFormat="1" applyFont="1" applyFill="1" applyBorder="1"/>
    <xf numFmtId="37" fontId="127" fillId="68" borderId="0" xfId="0" applyNumberFormat="1" applyFont="1" applyFill="1"/>
    <xf numFmtId="0" fontId="127" fillId="68" borderId="0" xfId="0" applyFont="1" applyFill="1" applyAlignment="1">
      <alignment horizontal="right"/>
    </xf>
    <xf numFmtId="43" fontId="127" fillId="68" borderId="0" xfId="0" applyNumberFormat="1" applyFont="1" applyFill="1"/>
    <xf numFmtId="0" fontId="132" fillId="68" borderId="0" xfId="0" applyFont="1" applyFill="1"/>
    <xf numFmtId="0" fontId="132" fillId="68" borderId="0" xfId="0" applyFont="1" applyFill="1" applyProtection="1"/>
    <xf numFmtId="0" fontId="127" fillId="68" borderId="0" xfId="0" applyFont="1" applyFill="1" applyProtection="1"/>
    <xf numFmtId="37" fontId="127" fillId="68" borderId="0" xfId="3" applyNumberFormat="1" applyFont="1" applyFill="1"/>
    <xf numFmtId="165" fontId="127" fillId="68" borderId="0" xfId="3" applyNumberFormat="1" applyFont="1" applyFill="1"/>
    <xf numFmtId="0" fontId="127" fillId="68" borderId="2" xfId="0" applyFont="1" applyFill="1" applyBorder="1"/>
    <xf numFmtId="37" fontId="127" fillId="68" borderId="2" xfId="3" applyNumberFormat="1" applyFont="1" applyFill="1" applyBorder="1"/>
    <xf numFmtId="165" fontId="127" fillId="68" borderId="2" xfId="3" applyNumberFormat="1" applyFont="1" applyFill="1" applyBorder="1"/>
    <xf numFmtId="0" fontId="133" fillId="68" borderId="0" xfId="0" applyFont="1" applyFill="1" applyProtection="1"/>
    <xf numFmtId="0" fontId="127" fillId="68" borderId="4" xfId="0" applyFont="1" applyFill="1" applyBorder="1"/>
    <xf numFmtId="37" fontId="127" fillId="68" borderId="4" xfId="3" applyNumberFormat="1" applyFont="1" applyFill="1" applyBorder="1"/>
    <xf numFmtId="165" fontId="127" fillId="68" borderId="4" xfId="3" applyNumberFormat="1" applyFont="1" applyFill="1" applyBorder="1"/>
    <xf numFmtId="37" fontId="10" fillId="68" borderId="0" xfId="0" applyNumberFormat="1" applyFont="1" applyFill="1" applyBorder="1" applyAlignment="1">
      <alignment horizontal="center"/>
    </xf>
    <xf numFmtId="0" fontId="107" fillId="0" borderId="0" xfId="0" applyFont="1" applyFill="1" applyAlignment="1" applyProtection="1">
      <alignment horizontal="center"/>
    </xf>
    <xf numFmtId="0" fontId="1" fillId="68" borderId="0" xfId="0" applyFont="1" applyFill="1" applyAlignment="1" applyProtection="1">
      <alignment horizontal="center"/>
    </xf>
    <xf numFmtId="0" fontId="71" fillId="68" borderId="0" xfId="0" applyFont="1" applyFill="1" applyBorder="1" applyAlignment="1">
      <alignment horizontal="center"/>
    </xf>
    <xf numFmtId="166" fontId="10" fillId="68" borderId="0" xfId="4" applyNumberFormat="1" applyFont="1" applyFill="1" applyBorder="1" applyAlignment="1">
      <alignment horizontal="center"/>
    </xf>
    <xf numFmtId="165" fontId="10" fillId="68" borderId="0" xfId="3" applyNumberFormat="1" applyFont="1" applyFill="1" applyBorder="1" applyAlignment="1">
      <alignment horizontal="center"/>
    </xf>
    <xf numFmtId="165" fontId="10" fillId="68" borderId="2" xfId="3" applyNumberFormat="1" applyFont="1" applyFill="1" applyBorder="1" applyAlignment="1">
      <alignment horizontal="center"/>
    </xf>
    <xf numFmtId="165" fontId="10" fillId="0" borderId="2" xfId="3" applyNumberFormat="1" applyFont="1" applyFill="1" applyBorder="1" applyAlignment="1">
      <alignment horizontal="center"/>
    </xf>
    <xf numFmtId="165" fontId="7" fillId="68" borderId="0" xfId="3" applyNumberFormat="1" applyFont="1" applyFill="1" applyBorder="1" applyAlignment="1" applyProtection="1">
      <alignment horizontal="center"/>
    </xf>
    <xf numFmtId="165" fontId="1" fillId="68" borderId="2" xfId="3" applyNumberFormat="1" applyFont="1" applyFill="1" applyBorder="1" applyAlignment="1" applyProtection="1">
      <alignment horizontal="center"/>
    </xf>
    <xf numFmtId="165" fontId="1" fillId="68" borderId="4" xfId="3" applyNumberFormat="1" applyFont="1" applyFill="1" applyBorder="1" applyAlignment="1" applyProtection="1">
      <alignment horizontal="center"/>
    </xf>
    <xf numFmtId="0" fontId="0" fillId="68" borderId="0" xfId="0" applyFill="1" applyAlignment="1">
      <alignment horizontal="center"/>
    </xf>
    <xf numFmtId="37" fontId="10" fillId="68" borderId="0" xfId="4" applyNumberFormat="1" applyFont="1" applyFill="1" applyBorder="1" applyAlignment="1">
      <alignment horizontal="center"/>
    </xf>
    <xf numFmtId="37" fontId="10" fillId="68" borderId="0" xfId="3" applyNumberFormat="1" applyFont="1" applyFill="1" applyBorder="1" applyAlignment="1">
      <alignment horizontal="center"/>
    </xf>
    <xf numFmtId="37" fontId="10" fillId="0" borderId="0" xfId="3" applyNumberFormat="1" applyFont="1" applyFill="1" applyBorder="1" applyAlignment="1">
      <alignment horizontal="center"/>
    </xf>
    <xf numFmtId="37" fontId="10" fillId="68" borderId="2" xfId="3" applyNumberFormat="1" applyFont="1" applyFill="1" applyBorder="1" applyAlignment="1">
      <alignment horizontal="center"/>
    </xf>
    <xf numFmtId="37" fontId="10" fillId="0" borderId="2" xfId="3" applyNumberFormat="1" applyFont="1" applyFill="1" applyBorder="1" applyAlignment="1">
      <alignment horizontal="center"/>
    </xf>
    <xf numFmtId="37" fontId="7" fillId="68" borderId="0" xfId="3" applyNumberFormat="1" applyFont="1" applyFill="1" applyBorder="1" applyAlignment="1" applyProtection="1">
      <alignment horizontal="center"/>
    </xf>
    <xf numFmtId="37" fontId="1" fillId="68" borderId="2" xfId="3" applyNumberFormat="1" applyFont="1" applyFill="1" applyBorder="1" applyAlignment="1" applyProtection="1">
      <alignment horizontal="center"/>
    </xf>
    <xf numFmtId="37" fontId="1" fillId="68" borderId="0" xfId="3" applyNumberFormat="1" applyFont="1" applyFill="1" applyBorder="1" applyAlignment="1" applyProtection="1">
      <alignment horizontal="center" wrapText="1"/>
    </xf>
    <xf numFmtId="37" fontId="1" fillId="0" borderId="0" xfId="3" applyNumberFormat="1" applyFont="1" applyFill="1" applyBorder="1" applyAlignment="1" applyProtection="1">
      <alignment horizontal="center" wrapText="1"/>
    </xf>
    <xf numFmtId="37" fontId="1" fillId="68" borderId="0" xfId="3" applyNumberFormat="1" applyFont="1" applyFill="1" applyAlignment="1" applyProtection="1">
      <alignment horizontal="center"/>
    </xf>
    <xf numFmtId="37" fontId="1" fillId="68" borderId="0" xfId="3" applyNumberFormat="1" applyFont="1" applyFill="1" applyBorder="1" applyAlignment="1" applyProtection="1">
      <alignment horizontal="center"/>
    </xf>
    <xf numFmtId="37" fontId="1" fillId="68" borderId="0" xfId="4" applyNumberFormat="1" applyFont="1" applyFill="1" applyAlignment="1" applyProtection="1">
      <alignment horizontal="center"/>
    </xf>
    <xf numFmtId="0" fontId="118" fillId="68" borderId="0" xfId="0" applyFont="1" applyFill="1" applyBorder="1" applyAlignment="1">
      <alignment horizontal="center"/>
    </xf>
    <xf numFmtId="0" fontId="123" fillId="0" borderId="0" xfId="0" applyFont="1" applyFill="1" applyAlignment="1"/>
    <xf numFmtId="39" fontId="123" fillId="0" borderId="0" xfId="37350" applyFont="1"/>
    <xf numFmtId="39" fontId="122" fillId="0" borderId="0" xfId="37350" applyFont="1"/>
    <xf numFmtId="0" fontId="125" fillId="68" borderId="0" xfId="0" applyFont="1" applyFill="1"/>
    <xf numFmtId="0" fontId="107" fillId="0" borderId="0" xfId="460" applyFont="1" applyBorder="1"/>
    <xf numFmtId="39" fontId="123" fillId="0" borderId="0" xfId="37350" applyFont="1" applyBorder="1"/>
    <xf numFmtId="0" fontId="4" fillId="0" borderId="0" xfId="0" applyFont="1" applyFill="1" applyBorder="1" applyAlignment="1" applyProtection="1">
      <alignment horizontal="centerContinuous"/>
    </xf>
    <xf numFmtId="0" fontId="4" fillId="68" borderId="0" xfId="0" applyFont="1" applyFill="1"/>
    <xf numFmtId="0" fontId="107" fillId="68" borderId="0" xfId="0" applyFont="1" applyFill="1" applyBorder="1" applyAlignment="1" applyProtection="1">
      <alignment horizontal="left"/>
    </xf>
    <xf numFmtId="0" fontId="4" fillId="68" borderId="0" xfId="0" applyFont="1" applyFill="1" applyBorder="1"/>
    <xf numFmtId="164" fontId="107" fillId="68" borderId="5" xfId="0" applyNumberFormat="1" applyFont="1" applyFill="1" applyBorder="1" applyAlignment="1" applyProtection="1"/>
    <xf numFmtId="164" fontId="125" fillId="68" borderId="5" xfId="0" applyNumberFormat="1" applyFont="1" applyFill="1" applyBorder="1" applyAlignment="1"/>
    <xf numFmtId="165" fontId="107" fillId="0" borderId="0" xfId="3" applyNumberFormat="1" applyFont="1" applyFill="1" applyAlignment="1" applyProtection="1">
      <alignment horizontal="centerContinuous"/>
    </xf>
    <xf numFmtId="0" fontId="107" fillId="0" borderId="0" xfId="0" applyFont="1" applyFill="1" applyAlignment="1" applyProtection="1">
      <alignment horizontal="centerContinuous"/>
    </xf>
    <xf numFmtId="0" fontId="107" fillId="0" borderId="0" xfId="0" applyFont="1" applyFill="1" applyBorder="1" applyAlignment="1" applyProtection="1">
      <alignment horizontal="centerContinuous"/>
    </xf>
    <xf numFmtId="165" fontId="107" fillId="0" borderId="0" xfId="3" applyNumberFormat="1" applyFont="1" applyFill="1" applyBorder="1" applyAlignment="1" applyProtection="1">
      <alignment horizontal="centerContinuous"/>
    </xf>
    <xf numFmtId="0" fontId="125" fillId="0" borderId="0" xfId="0" applyFont="1" applyFill="1" applyBorder="1"/>
    <xf numFmtId="0" fontId="107" fillId="68" borderId="5" xfId="0" applyFont="1" applyFill="1" applyBorder="1" applyAlignment="1" applyProtection="1">
      <alignment horizontal="centerContinuous"/>
    </xf>
    <xf numFmtId="165" fontId="107" fillId="68" borderId="5" xfId="3" applyNumberFormat="1" applyFont="1" applyFill="1" applyBorder="1" applyAlignment="1" applyProtection="1">
      <alignment horizontal="right"/>
    </xf>
    <xf numFmtId="0" fontId="107" fillId="68" borderId="5" xfId="0" applyFont="1" applyFill="1" applyBorder="1" applyAlignment="1" applyProtection="1">
      <alignment horizontal="right"/>
    </xf>
    <xf numFmtId="0" fontId="123" fillId="0" borderId="0" xfId="0" applyFont="1" applyFill="1" applyBorder="1" applyAlignment="1" applyProtection="1">
      <alignment horizontal="centerContinuous"/>
    </xf>
    <xf numFmtId="0" fontId="123" fillId="0" borderId="0" xfId="0" applyFont="1" applyFill="1" applyAlignment="1" applyProtection="1">
      <alignment horizontal="centerContinuous"/>
    </xf>
    <xf numFmtId="0" fontId="124" fillId="0" borderId="0" xfId="0" applyFont="1" applyFill="1" applyBorder="1"/>
    <xf numFmtId="0" fontId="107" fillId="0" borderId="0" xfId="0" applyFont="1" applyFill="1" applyBorder="1" applyAlignment="1" applyProtection="1">
      <alignment horizontal="right"/>
    </xf>
    <xf numFmtId="164" fontId="107" fillId="0" borderId="5" xfId="0" applyNumberFormat="1" applyFont="1" applyFill="1" applyBorder="1" applyAlignment="1" applyProtection="1"/>
    <xf numFmtId="164" fontId="124" fillId="0" borderId="5" xfId="0" applyNumberFormat="1" applyFont="1" applyFill="1" applyBorder="1" applyAlignment="1"/>
    <xf numFmtId="0" fontId="123" fillId="0" borderId="5" xfId="0" applyFont="1" applyFill="1" applyBorder="1" applyAlignment="1" applyProtection="1">
      <alignment horizontal="centerContinuous"/>
    </xf>
    <xf numFmtId="0" fontId="107" fillId="0" borderId="5" xfId="0" applyFont="1" applyFill="1" applyBorder="1" applyAlignment="1" applyProtection="1">
      <alignment horizontal="right"/>
    </xf>
    <xf numFmtId="0" fontId="134" fillId="68" borderId="0" xfId="0" applyFont="1" applyFill="1" applyAlignment="1"/>
    <xf numFmtId="0" fontId="4" fillId="0" borderId="0" xfId="0" applyFont="1" applyFill="1"/>
    <xf numFmtId="0" fontId="4" fillId="0" borderId="0" xfId="0" applyFont="1" applyFill="1" applyAlignment="1" applyProtection="1">
      <alignment horizontal="centerContinuous"/>
    </xf>
    <xf numFmtId="0" fontId="134" fillId="68" borderId="0" xfId="0" applyFont="1" applyFill="1"/>
    <xf numFmtId="0" fontId="4" fillId="0" borderId="0" xfId="0" applyFont="1" applyFill="1" applyBorder="1"/>
    <xf numFmtId="0" fontId="4" fillId="0" borderId="0" xfId="0" applyFont="1" applyFill="1" applyBorder="1" applyAlignment="1" applyProtection="1">
      <alignment horizontal="center"/>
    </xf>
    <xf numFmtId="0" fontId="134" fillId="68" borderId="0" xfId="0" applyFont="1" applyFill="1" applyBorder="1"/>
    <xf numFmtId="164" fontId="125" fillId="0" borderId="5" xfId="0" applyNumberFormat="1" applyFont="1" applyFill="1" applyBorder="1" applyAlignment="1"/>
    <xf numFmtId="0" fontId="4" fillId="0" borderId="5" xfId="0" applyFont="1" applyFill="1" applyBorder="1" applyAlignment="1" applyProtection="1">
      <alignment horizontal="centerContinuous"/>
    </xf>
    <xf numFmtId="0" fontId="107" fillId="0" borderId="5" xfId="0" applyFont="1" applyFill="1" applyBorder="1" applyAlignment="1" applyProtection="1">
      <alignment horizontal="center"/>
    </xf>
    <xf numFmtId="164" fontId="107" fillId="0" borderId="0" xfId="0" applyNumberFormat="1" applyFont="1" applyFill="1" applyBorder="1" applyAlignment="1" applyProtection="1">
      <alignment horizontal="right"/>
    </xf>
    <xf numFmtId="164" fontId="107" fillId="0" borderId="7" xfId="0" applyNumberFormat="1" applyFont="1" applyFill="1" applyBorder="1" applyAlignment="1" applyProtection="1">
      <alignment horizontal="right"/>
    </xf>
    <xf numFmtId="0" fontId="123" fillId="0" borderId="0" xfId="0" applyFont="1" applyFill="1"/>
    <xf numFmtId="0" fontId="123" fillId="0" borderId="0" xfId="0" applyFont="1" applyFill="1" applyBorder="1"/>
    <xf numFmtId="0" fontId="125" fillId="0" borderId="0" xfId="0" applyFont="1"/>
    <xf numFmtId="167" fontId="107" fillId="0" borderId="5" xfId="0" quotePrefix="1" applyNumberFormat="1" applyFont="1" applyFill="1" applyBorder="1" applyAlignment="1" applyProtection="1"/>
    <xf numFmtId="0" fontId="107" fillId="0" borderId="7" xfId="0" applyFont="1" applyFill="1" applyBorder="1" applyAlignment="1" applyProtection="1">
      <alignment horizontal="right"/>
    </xf>
    <xf numFmtId="0" fontId="107" fillId="0" borderId="0" xfId="0" applyFont="1" applyBorder="1" applyAlignment="1" applyProtection="1">
      <alignment horizontal="left"/>
    </xf>
    <xf numFmtId="0" fontId="4" fillId="0" borderId="0" xfId="0" applyFont="1" applyBorder="1" applyAlignment="1" applyProtection="1">
      <alignment horizontal="centerContinuous"/>
    </xf>
    <xf numFmtId="0" fontId="125" fillId="0" borderId="0" xfId="0" applyFont="1" applyBorder="1"/>
    <xf numFmtId="0" fontId="107" fillId="0" borderId="5" xfId="0" applyFont="1" applyBorder="1" applyAlignment="1" applyProtection="1">
      <alignment horizontal="centerContinuous"/>
    </xf>
    <xf numFmtId="0" fontId="107" fillId="0" borderId="5" xfId="0" applyFont="1" applyFill="1" applyBorder="1" applyAlignment="1" applyProtection="1">
      <alignment horizontal="centerContinuous"/>
    </xf>
    <xf numFmtId="167" fontId="125" fillId="0" borderId="0" xfId="0" applyNumberFormat="1" applyFont="1"/>
    <xf numFmtId="0" fontId="4" fillId="0" borderId="0" xfId="0" applyFont="1" applyBorder="1" applyAlignment="1" applyProtection="1">
      <alignment horizontal="center"/>
    </xf>
    <xf numFmtId="0" fontId="107" fillId="0" borderId="5" xfId="0" applyFont="1" applyBorder="1" applyAlignment="1" applyProtection="1">
      <alignment horizontal="center"/>
    </xf>
    <xf numFmtId="0" fontId="125" fillId="68" borderId="0" xfId="0" applyFont="1" applyFill="1" applyAlignment="1"/>
    <xf numFmtId="0" fontId="4" fillId="68" borderId="0" xfId="0" applyFont="1" applyFill="1" applyAlignment="1" applyProtection="1">
      <alignment horizontal="centerContinuous"/>
    </xf>
    <xf numFmtId="0" fontId="4" fillId="68" borderId="5" xfId="0" applyFont="1" applyFill="1" applyBorder="1" applyAlignment="1" applyProtection="1">
      <alignment horizontal="centerContinuous"/>
    </xf>
    <xf numFmtId="0" fontId="125" fillId="68" borderId="0" xfId="0" applyFont="1" applyFill="1" applyBorder="1"/>
    <xf numFmtId="0" fontId="4" fillId="68" borderId="0" xfId="0" applyFont="1" applyFill="1" applyBorder="1" applyAlignment="1" applyProtection="1">
      <alignment horizontal="centerContinuous"/>
    </xf>
    <xf numFmtId="43" fontId="125" fillId="0" borderId="0" xfId="3" applyFont="1" applyFill="1"/>
    <xf numFmtId="43" fontId="125" fillId="0" borderId="0" xfId="3" applyFont="1" applyFill="1" applyBorder="1"/>
    <xf numFmtId="43" fontId="125" fillId="68" borderId="0" xfId="3" applyFont="1" applyFill="1"/>
    <xf numFmtId="0" fontId="125" fillId="0" borderId="0" xfId="0" applyFont="1" applyFill="1" applyAlignment="1">
      <alignment horizontal="center"/>
    </xf>
    <xf numFmtId="0" fontId="125" fillId="0" borderId="0" xfId="0" applyFont="1" applyFill="1" applyBorder="1" applyAlignment="1">
      <alignment horizontal="center"/>
    </xf>
    <xf numFmtId="0" fontId="107" fillId="68" borderId="5" xfId="0" applyFont="1" applyFill="1" applyBorder="1" applyAlignment="1" applyProtection="1">
      <alignment horizontal="center"/>
    </xf>
    <xf numFmtId="0" fontId="124" fillId="0" borderId="0" xfId="0" applyFont="1"/>
    <xf numFmtId="0" fontId="124" fillId="0" borderId="0" xfId="0" applyFont="1" applyBorder="1"/>
    <xf numFmtId="0" fontId="135" fillId="0" borderId="0" xfId="0" applyFont="1"/>
    <xf numFmtId="0" fontId="135" fillId="0" borderId="0" xfId="0" applyFont="1" applyFill="1" applyBorder="1"/>
    <xf numFmtId="0" fontId="135" fillId="0" borderId="0" xfId="0" applyFont="1" applyFill="1"/>
    <xf numFmtId="39" fontId="122" fillId="0" borderId="0" xfId="37350" applyFont="1" applyBorder="1"/>
    <xf numFmtId="0" fontId="135" fillId="0" borderId="0" xfId="0" applyFont="1" applyBorder="1"/>
    <xf numFmtId="0" fontId="107" fillId="68" borderId="0" xfId="0" applyFont="1" applyFill="1" applyBorder="1" applyAlignment="1" applyProtection="1">
      <alignment horizontal="centerContinuous"/>
    </xf>
    <xf numFmtId="0" fontId="107" fillId="68" borderId="0" xfId="0" applyFont="1" applyFill="1" applyBorder="1" applyAlignment="1" applyProtection="1">
      <alignment horizontal="right"/>
    </xf>
    <xf numFmtId="167" fontId="107" fillId="68" borderId="5" xfId="0" quotePrefix="1" applyNumberFormat="1" applyFont="1" applyFill="1" applyBorder="1" applyAlignment="1" applyProtection="1"/>
    <xf numFmtId="0" fontId="4" fillId="68" borderId="0" xfId="0" applyFont="1" applyFill="1" applyBorder="1" applyAlignment="1" applyProtection="1">
      <alignment horizontal="center"/>
    </xf>
    <xf numFmtId="0" fontId="0" fillId="0" borderId="0" xfId="0" applyBorder="1"/>
    <xf numFmtId="0" fontId="10" fillId="0" borderId="0" xfId="0" applyFont="1" applyAlignment="1">
      <alignment horizontal="left" indent="1"/>
    </xf>
    <xf numFmtId="165" fontId="1" fillId="68" borderId="0" xfId="3" applyNumberFormat="1" applyFont="1" applyFill="1" applyBorder="1" applyAlignment="1" applyProtection="1">
      <alignment horizontal="center"/>
    </xf>
    <xf numFmtId="41" fontId="1" fillId="68" borderId="0" xfId="3" applyNumberFormat="1" applyFont="1" applyFill="1" applyBorder="1" applyAlignment="1" applyProtection="1">
      <alignment horizontal="center"/>
    </xf>
    <xf numFmtId="37" fontId="2" fillId="0" borderId="0" xfId="3" applyNumberFormat="1" applyFont="1" applyFill="1" applyAlignment="1" applyProtection="1">
      <alignment horizontal="center"/>
    </xf>
    <xf numFmtId="165" fontId="71" fillId="68" borderId="0" xfId="3" applyNumberFormat="1" applyFont="1" applyFill="1" applyAlignment="1">
      <alignment horizontal="center"/>
    </xf>
    <xf numFmtId="41" fontId="10" fillId="68" borderId="0" xfId="3" applyNumberFormat="1" applyFont="1" applyFill="1" applyBorder="1" applyAlignment="1">
      <alignment horizontal="center"/>
    </xf>
    <xf numFmtId="0" fontId="115" fillId="68" borderId="0" xfId="0" applyFont="1" applyFill="1" applyAlignment="1" applyProtection="1">
      <alignment horizontal="center"/>
    </xf>
    <xf numFmtId="0" fontId="113" fillId="68" borderId="0" xfId="0" applyFont="1" applyFill="1" applyAlignment="1">
      <alignment horizontal="center"/>
    </xf>
    <xf numFmtId="41" fontId="10" fillId="0" borderId="0" xfId="3" applyNumberFormat="1" applyFont="1" applyFill="1" applyBorder="1" applyAlignment="1">
      <alignment horizontal="center"/>
    </xf>
    <xf numFmtId="41" fontId="10" fillId="68" borderId="2" xfId="3" applyNumberFormat="1" applyFont="1" applyFill="1" applyBorder="1" applyAlignment="1">
      <alignment horizontal="center"/>
    </xf>
    <xf numFmtId="0" fontId="113" fillId="68" borderId="0" xfId="0" applyFont="1" applyFill="1" applyBorder="1" applyAlignment="1">
      <alignment horizontal="center"/>
    </xf>
    <xf numFmtId="183" fontId="1" fillId="68" borderId="0" xfId="3" applyNumberFormat="1" applyFont="1" applyFill="1" applyBorder="1" applyAlignment="1" applyProtection="1">
      <alignment horizontal="center"/>
    </xf>
    <xf numFmtId="166" fontId="1" fillId="68" borderId="0" xfId="4" applyNumberFormat="1" applyFont="1" applyFill="1" applyBorder="1" applyAlignment="1" applyProtection="1">
      <alignment horizontal="center"/>
    </xf>
    <xf numFmtId="41" fontId="1" fillId="0" borderId="0" xfId="3" applyNumberFormat="1" applyFont="1" applyFill="1" applyBorder="1" applyAlignment="1" applyProtection="1">
      <alignment horizontal="center"/>
    </xf>
    <xf numFmtId="37" fontId="1" fillId="68" borderId="0" xfId="4" applyNumberFormat="1" applyFont="1" applyFill="1" applyBorder="1" applyAlignment="1" applyProtection="1">
      <alignment horizontal="center"/>
    </xf>
    <xf numFmtId="166" fontId="71" fillId="68" borderId="0" xfId="0" applyNumberFormat="1" applyFont="1" applyFill="1" applyBorder="1" applyAlignment="1">
      <alignment horizontal="center"/>
    </xf>
    <xf numFmtId="41" fontId="1" fillId="68" borderId="2" xfId="3" applyNumberFormat="1" applyFont="1" applyFill="1" applyBorder="1" applyAlignment="1" applyProtection="1">
      <alignment horizontal="center"/>
    </xf>
    <xf numFmtId="0" fontId="4" fillId="68" borderId="5" xfId="0" applyFont="1" applyFill="1" applyBorder="1" applyAlignment="1" applyProtection="1">
      <alignment horizontal="center"/>
    </xf>
    <xf numFmtId="0" fontId="2" fillId="0" borderId="2" xfId="0" applyFont="1" applyFill="1" applyBorder="1" applyAlignment="1" applyProtection="1">
      <alignment horizontal="center"/>
    </xf>
    <xf numFmtId="0" fontId="2" fillId="68" borderId="2" xfId="0" applyFont="1" applyFill="1" applyBorder="1" applyAlignment="1" applyProtection="1">
      <alignment horizontal="center"/>
    </xf>
    <xf numFmtId="0" fontId="2" fillId="68" borderId="4" xfId="0" applyFont="1" applyFill="1" applyBorder="1" applyAlignment="1" applyProtection="1">
      <alignment horizontal="center"/>
    </xf>
    <xf numFmtId="0" fontId="125" fillId="68" borderId="0" xfId="0" applyFont="1" applyFill="1" applyAlignment="1">
      <alignment horizontal="center"/>
    </xf>
    <xf numFmtId="0" fontId="125" fillId="68" borderId="0" xfId="0" applyFont="1" applyFill="1" applyBorder="1" applyAlignment="1">
      <alignment horizontal="center"/>
    </xf>
    <xf numFmtId="41" fontId="1" fillId="68" borderId="0" xfId="0" applyNumberFormat="1" applyFont="1" applyFill="1" applyBorder="1" applyAlignment="1" applyProtection="1">
      <alignment horizontal="center"/>
    </xf>
    <xf numFmtId="41" fontId="1" fillId="68" borderId="0" xfId="0" applyNumberFormat="1" applyFont="1" applyFill="1" applyAlignment="1" applyProtection="1">
      <alignment horizontal="center"/>
    </xf>
    <xf numFmtId="41" fontId="1" fillId="68" borderId="0" xfId="3" applyNumberFormat="1" applyFont="1" applyFill="1" applyAlignment="1" applyProtection="1">
      <alignment horizontal="center"/>
    </xf>
    <xf numFmtId="37" fontId="1" fillId="68" borderId="0" xfId="0" applyNumberFormat="1" applyFont="1" applyFill="1" applyAlignment="1" applyProtection="1">
      <alignment horizontal="center"/>
    </xf>
    <xf numFmtId="0" fontId="1" fillId="68" borderId="0" xfId="0" applyFont="1" applyFill="1" applyBorder="1" applyAlignment="1" applyProtection="1">
      <alignment horizontal="center"/>
    </xf>
    <xf numFmtId="37" fontId="1" fillId="68" borderId="0" xfId="0" applyNumberFormat="1" applyFont="1" applyFill="1" applyBorder="1" applyAlignment="1" applyProtection="1">
      <alignment horizontal="center"/>
    </xf>
    <xf numFmtId="0" fontId="7" fillId="68" borderId="0" xfId="0" applyFont="1" applyFill="1"/>
    <xf numFmtId="37" fontId="10" fillId="68" borderId="0" xfId="0" applyNumberFormat="1" applyFont="1" applyFill="1" applyAlignment="1">
      <alignment horizontal="center"/>
    </xf>
    <xf numFmtId="37" fontId="10" fillId="68" borderId="2" xfId="0" applyNumberFormat="1" applyFont="1" applyFill="1" applyBorder="1" applyAlignment="1">
      <alignment horizontal="center"/>
    </xf>
    <xf numFmtId="0" fontId="10" fillId="68" borderId="0" xfId="0" applyFont="1" applyFill="1" applyAlignment="1">
      <alignment horizontal="center"/>
    </xf>
    <xf numFmtId="0" fontId="10" fillId="68" borderId="2" xfId="0" applyFont="1" applyFill="1" applyBorder="1" applyAlignment="1">
      <alignment horizontal="center"/>
    </xf>
    <xf numFmtId="0" fontId="72" fillId="68" borderId="0" xfId="0" applyFont="1" applyFill="1"/>
    <xf numFmtId="38" fontId="1" fillId="68" borderId="0" xfId="0" applyNumberFormat="1" applyFont="1" applyFill="1"/>
    <xf numFmtId="0" fontId="7" fillId="68" borderId="0" xfId="0" applyFont="1" applyFill="1" applyBorder="1" applyAlignment="1" applyProtection="1">
      <alignment horizontal="center"/>
    </xf>
    <xf numFmtId="0" fontId="10" fillId="68" borderId="0" xfId="0" applyFont="1" applyFill="1" applyBorder="1" applyAlignment="1">
      <alignment horizontal="center"/>
    </xf>
    <xf numFmtId="41" fontId="10" fillId="68" borderId="0" xfId="0" applyNumberFormat="1" applyFont="1" applyFill="1"/>
    <xf numFmtId="0" fontId="71" fillId="68" borderId="0" xfId="0" applyFont="1" applyFill="1" applyBorder="1" applyAlignment="1" applyProtection="1">
      <alignment horizontal="center"/>
    </xf>
    <xf numFmtId="183" fontId="1" fillId="68" borderId="0" xfId="3" applyNumberFormat="1" applyFont="1" applyFill="1" applyBorder="1" applyAlignment="1" applyProtection="1">
      <alignment horizontal="center" wrapText="1"/>
    </xf>
    <xf numFmtId="183" fontId="1" fillId="68" borderId="2" xfId="3" applyNumberFormat="1" applyFont="1" applyFill="1" applyBorder="1" applyAlignment="1" applyProtection="1">
      <alignment horizontal="center" wrapText="1"/>
    </xf>
    <xf numFmtId="0" fontId="71" fillId="68" borderId="0" xfId="0" applyFont="1" applyFill="1" applyAlignment="1">
      <alignment horizontal="center" wrapText="1"/>
    </xf>
    <xf numFmtId="165" fontId="1" fillId="0" borderId="0" xfId="3" applyNumberFormat="1" applyFont="1" applyFill="1" applyBorder="1" applyAlignment="1" applyProtection="1">
      <alignment horizontal="center"/>
    </xf>
    <xf numFmtId="165" fontId="2" fillId="0" borderId="0" xfId="3" applyNumberFormat="1" applyFont="1" applyFill="1" applyBorder="1" applyAlignment="1" applyProtection="1">
      <alignment horizontal="center"/>
    </xf>
    <xf numFmtId="165" fontId="71" fillId="0" borderId="0" xfId="3" applyNumberFormat="1" applyFont="1" applyFill="1" applyAlignment="1">
      <alignment horizontal="center"/>
    </xf>
    <xf numFmtId="0" fontId="107" fillId="68" borderId="0" xfId="0" applyFont="1" applyFill="1" applyAlignment="1" applyProtection="1">
      <alignment horizontal="center"/>
    </xf>
    <xf numFmtId="167" fontId="107" fillId="68" borderId="5" xfId="0" quotePrefix="1" applyNumberFormat="1" applyFont="1" applyFill="1" applyBorder="1" applyAlignment="1" applyProtection="1">
      <alignment horizontal="center"/>
    </xf>
    <xf numFmtId="0" fontId="71" fillId="0" borderId="0" xfId="0" applyFont="1" applyBorder="1" applyAlignment="1">
      <alignment horizontal="center"/>
    </xf>
    <xf numFmtId="37" fontId="10" fillId="0" borderId="0" xfId="3" applyNumberFormat="1" applyFont="1" applyBorder="1" applyAlignment="1">
      <alignment horizontal="center"/>
    </xf>
    <xf numFmtId="37" fontId="2" fillId="0" borderId="0" xfId="3" applyNumberFormat="1" applyFont="1" applyBorder="1" applyAlignment="1" applyProtection="1">
      <alignment horizontal="center"/>
    </xf>
    <xf numFmtId="37" fontId="71" fillId="0" borderId="0" xfId="3" applyNumberFormat="1" applyFont="1" applyFill="1" applyBorder="1" applyAlignment="1">
      <alignment horizontal="center"/>
    </xf>
    <xf numFmtId="165" fontId="10" fillId="0" borderId="0" xfId="3" applyNumberFormat="1" applyFont="1" applyBorder="1" applyAlignment="1">
      <alignment horizontal="center"/>
    </xf>
    <xf numFmtId="0" fontId="10" fillId="0" borderId="0" xfId="0" applyFont="1" applyBorder="1" applyAlignment="1">
      <alignment horizontal="center"/>
    </xf>
    <xf numFmtId="43" fontId="10" fillId="0" borderId="0" xfId="0" applyNumberFormat="1" applyFont="1" applyFill="1" applyBorder="1" applyAlignment="1">
      <alignment horizontal="center"/>
    </xf>
    <xf numFmtId="37" fontId="10" fillId="0" borderId="4" xfId="3" applyNumberFormat="1" applyFont="1" applyFill="1" applyBorder="1" applyAlignment="1">
      <alignment horizontal="center"/>
    </xf>
    <xf numFmtId="3" fontId="1" fillId="0" borderId="0" xfId="3" applyNumberFormat="1" applyFont="1" applyFill="1" applyBorder="1" applyAlignment="1" applyProtection="1">
      <alignment horizontal="center"/>
    </xf>
    <xf numFmtId="3" fontId="2" fillId="0" borderId="0" xfId="3" applyNumberFormat="1" applyFont="1" applyFill="1" applyBorder="1" applyAlignment="1" applyProtection="1">
      <alignment horizontal="center"/>
    </xf>
    <xf numFmtId="37" fontId="10" fillId="0" borderId="0" xfId="3" applyNumberFormat="1" applyFont="1" applyFill="1" applyAlignment="1">
      <alignment horizontal="center"/>
    </xf>
    <xf numFmtId="3" fontId="10" fillId="0" borderId="0" xfId="3" applyNumberFormat="1" applyFont="1" applyFill="1" applyBorder="1" applyAlignment="1">
      <alignment horizontal="center"/>
    </xf>
    <xf numFmtId="37" fontId="71" fillId="0" borderId="0" xfId="3" applyNumberFormat="1" applyFont="1" applyFill="1" applyAlignment="1">
      <alignment horizontal="center"/>
    </xf>
    <xf numFmtId="3" fontId="10" fillId="0" borderId="0" xfId="3" applyNumberFormat="1" applyFont="1" applyFill="1" applyAlignment="1">
      <alignment horizontal="center"/>
    </xf>
    <xf numFmtId="0" fontId="71" fillId="0" borderId="0" xfId="0" applyFont="1" applyFill="1" applyAlignment="1">
      <alignment horizontal="center"/>
    </xf>
    <xf numFmtId="43" fontId="71" fillId="0" borderId="0" xfId="0" applyNumberFormat="1" applyFont="1" applyFill="1" applyAlignment="1">
      <alignment horizontal="center"/>
    </xf>
    <xf numFmtId="3" fontId="10" fillId="0" borderId="0" xfId="3" applyNumberFormat="1" applyFont="1" applyBorder="1" applyAlignment="1">
      <alignment horizontal="center"/>
    </xf>
    <xf numFmtId="3" fontId="10" fillId="0" borderId="2" xfId="3" applyNumberFormat="1" applyFont="1" applyFill="1" applyBorder="1" applyAlignment="1">
      <alignment horizontal="center"/>
    </xf>
    <xf numFmtId="3" fontId="10" fillId="0" borderId="4" xfId="3" applyNumberFormat="1" applyFont="1" applyFill="1" applyBorder="1" applyAlignment="1">
      <alignment horizontal="center"/>
    </xf>
    <xf numFmtId="37" fontId="10" fillId="0" borderId="0" xfId="3" applyNumberFormat="1" applyFont="1" applyAlignment="1">
      <alignment horizontal="center"/>
    </xf>
    <xf numFmtId="37" fontId="2" fillId="0" borderId="0" xfId="3" applyNumberFormat="1" applyFont="1" applyAlignment="1" applyProtection="1">
      <alignment horizontal="center"/>
    </xf>
    <xf numFmtId="37" fontId="71" fillId="0" borderId="0" xfId="3" applyNumberFormat="1" applyFont="1" applyAlignment="1">
      <alignment horizontal="center"/>
    </xf>
    <xf numFmtId="3" fontId="10" fillId="0" borderId="0" xfId="3" applyNumberFormat="1" applyFont="1" applyAlignment="1">
      <alignment horizontal="center"/>
    </xf>
    <xf numFmtId="165" fontId="10" fillId="0" borderId="0" xfId="3" applyNumberFormat="1" applyFont="1" applyAlignment="1">
      <alignment horizontal="center"/>
    </xf>
    <xf numFmtId="37" fontId="10" fillId="0" borderId="2" xfId="3" applyNumberFormat="1" applyFont="1" applyBorder="1" applyAlignment="1">
      <alignment horizontal="center"/>
    </xf>
    <xf numFmtId="3" fontId="10" fillId="0" borderId="4" xfId="3" applyNumberFormat="1" applyFont="1" applyBorder="1" applyAlignment="1">
      <alignment horizontal="center"/>
    </xf>
    <xf numFmtId="0" fontId="125" fillId="0" borderId="0" xfId="0" applyFont="1" applyAlignment="1">
      <alignment horizontal="center"/>
    </xf>
    <xf numFmtId="0" fontId="107" fillId="0" borderId="7" xfId="0" applyFont="1" applyFill="1" applyBorder="1" applyAlignment="1" applyProtection="1">
      <alignment horizontal="center"/>
    </xf>
    <xf numFmtId="0" fontId="10" fillId="0" borderId="0" xfId="0" applyFont="1" applyFill="1" applyBorder="1" applyAlignment="1">
      <alignment horizontal="center"/>
    </xf>
    <xf numFmtId="37" fontId="10" fillId="0" borderId="0" xfId="0" applyNumberFormat="1" applyFont="1" applyFill="1" applyBorder="1" applyAlignment="1">
      <alignment horizontal="center"/>
    </xf>
    <xf numFmtId="37" fontId="10" fillId="0" borderId="2" xfId="0" applyNumberFormat="1" applyFont="1" applyFill="1" applyBorder="1" applyAlignment="1">
      <alignment horizontal="center"/>
    </xf>
    <xf numFmtId="37" fontId="10" fillId="0" borderId="0" xfId="0" applyNumberFormat="1" applyFont="1" applyAlignment="1">
      <alignment horizontal="center"/>
    </xf>
    <xf numFmtId="37" fontId="10" fillId="0" borderId="2" xfId="0" applyNumberFormat="1" applyFont="1" applyBorder="1" applyAlignment="1">
      <alignment horizontal="center"/>
    </xf>
    <xf numFmtId="0" fontId="10" fillId="0" borderId="4" xfId="0" applyFont="1" applyFill="1" applyBorder="1" applyAlignment="1">
      <alignment horizontal="center"/>
    </xf>
    <xf numFmtId="3" fontId="10" fillId="0" borderId="0" xfId="0" applyNumberFormat="1" applyFont="1" applyFill="1" applyBorder="1" applyAlignment="1">
      <alignment horizontal="center"/>
    </xf>
    <xf numFmtId="0" fontId="107" fillId="0" borderId="0" xfId="0" applyFont="1" applyFill="1" applyAlignment="1" applyProtection="1">
      <alignment horizontal="center" wrapText="1"/>
    </xf>
    <xf numFmtId="167" fontId="107" fillId="0" borderId="5" xfId="0" quotePrefix="1" applyNumberFormat="1" applyFont="1" applyFill="1" applyBorder="1" applyAlignment="1" applyProtection="1">
      <alignment horizontal="center"/>
    </xf>
    <xf numFmtId="0" fontId="109" fillId="0" borderId="0" xfId="0" applyFont="1" applyFill="1" applyBorder="1" applyAlignment="1" applyProtection="1">
      <alignment horizontal="center"/>
    </xf>
    <xf numFmtId="37" fontId="99" fillId="0" borderId="0" xfId="3" applyNumberFormat="1" applyFont="1" applyFill="1" applyBorder="1" applyAlignment="1">
      <alignment horizontal="center"/>
    </xf>
    <xf numFmtId="37" fontId="99" fillId="0" borderId="2" xfId="3" applyNumberFormat="1" applyFont="1" applyFill="1" applyBorder="1" applyAlignment="1">
      <alignment horizontal="center"/>
    </xf>
    <xf numFmtId="165" fontId="71" fillId="0" borderId="0" xfId="0" applyNumberFormat="1" applyFont="1" applyFill="1" applyBorder="1" applyAlignment="1">
      <alignment horizontal="center"/>
    </xf>
    <xf numFmtId="39" fontId="1" fillId="0" borderId="2" xfId="0" applyNumberFormat="1" applyFont="1" applyFill="1" applyBorder="1" applyAlignment="1" applyProtection="1">
      <alignment horizontal="center"/>
    </xf>
    <xf numFmtId="39" fontId="1"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0" fontId="10" fillId="0" borderId="2" xfId="0" applyFont="1" applyFill="1" applyBorder="1" applyAlignment="1">
      <alignment horizontal="center"/>
    </xf>
    <xf numFmtId="0" fontId="2" fillId="0" borderId="0" xfId="0" applyFont="1" applyAlignment="1" applyProtection="1">
      <alignment horizontal="center"/>
    </xf>
    <xf numFmtId="0" fontId="10" fillId="0" borderId="2" xfId="0" applyFont="1" applyBorder="1" applyAlignment="1">
      <alignment horizontal="center"/>
    </xf>
    <xf numFmtId="0" fontId="108" fillId="0" borderId="0" xfId="0" applyFont="1" applyBorder="1" applyAlignment="1" applyProtection="1">
      <alignment horizontal="center"/>
    </xf>
    <xf numFmtId="37" fontId="7" fillId="0" borderId="0" xfId="0" applyNumberFormat="1" applyFont="1" applyFill="1" applyBorder="1" applyAlignment="1" applyProtection="1">
      <alignment horizontal="center"/>
    </xf>
    <xf numFmtId="37" fontId="10" fillId="0" borderId="0" xfId="0" applyNumberFormat="1" applyFont="1" applyFill="1" applyAlignment="1">
      <alignment horizontal="center"/>
    </xf>
    <xf numFmtId="37" fontId="71" fillId="0" borderId="0" xfId="0" applyNumberFormat="1" applyFont="1" applyFill="1" applyAlignment="1">
      <alignment horizontal="center"/>
    </xf>
    <xf numFmtId="0" fontId="71" fillId="0" borderId="0" xfId="0" applyFont="1" applyFill="1" applyBorder="1" applyAlignment="1">
      <alignment horizontal="center"/>
    </xf>
    <xf numFmtId="37" fontId="1" fillId="0" borderId="2" xfId="0" applyNumberFormat="1" applyFont="1" applyFill="1" applyBorder="1" applyAlignment="1" applyProtection="1">
      <alignment horizontal="center"/>
    </xf>
    <xf numFmtId="37" fontId="1" fillId="0" borderId="2" xfId="3" applyNumberFormat="1" applyFont="1" applyFill="1" applyBorder="1" applyAlignment="1" applyProtection="1">
      <alignment horizontal="center"/>
    </xf>
    <xf numFmtId="37" fontId="10" fillId="0" borderId="4" xfId="0" applyNumberFormat="1" applyFont="1" applyFill="1" applyBorder="1" applyAlignment="1">
      <alignment horizontal="center"/>
    </xf>
    <xf numFmtId="3" fontId="99" fillId="0" borderId="0" xfId="3" applyNumberFormat="1" applyFont="1" applyFill="1" applyBorder="1" applyAlignment="1">
      <alignment horizontal="center"/>
    </xf>
    <xf numFmtId="3" fontId="2" fillId="0" borderId="0" xfId="3" applyNumberFormat="1" applyFont="1" applyFill="1" applyAlignment="1" applyProtection="1">
      <alignment horizontal="center"/>
    </xf>
    <xf numFmtId="37" fontId="71" fillId="0" borderId="0" xfId="0" applyNumberFormat="1" applyFont="1" applyAlignment="1">
      <alignment horizontal="center"/>
    </xf>
    <xf numFmtId="37" fontId="10" fillId="0" borderId="4" xfId="0" applyNumberFormat="1" applyFont="1" applyBorder="1" applyAlignment="1">
      <alignment horizontal="center"/>
    </xf>
    <xf numFmtId="0" fontId="108" fillId="68" borderId="0" xfId="0" applyFont="1" applyFill="1" applyAlignment="1" applyProtection="1">
      <alignment horizontal="center"/>
    </xf>
    <xf numFmtId="39" fontId="1" fillId="68" borderId="2" xfId="0" applyNumberFormat="1" applyFont="1" applyFill="1" applyBorder="1" applyAlignment="1" applyProtection="1">
      <alignment horizontal="center"/>
    </xf>
    <xf numFmtId="39" fontId="1" fillId="68" borderId="0" xfId="0" applyNumberFormat="1" applyFont="1" applyFill="1" applyAlignment="1" applyProtection="1">
      <alignment horizontal="center"/>
    </xf>
    <xf numFmtId="0" fontId="69" fillId="68" borderId="0" xfId="0" applyFont="1" applyFill="1" applyAlignment="1" applyProtection="1">
      <alignment horizontal="center"/>
    </xf>
    <xf numFmtId="0" fontId="0" fillId="0" borderId="0" xfId="0" applyFill="1" applyAlignment="1">
      <alignment horizontal="center"/>
    </xf>
    <xf numFmtId="165" fontId="10" fillId="0" borderId="4" xfId="3" applyNumberFormat="1" applyFont="1" applyFill="1" applyBorder="1" applyAlignment="1">
      <alignment horizontal="center"/>
    </xf>
    <xf numFmtId="0" fontId="124" fillId="0" borderId="0" xfId="0" applyFont="1" applyFill="1" applyAlignment="1">
      <alignment horizontal="center"/>
    </xf>
    <xf numFmtId="0" fontId="112" fillId="0" borderId="0" xfId="0" applyFont="1" applyFill="1" applyBorder="1" applyAlignment="1" applyProtection="1">
      <alignment horizontal="center" wrapText="1"/>
    </xf>
    <xf numFmtId="0" fontId="69" fillId="68" borderId="0" xfId="0" applyFont="1" applyFill="1" applyAlignment="1" applyProtection="1">
      <alignment horizontal="left"/>
    </xf>
    <xf numFmtId="0" fontId="118" fillId="68" borderId="6" xfId="0" applyFont="1" applyFill="1" applyBorder="1" applyAlignment="1">
      <alignment horizontal="center"/>
    </xf>
    <xf numFmtId="167" fontId="107" fillId="68" borderId="7" xfId="0" quotePrefix="1" applyNumberFormat="1" applyFont="1" applyFill="1" applyBorder="1" applyAlignment="1" applyProtection="1">
      <alignment horizontal="center"/>
    </xf>
    <xf numFmtId="0" fontId="108" fillId="68" borderId="0" xfId="0" applyFont="1" applyFill="1" applyBorder="1" applyAlignment="1" applyProtection="1">
      <alignment horizontal="center"/>
    </xf>
    <xf numFmtId="39" fontId="1" fillId="68" borderId="0" xfId="0" applyNumberFormat="1" applyFont="1" applyFill="1" applyBorder="1" applyAlignment="1" applyProtection="1">
      <alignment horizontal="center"/>
    </xf>
    <xf numFmtId="0" fontId="69" fillId="68" borderId="0" xfId="0" applyFont="1" applyFill="1" applyBorder="1" applyAlignment="1" applyProtection="1">
      <alignment horizontal="center"/>
    </xf>
    <xf numFmtId="39" fontId="1" fillId="68" borderId="4" xfId="0" applyNumberFormat="1" applyFont="1" applyFill="1" applyBorder="1" applyAlignment="1" applyProtection="1">
      <alignment horizontal="center"/>
    </xf>
    <xf numFmtId="0" fontId="69" fillId="68" borderId="2" xfId="0" applyFont="1" applyFill="1" applyBorder="1" applyAlignment="1" applyProtection="1">
      <alignment horizontal="center"/>
    </xf>
    <xf numFmtId="37" fontId="10" fillId="0" borderId="0" xfId="4" applyNumberFormat="1" applyFont="1" applyFill="1" applyBorder="1" applyAlignment="1">
      <alignment horizontal="center"/>
    </xf>
    <xf numFmtId="37" fontId="7" fillId="0" borderId="0" xfId="3" applyNumberFormat="1" applyFont="1" applyFill="1" applyBorder="1" applyAlignment="1" applyProtection="1">
      <alignment horizontal="center"/>
    </xf>
    <xf numFmtId="37" fontId="69" fillId="0" borderId="0" xfId="0" applyNumberFormat="1" applyFont="1" applyFill="1" applyBorder="1" applyAlignment="1" applyProtection="1">
      <alignment horizontal="center"/>
    </xf>
    <xf numFmtId="166" fontId="71" fillId="0" borderId="0" xfId="0" applyNumberFormat="1" applyFont="1" applyFill="1" applyAlignment="1">
      <alignment horizontal="center"/>
    </xf>
    <xf numFmtId="37" fontId="2" fillId="68" borderId="0" xfId="0" applyNumberFormat="1" applyFont="1" applyFill="1" applyAlignment="1" applyProtection="1">
      <alignment horizontal="center"/>
    </xf>
    <xf numFmtId="37" fontId="71" fillId="68" borderId="0" xfId="0" applyNumberFormat="1" applyFont="1" applyFill="1" applyAlignment="1">
      <alignment horizontal="center"/>
    </xf>
    <xf numFmtId="0" fontId="125" fillId="0" borderId="0" xfId="0" applyFont="1" applyBorder="1" applyAlignment="1">
      <alignment horizontal="center"/>
    </xf>
    <xf numFmtId="43" fontId="10" fillId="0" borderId="0" xfId="0" applyNumberFormat="1" applyFont="1" applyFill="1" applyBorder="1"/>
    <xf numFmtId="39" fontId="2" fillId="0" borderId="0" xfId="0" applyNumberFormat="1" applyFont="1" applyFill="1" applyBorder="1" applyAlignment="1" applyProtection="1">
      <alignment horizontal="center"/>
    </xf>
    <xf numFmtId="37" fontId="2" fillId="0" borderId="0" xfId="3" applyNumberFormat="1" applyFont="1" applyFill="1" applyBorder="1" applyAlignment="1">
      <alignment horizontal="center"/>
    </xf>
    <xf numFmtId="37" fontId="2" fillId="0" borderId="0" xfId="0" applyNumberFormat="1" applyFont="1" applyFill="1" applyBorder="1" applyAlignment="1">
      <alignment horizontal="center"/>
    </xf>
    <xf numFmtId="0" fontId="108" fillId="0" borderId="0" xfId="0" applyFont="1" applyFill="1" applyAlignment="1" applyProtection="1">
      <alignment horizontal="center"/>
    </xf>
    <xf numFmtId="165" fontId="71" fillId="0" borderId="0" xfId="0" applyNumberFormat="1" applyFont="1" applyFill="1" applyAlignment="1">
      <alignment horizontal="center"/>
    </xf>
    <xf numFmtId="165" fontId="2" fillId="0" borderId="2" xfId="3" applyNumberFormat="1" applyFont="1" applyFill="1" applyBorder="1" applyAlignment="1" applyProtection="1">
      <alignment horizontal="center"/>
    </xf>
    <xf numFmtId="43" fontId="10" fillId="0" borderId="0" xfId="0" applyNumberFormat="1" applyFont="1" applyFill="1" applyAlignment="1">
      <alignment horizontal="center"/>
    </xf>
    <xf numFmtId="41" fontId="99" fillId="0" borderId="0" xfId="3" applyNumberFormat="1" applyFont="1" applyFill="1" applyBorder="1" applyAlignment="1">
      <alignment horizontal="center"/>
    </xf>
    <xf numFmtId="0" fontId="71" fillId="0" borderId="0" xfId="0" applyFont="1" applyAlignment="1" applyProtection="1">
      <alignment horizontal="center"/>
    </xf>
    <xf numFmtId="0" fontId="10" fillId="0" borderId="0" xfId="0" applyFont="1" applyFill="1" applyAlignment="1">
      <alignment horizontal="left" indent="1"/>
    </xf>
    <xf numFmtId="37" fontId="1" fillId="0" borderId="4" xfId="3" applyNumberFormat="1" applyFont="1" applyFill="1" applyBorder="1" applyProtection="1"/>
    <xf numFmtId="37" fontId="10" fillId="0" borderId="4" xfId="0" applyNumberFormat="1" applyFont="1" applyBorder="1" applyAlignment="1"/>
    <xf numFmtId="0" fontId="10" fillId="0" borderId="0" xfId="0" applyFont="1" applyFill="1" applyAlignment="1">
      <alignment horizontal="left" indent="2"/>
    </xf>
    <xf numFmtId="0" fontId="10" fillId="0" borderId="0" xfId="0" applyFont="1" applyFill="1" applyBorder="1" applyAlignment="1">
      <alignment horizontal="left" indent="1"/>
    </xf>
    <xf numFmtId="164" fontId="124" fillId="0" borderId="5" xfId="0" applyNumberFormat="1" applyFont="1" applyFill="1" applyBorder="1" applyAlignment="1">
      <alignment horizontal="center"/>
    </xf>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0" fontId="123" fillId="0" borderId="5" xfId="0" applyFont="1" applyFill="1" applyBorder="1" applyAlignment="1" applyProtection="1">
      <alignment horizontal="center"/>
    </xf>
    <xf numFmtId="0" fontId="106" fillId="0" borderId="0" xfId="0" applyFont="1" applyAlignment="1">
      <alignment horizontal="center"/>
    </xf>
    <xf numFmtId="0" fontId="106" fillId="0" borderId="0" xfId="0" applyFont="1" applyFill="1" applyAlignment="1">
      <alignment horizontal="center"/>
    </xf>
    <xf numFmtId="0" fontId="0" fillId="0" borderId="0" xfId="0" applyBorder="1" applyAlignment="1">
      <alignment horizontal="center"/>
    </xf>
    <xf numFmtId="37" fontId="10" fillId="0" borderId="0" xfId="0" applyNumberFormat="1" applyFont="1" applyFill="1" applyAlignment="1">
      <alignment horizontal="center" wrapText="1"/>
    </xf>
    <xf numFmtId="37" fontId="10" fillId="0" borderId="0" xfId="0" applyNumberFormat="1" applyFont="1" applyFill="1" applyBorder="1" applyAlignment="1">
      <alignment horizontal="center" wrapText="1"/>
    </xf>
    <xf numFmtId="0" fontId="124" fillId="0" borderId="0" xfId="0" applyFont="1" applyFill="1" applyBorder="1" applyAlignment="1">
      <alignment horizontal="center"/>
    </xf>
    <xf numFmtId="37" fontId="10" fillId="0" borderId="4" xfId="0" applyNumberFormat="1" applyFont="1" applyFill="1" applyBorder="1" applyAlignment="1">
      <alignment horizontal="center" wrapText="1"/>
    </xf>
    <xf numFmtId="0" fontId="4" fillId="0" borderId="5" xfId="0" applyFont="1" applyFill="1" applyBorder="1" applyAlignment="1" applyProtection="1">
      <alignment horizontal="center"/>
    </xf>
    <xf numFmtId="41" fontId="1" fillId="0" borderId="2" xfId="3" applyNumberFormat="1" applyFont="1" applyFill="1" applyBorder="1" applyAlignment="1" applyProtection="1">
      <alignment horizontal="center"/>
    </xf>
    <xf numFmtId="165" fontId="106" fillId="0" borderId="0" xfId="3" applyNumberFormat="1" applyFont="1" applyAlignment="1">
      <alignment horizontal="center"/>
    </xf>
    <xf numFmtId="41" fontId="1" fillId="0" borderId="0" xfId="3" applyNumberFormat="1" applyFont="1" applyFill="1" applyAlignment="1" applyProtection="1">
      <alignment horizontal="center"/>
    </xf>
    <xf numFmtId="164" fontId="107" fillId="0" borderId="7" xfId="0" applyNumberFormat="1" applyFont="1" applyFill="1" applyBorder="1" applyAlignment="1" applyProtection="1">
      <alignment horizontal="center"/>
    </xf>
    <xf numFmtId="0" fontId="113" fillId="0" borderId="0" xfId="0" applyFont="1" applyFill="1" applyAlignment="1">
      <alignment horizontal="center"/>
    </xf>
    <xf numFmtId="42" fontId="1" fillId="0" borderId="0" xfId="4" applyNumberFormat="1" applyFont="1" applyFill="1" applyAlignment="1" applyProtection="1">
      <alignment horizontal="center"/>
    </xf>
    <xf numFmtId="42" fontId="1" fillId="0" borderId="4" xfId="3" applyNumberFormat="1" applyFont="1" applyFill="1" applyBorder="1" applyAlignment="1" applyProtection="1">
      <alignment horizontal="center"/>
    </xf>
    <xf numFmtId="42" fontId="10" fillId="68" borderId="0" xfId="0" applyNumberFormat="1" applyFont="1" applyFill="1" applyBorder="1"/>
    <xf numFmtId="0" fontId="10" fillId="68" borderId="0" xfId="0" applyFont="1" applyFill="1" applyBorder="1"/>
    <xf numFmtId="0" fontId="71" fillId="81" borderId="0" xfId="0" applyFont="1" applyFill="1"/>
    <xf numFmtId="165" fontId="71" fillId="81" borderId="0" xfId="3" applyNumberFormat="1" applyFont="1" applyFill="1"/>
    <xf numFmtId="0" fontId="2" fillId="0" borderId="0" xfId="0" applyFont="1" applyFill="1" applyAlignment="1" applyProtection="1">
      <alignment horizontal="left"/>
    </xf>
    <xf numFmtId="0" fontId="10" fillId="0" borderId="0" xfId="0" applyFont="1" applyFill="1" applyAlignment="1">
      <alignment horizontal="left" wrapText="1"/>
    </xf>
    <xf numFmtId="0" fontId="6" fillId="0" borderId="0" xfId="0" applyFont="1" applyFill="1" applyBorder="1" applyAlignment="1" applyProtection="1">
      <alignment horizontal="center" wrapText="1"/>
    </xf>
    <xf numFmtId="186" fontId="1" fillId="68" borderId="2" xfId="3" applyNumberFormat="1" applyFont="1" applyFill="1" applyBorder="1" applyProtection="1"/>
    <xf numFmtId="186" fontId="1" fillId="0" borderId="0" xfId="3" applyNumberFormat="1" applyFont="1" applyFill="1" applyProtection="1"/>
    <xf numFmtId="186" fontId="1" fillId="0" borderId="0" xfId="3" applyNumberFormat="1" applyFont="1" applyFill="1" applyBorder="1" applyProtection="1"/>
    <xf numFmtId="186" fontId="1" fillId="0" borderId="2" xfId="3" applyNumberFormat="1" applyFont="1" applyFill="1" applyBorder="1" applyProtection="1"/>
    <xf numFmtId="0" fontId="10" fillId="0" borderId="0" xfId="0" applyFont="1" applyFill="1" applyAlignment="1">
      <alignment vertical="center"/>
    </xf>
    <xf numFmtId="0" fontId="10" fillId="0" borderId="0" xfId="0" applyFont="1" applyFill="1" applyAlignment="1">
      <alignment horizontal="center" vertical="center"/>
    </xf>
    <xf numFmtId="186" fontId="106" fillId="0" borderId="0" xfId="0" applyNumberFormat="1" applyFont="1" applyAlignment="1">
      <alignment horizontal="center"/>
    </xf>
    <xf numFmtId="186" fontId="1" fillId="0" borderId="0" xfId="3" applyNumberFormat="1" applyFont="1" applyFill="1" applyBorder="1" applyAlignment="1" applyProtection="1">
      <alignment horizontal="center"/>
    </xf>
    <xf numFmtId="0" fontId="69" fillId="0" borderId="0" xfId="0" applyFont="1" applyFill="1" applyBorder="1" applyAlignment="1" applyProtection="1">
      <alignment horizontal="center"/>
    </xf>
    <xf numFmtId="0" fontId="100" fillId="0" borderId="0" xfId="0" applyFont="1"/>
    <xf numFmtId="186" fontId="1" fillId="68" borderId="0" xfId="3" applyNumberFormat="1" applyFont="1" applyFill="1" applyBorder="1" applyAlignment="1" applyProtection="1"/>
    <xf numFmtId="49" fontId="100" fillId="0" borderId="0" xfId="0" applyNumberFormat="1" applyFont="1" applyFill="1" applyAlignment="1">
      <alignment horizontal="center" vertical="center"/>
    </xf>
    <xf numFmtId="49" fontId="10" fillId="0" borderId="0" xfId="0" applyNumberFormat="1" applyFont="1" applyFill="1" applyAlignment="1"/>
    <xf numFmtId="40" fontId="1" fillId="68" borderId="0" xfId="0" applyNumberFormat="1" applyFont="1" applyFill="1"/>
    <xf numFmtId="37" fontId="10" fillId="68" borderId="0" xfId="0" applyNumberFormat="1" applyFont="1" applyFill="1"/>
    <xf numFmtId="40" fontId="15" fillId="0" borderId="0" xfId="0" applyNumberFormat="1" applyFont="1" applyFill="1" applyBorder="1" applyAlignment="1" applyProtection="1"/>
    <xf numFmtId="38" fontId="1" fillId="0" borderId="2" xfId="3" applyNumberFormat="1" applyFont="1" applyFill="1" applyBorder="1" applyProtection="1"/>
    <xf numFmtId="186" fontId="1" fillId="0" borderId="0" xfId="0" applyNumberFormat="1" applyFont="1" applyFill="1" applyBorder="1" applyAlignment="1" applyProtection="1">
      <alignment horizontal="center"/>
    </xf>
    <xf numFmtId="183" fontId="1" fillId="2" borderId="0" xfId="3" applyNumberFormat="1" applyFont="1" applyFill="1" applyBorder="1" applyAlignment="1" applyProtection="1">
      <alignment wrapText="1"/>
    </xf>
    <xf numFmtId="0" fontId="127" fillId="68" borderId="0" xfId="0" applyFont="1" applyFill="1" applyAlignment="1">
      <alignment wrapText="1"/>
    </xf>
    <xf numFmtId="0" fontId="127" fillId="0" borderId="0" xfId="0" applyFont="1" applyAlignment="1">
      <alignment wrapText="1"/>
    </xf>
    <xf numFmtId="37" fontId="99" fillId="0" borderId="4" xfId="3" applyNumberFormat="1" applyFont="1" applyFill="1" applyBorder="1"/>
    <xf numFmtId="186" fontId="99" fillId="0" borderId="0" xfId="3" applyNumberFormat="1" applyFont="1" applyFill="1" applyBorder="1"/>
    <xf numFmtId="186" fontId="99" fillId="0" borderId="2" xfId="3" applyNumberFormat="1" applyFont="1" applyFill="1" applyBorder="1"/>
    <xf numFmtId="186" fontId="1" fillId="68" borderId="0" xfId="3" applyNumberFormat="1" applyFont="1" applyFill="1" applyAlignment="1" applyProtection="1">
      <alignment horizontal="center"/>
    </xf>
    <xf numFmtId="38" fontId="1" fillId="0" borderId="4" xfId="3" applyNumberFormat="1" applyFont="1" applyFill="1" applyBorder="1"/>
    <xf numFmtId="37" fontId="1" fillId="0" borderId="4" xfId="3" applyNumberFormat="1" applyFont="1" applyFill="1" applyBorder="1"/>
    <xf numFmtId="186" fontId="1" fillId="68" borderId="0" xfId="3" applyNumberFormat="1" applyFont="1" applyFill="1" applyBorder="1" applyAlignment="1" applyProtection="1">
      <alignment horizontal="right"/>
    </xf>
    <xf numFmtId="186" fontId="1" fillId="68" borderId="0" xfId="3" applyNumberFormat="1" applyFont="1" applyFill="1" applyBorder="1" applyAlignment="1" applyProtection="1">
      <alignment horizontal="center" wrapText="1"/>
    </xf>
    <xf numFmtId="186" fontId="1" fillId="68" borderId="2" xfId="3" applyNumberFormat="1" applyFont="1" applyFill="1" applyBorder="1" applyAlignment="1" applyProtection="1">
      <alignment horizontal="right"/>
    </xf>
    <xf numFmtId="186" fontId="10" fillId="0" borderId="2" xfId="0" applyNumberFormat="1" applyFont="1" applyFill="1" applyBorder="1" applyAlignment="1">
      <alignment horizontal="center"/>
    </xf>
    <xf numFmtId="186" fontId="1" fillId="0" borderId="2" xfId="0" applyNumberFormat="1" applyFont="1" applyFill="1" applyBorder="1" applyAlignment="1" applyProtection="1">
      <alignment horizontal="center"/>
    </xf>
    <xf numFmtId="186" fontId="10" fillId="0" borderId="0" xfId="0" applyNumberFormat="1" applyFont="1" applyFill="1" applyBorder="1" applyAlignment="1">
      <alignment horizontal="center"/>
    </xf>
    <xf numFmtId="186" fontId="1" fillId="68" borderId="0" xfId="3" applyNumberFormat="1" applyFont="1" applyFill="1" applyBorder="1" applyAlignment="1" applyProtection="1">
      <alignment horizontal="center"/>
    </xf>
    <xf numFmtId="186" fontId="7" fillId="0" borderId="0" xfId="0" applyNumberFormat="1" applyFont="1" applyFill="1" applyBorder="1" applyAlignment="1" applyProtection="1">
      <alignment horizontal="center"/>
    </xf>
    <xf numFmtId="186" fontId="99" fillId="0" borderId="0" xfId="3" applyNumberFormat="1" applyFont="1" applyFill="1" applyBorder="1" applyAlignment="1">
      <alignment horizontal="center"/>
    </xf>
    <xf numFmtId="186" fontId="103" fillId="0" borderId="2" xfId="0" applyNumberFormat="1" applyFont="1" applyFill="1" applyBorder="1" applyAlignment="1" applyProtection="1">
      <alignment horizontal="center"/>
    </xf>
    <xf numFmtId="186" fontId="10" fillId="0" borderId="0" xfId="3" applyNumberFormat="1" applyFont="1" applyFill="1" applyBorder="1" applyAlignment="1">
      <alignment horizontal="center"/>
    </xf>
    <xf numFmtId="37" fontId="1" fillId="68" borderId="4" xfId="3" applyNumberFormat="1" applyFont="1" applyFill="1" applyBorder="1" applyAlignment="1" applyProtection="1">
      <alignment horizontal="right"/>
    </xf>
    <xf numFmtId="186" fontId="15" fillId="0" borderId="0" xfId="0" applyNumberFormat="1" applyFont="1" applyFill="1" applyBorder="1" applyAlignment="1" applyProtection="1">
      <alignment horizontal="center"/>
    </xf>
    <xf numFmtId="0" fontId="0" fillId="0" borderId="0" xfId="0"/>
    <xf numFmtId="37" fontId="2" fillId="0" borderId="0" xfId="37350" applyNumberFormat="1" applyFont="1" applyFill="1" applyBorder="1"/>
    <xf numFmtId="0" fontId="107" fillId="68" borderId="0" xfId="460" applyFont="1" applyFill="1" applyAlignment="1">
      <alignment vertical="center"/>
    </xf>
    <xf numFmtId="0" fontId="69" fillId="0" borderId="0" xfId="460" applyFont="1" applyBorder="1"/>
    <xf numFmtId="37" fontId="128" fillId="0" borderId="0" xfId="460" applyNumberFormat="1" applyFont="1" applyFill="1" applyBorder="1"/>
    <xf numFmtId="200" fontId="0" fillId="0" borderId="0" xfId="0" applyNumberFormat="1"/>
    <xf numFmtId="0" fontId="147" fillId="0" borderId="0" xfId="0" applyFont="1" applyFill="1" applyAlignment="1" applyProtection="1"/>
    <xf numFmtId="0" fontId="149" fillId="0" borderId="0" xfId="0" applyFont="1" applyFill="1"/>
    <xf numFmtId="0" fontId="2" fillId="0" borderId="0" xfId="1"/>
    <xf numFmtId="0" fontId="2" fillId="0" borderId="0" xfId="1" applyFill="1"/>
    <xf numFmtId="0" fontId="126" fillId="0" borderId="0" xfId="1" applyFont="1" applyFill="1" applyAlignment="1">
      <alignment wrapText="1"/>
    </xf>
    <xf numFmtId="0" fontId="150" fillId="0" borderId="0" xfId="1" applyFont="1" applyFill="1" applyAlignment="1">
      <alignment horizontal="justify" vertical="justify" wrapText="1"/>
    </xf>
    <xf numFmtId="0" fontId="10" fillId="0" borderId="0" xfId="0" applyFont="1" applyAlignment="1">
      <alignment vertical="top" wrapText="1"/>
    </xf>
    <xf numFmtId="0" fontId="2" fillId="0" borderId="0" xfId="1" applyBorder="1" applyAlignment="1">
      <alignment vertical="center"/>
    </xf>
    <xf numFmtId="0" fontId="152" fillId="0" borderId="0" xfId="0" applyFont="1"/>
    <xf numFmtId="0" fontId="107" fillId="68" borderId="0" xfId="460" applyFont="1" applyFill="1"/>
    <xf numFmtId="0" fontId="135" fillId="68" borderId="0" xfId="0" applyFont="1" applyFill="1" applyBorder="1"/>
    <xf numFmtId="0" fontId="10" fillId="68" borderId="0" xfId="0" applyFont="1" applyFill="1" applyAlignment="1">
      <alignment wrapText="1"/>
    </xf>
    <xf numFmtId="0" fontId="147" fillId="68" borderId="0" xfId="460" applyFont="1" applyFill="1" applyBorder="1"/>
    <xf numFmtId="0" fontId="147" fillId="0" borderId="0" xfId="0" applyFont="1" applyFill="1" applyBorder="1"/>
    <xf numFmtId="0" fontId="153" fillId="0" borderId="0" xfId="0" applyFont="1" applyFill="1" applyBorder="1"/>
    <xf numFmtId="0" fontId="3" fillId="68" borderId="0" xfId="0" applyFont="1" applyFill="1" applyAlignment="1" applyProtection="1">
      <alignment horizontal="left"/>
    </xf>
    <xf numFmtId="0" fontId="111" fillId="68" borderId="0" xfId="0" applyFont="1" applyFill="1" applyAlignment="1" applyProtection="1">
      <alignment horizontal="center"/>
    </xf>
    <xf numFmtId="0" fontId="155" fillId="0" borderId="0" xfId="0" applyFont="1"/>
    <xf numFmtId="0" fontId="156" fillId="68" borderId="0" xfId="0" applyFont="1" applyFill="1" applyAlignment="1" applyProtection="1">
      <alignment horizontal="center"/>
    </xf>
    <xf numFmtId="0" fontId="155" fillId="68" borderId="0" xfId="0" applyFont="1" applyFill="1"/>
    <xf numFmtId="0" fontId="111" fillId="68" borderId="5" xfId="0" applyFont="1" applyFill="1" applyBorder="1" applyAlignment="1" applyProtection="1">
      <alignment horizontal="center"/>
    </xf>
    <xf numFmtId="0" fontId="154" fillId="68" borderId="5" xfId="0" applyFont="1" applyFill="1" applyBorder="1" applyAlignment="1" applyProtection="1">
      <alignment horizontal="right"/>
    </xf>
    <xf numFmtId="0" fontId="157" fillId="68" borderId="0" xfId="0" applyFont="1" applyFill="1" applyProtection="1"/>
    <xf numFmtId="0" fontId="0" fillId="68" borderId="0" xfId="0" applyFill="1" applyProtection="1"/>
    <xf numFmtId="0" fontId="116" fillId="68" borderId="0" xfId="0" applyFont="1" applyFill="1" applyProtection="1"/>
    <xf numFmtId="0" fontId="159" fillId="68" borderId="0" xfId="0" applyFont="1" applyFill="1" applyBorder="1" applyAlignment="1" applyProtection="1">
      <alignment horizontal="center" wrapText="1"/>
    </xf>
    <xf numFmtId="166" fontId="160" fillId="68" borderId="0" xfId="4" applyNumberFormat="1" applyFont="1" applyFill="1" applyAlignment="1" applyProtection="1">
      <alignment horizontal="center"/>
    </xf>
    <xf numFmtId="0" fontId="0" fillId="0" borderId="0" xfId="0" applyFont="1" applyFill="1" applyBorder="1"/>
    <xf numFmtId="186" fontId="0" fillId="0" borderId="0" xfId="0" applyNumberFormat="1" applyFont="1" applyFill="1" applyBorder="1"/>
    <xf numFmtId="41" fontId="0" fillId="0" borderId="0" xfId="0" applyNumberFormat="1" applyBorder="1"/>
    <xf numFmtId="0" fontId="0" fillId="68" borderId="0" xfId="0" applyFill="1" applyBorder="1"/>
    <xf numFmtId="38" fontId="161" fillId="0" borderId="0" xfId="0" applyNumberFormat="1" applyFont="1" applyBorder="1"/>
    <xf numFmtId="0" fontId="2" fillId="0" borderId="0" xfId="460" applyFont="1" applyAlignment="1"/>
    <xf numFmtId="0" fontId="2" fillId="0" borderId="0" xfId="460" applyFont="1" applyBorder="1" applyAlignment="1"/>
    <xf numFmtId="0" fontId="2" fillId="0" borderId="0" xfId="460" applyFont="1" applyFill="1" applyAlignment="1">
      <alignment vertical="top" wrapText="1"/>
    </xf>
    <xf numFmtId="0" fontId="2" fillId="0" borderId="0" xfId="460" applyFont="1" applyFill="1" applyAlignment="1">
      <alignment horizontal="justify" vertical="top" wrapText="1"/>
    </xf>
    <xf numFmtId="0" fontId="2" fillId="0" borderId="0" xfId="460" applyFont="1" applyFill="1" applyAlignment="1">
      <alignment horizontal="justify" wrapText="1"/>
    </xf>
    <xf numFmtId="0" fontId="2" fillId="0" borderId="0" xfId="460" applyFont="1" applyFill="1" applyAlignment="1">
      <alignment wrapText="1"/>
    </xf>
    <xf numFmtId="0" fontId="122" fillId="0" borderId="7" xfId="460" applyFont="1" applyBorder="1"/>
    <xf numFmtId="0" fontId="123" fillId="0" borderId="7" xfId="460" applyFont="1" applyBorder="1"/>
    <xf numFmtId="0" fontId="2" fillId="68" borderId="0" xfId="1" applyFill="1"/>
    <xf numFmtId="0" fontId="151" fillId="0" borderId="0" xfId="1" applyFont="1" applyFill="1" applyAlignment="1">
      <alignment horizontal="left" vertical="center" wrapText="1"/>
    </xf>
    <xf numFmtId="0" fontId="164" fillId="0" borderId="0" xfId="1" applyFont="1" applyFill="1" applyAlignment="1">
      <alignment vertical="center" wrapText="1"/>
    </xf>
    <xf numFmtId="0" fontId="163" fillId="2" borderId="0" xfId="1" applyFont="1" applyFill="1" applyAlignment="1">
      <alignment vertical="center"/>
    </xf>
    <xf numFmtId="0" fontId="163" fillId="0" borderId="0" xfId="1" applyFont="1" applyFill="1" applyAlignment="1">
      <alignment vertical="center" wrapText="1"/>
    </xf>
    <xf numFmtId="0" fontId="163" fillId="2" borderId="0" xfId="1" applyFont="1" applyFill="1" applyAlignment="1">
      <alignment vertical="center" wrapText="1"/>
    </xf>
    <xf numFmtId="0" fontId="2" fillId="68" borderId="0" xfId="1" applyFont="1" applyFill="1" applyAlignment="1">
      <alignment wrapText="1"/>
    </xf>
    <xf numFmtId="0" fontId="166" fillId="68" borderId="0" xfId="1" applyFont="1" applyFill="1"/>
    <xf numFmtId="0" fontId="2" fillId="68" borderId="0" xfId="460" applyFont="1" applyFill="1" applyAlignment="1"/>
    <xf numFmtId="0" fontId="7" fillId="68" borderId="0" xfId="1" applyFont="1" applyFill="1" applyAlignment="1"/>
    <xf numFmtId="0" fontId="162" fillId="68" borderId="0" xfId="0" applyFont="1" applyFill="1" applyAlignment="1"/>
    <xf numFmtId="0" fontId="2" fillId="68" borderId="0" xfId="1" applyFont="1" applyFill="1" applyAlignment="1"/>
    <xf numFmtId="0" fontId="2" fillId="68" borderId="7" xfId="460" applyFont="1" applyFill="1" applyBorder="1" applyAlignment="1"/>
    <xf numFmtId="0" fontId="2" fillId="68" borderId="7" xfId="1" applyFont="1" applyFill="1" applyBorder="1" applyAlignment="1"/>
    <xf numFmtId="0" fontId="158" fillId="68" borderId="0" xfId="0" applyFont="1" applyFill="1" applyAlignment="1"/>
    <xf numFmtId="0" fontId="116" fillId="68" borderId="0" xfId="460" applyFont="1" applyFill="1" applyAlignment="1"/>
    <xf numFmtId="0" fontId="158" fillId="68" borderId="0" xfId="0" applyFont="1" applyFill="1" applyAlignment="1">
      <alignment horizontal="justify"/>
    </xf>
    <xf numFmtId="0" fontId="71" fillId="68" borderId="0" xfId="0" applyFont="1" applyFill="1" applyAlignment="1">
      <alignment horizontal="justify"/>
    </xf>
    <xf numFmtId="0" fontId="116" fillId="68" borderId="0" xfId="460" applyFont="1" applyFill="1" applyAlignment="1">
      <alignment horizontal="justify"/>
    </xf>
    <xf numFmtId="0" fontId="158" fillId="68" borderId="0" xfId="0" applyFont="1" applyFill="1" applyAlignment="1">
      <alignment horizontal="left"/>
    </xf>
    <xf numFmtId="39" fontId="2" fillId="0" borderId="0" xfId="37947" applyFont="1"/>
    <xf numFmtId="0" fontId="10" fillId="0" borderId="0" xfId="0" applyFont="1" applyAlignment="1">
      <alignment horizontal="left" vertical="top" wrapText="1"/>
    </xf>
    <xf numFmtId="0" fontId="170" fillId="0" borderId="0" xfId="0" applyFont="1" applyFill="1" applyBorder="1"/>
    <xf numFmtId="0" fontId="147" fillId="68" borderId="0" xfId="1" applyFont="1" applyFill="1" applyAlignment="1"/>
    <xf numFmtId="0" fontId="107" fillId="68" borderId="0" xfId="1" applyFont="1" applyFill="1" applyAlignment="1"/>
    <xf numFmtId="0" fontId="147" fillId="0" borderId="0" xfId="460" applyFont="1" applyBorder="1"/>
    <xf numFmtId="0" fontId="147" fillId="0" borderId="0" xfId="460" applyFont="1"/>
    <xf numFmtId="0" fontId="147" fillId="68" borderId="0" xfId="1" applyFont="1" applyFill="1"/>
    <xf numFmtId="0" fontId="171" fillId="68" borderId="0" xfId="1" applyFont="1" applyFill="1"/>
    <xf numFmtId="0" fontId="171" fillId="0" borderId="0" xfId="1" applyFont="1"/>
    <xf numFmtId="0" fontId="107" fillId="68" borderId="0" xfId="1" applyFont="1" applyFill="1"/>
    <xf numFmtId="0" fontId="4" fillId="68" borderId="0" xfId="1" applyFont="1" applyFill="1"/>
    <xf numFmtId="0" fontId="4" fillId="0" borderId="0" xfId="1" applyFont="1"/>
    <xf numFmtId="0" fontId="172" fillId="68" borderId="0" xfId="1" applyFont="1" applyFill="1"/>
    <xf numFmtId="0" fontId="147" fillId="68" borderId="0" xfId="460" applyFont="1" applyFill="1" applyAlignment="1">
      <alignment vertical="center"/>
    </xf>
    <xf numFmtId="0" fontId="4" fillId="68" borderId="7" xfId="1" applyFont="1" applyFill="1" applyBorder="1"/>
    <xf numFmtId="0" fontId="123" fillId="68" borderId="0" xfId="460" applyFont="1" applyFill="1" applyAlignment="1">
      <alignment vertical="center"/>
    </xf>
    <xf numFmtId="0" fontId="171" fillId="68" borderId="0" xfId="460" applyFont="1" applyFill="1" applyAlignment="1">
      <alignment vertical="center"/>
    </xf>
    <xf numFmtId="0" fontId="134" fillId="68" borderId="0" xfId="1178" applyFont="1" applyFill="1"/>
    <xf numFmtId="0" fontId="107" fillId="68" borderId="0" xfId="1" applyFont="1" applyFill="1" applyAlignment="1">
      <alignment vertical="center"/>
    </xf>
    <xf numFmtId="0" fontId="147" fillId="68" borderId="0" xfId="1" applyFont="1" applyFill="1" applyAlignment="1">
      <alignment vertical="center"/>
    </xf>
    <xf numFmtId="0" fontId="107" fillId="2" borderId="7" xfId="460" applyFont="1" applyFill="1" applyBorder="1"/>
    <xf numFmtId="0" fontId="123" fillId="2" borderId="7" xfId="460" applyFont="1" applyFill="1" applyBorder="1"/>
    <xf numFmtId="0" fontId="122" fillId="2" borderId="7" xfId="460" applyFont="1" applyFill="1" applyBorder="1"/>
    <xf numFmtId="0" fontId="172" fillId="68" borderId="0" xfId="1" applyFont="1" applyFill="1" applyBorder="1"/>
    <xf numFmtId="0" fontId="109" fillId="68" borderId="5" xfId="0" applyFont="1" applyFill="1" applyBorder="1" applyAlignment="1" applyProtection="1">
      <alignment horizontal="right"/>
    </xf>
    <xf numFmtId="0" fontId="4" fillId="68" borderId="0" xfId="460" applyFont="1" applyFill="1" applyAlignment="1"/>
    <xf numFmtId="0" fontId="173" fillId="68" borderId="0" xfId="1" applyFont="1" applyFill="1" applyBorder="1" applyAlignment="1">
      <alignment vertical="center"/>
    </xf>
    <xf numFmtId="0" fontId="4" fillId="68" borderId="0" xfId="1" applyFont="1" applyFill="1" applyBorder="1"/>
    <xf numFmtId="0" fontId="107" fillId="68" borderId="0" xfId="1" applyFont="1" applyFill="1" applyBorder="1" applyAlignment="1">
      <alignment vertical="center"/>
    </xf>
    <xf numFmtId="0" fontId="116" fillId="68" borderId="0" xfId="0" applyFont="1" applyFill="1" applyAlignment="1" applyProtection="1">
      <alignment horizontal="center"/>
    </xf>
    <xf numFmtId="0" fontId="175" fillId="0" borderId="0" xfId="0" applyFont="1" applyFill="1" applyBorder="1"/>
    <xf numFmtId="0" fontId="176" fillId="0" borderId="0" xfId="0" applyFont="1" applyFill="1" applyProtection="1"/>
    <xf numFmtId="0" fontId="71" fillId="0" borderId="0" xfId="0" applyFont="1" applyFill="1" applyProtection="1"/>
    <xf numFmtId="0" fontId="0" fillId="0" borderId="0" xfId="0" applyFont="1"/>
    <xf numFmtId="0" fontId="119" fillId="0" borderId="0" xfId="0" applyFont="1" applyFill="1" applyProtection="1"/>
    <xf numFmtId="0" fontId="116" fillId="0" borderId="0" xfId="0" applyFont="1" applyFill="1" applyProtection="1"/>
    <xf numFmtId="39" fontId="116" fillId="0" borderId="0" xfId="37744" applyFont="1" applyFill="1" applyAlignment="1" applyProtection="1"/>
    <xf numFmtId="37" fontId="177" fillId="0" borderId="0" xfId="3" applyNumberFormat="1" applyFont="1" applyFill="1" applyBorder="1"/>
    <xf numFmtId="39" fontId="116" fillId="0" borderId="0" xfId="37744" applyFont="1" applyFill="1" applyAlignment="1"/>
    <xf numFmtId="0" fontId="176" fillId="68" borderId="0" xfId="0" applyFont="1" applyFill="1" applyProtection="1"/>
    <xf numFmtId="0" fontId="177" fillId="0" borderId="0" xfId="0" applyFont="1" applyFill="1" applyBorder="1"/>
    <xf numFmtId="166" fontId="178" fillId="0" borderId="0" xfId="4" applyNumberFormat="1" applyFont="1" applyFill="1" applyAlignment="1" applyProtection="1">
      <alignment horizontal="center"/>
    </xf>
    <xf numFmtId="39" fontId="116" fillId="68" borderId="0" xfId="37744" applyFont="1" applyFill="1" applyAlignment="1" applyProtection="1"/>
    <xf numFmtId="39" fontId="116" fillId="68" borderId="0" xfId="37744" applyFont="1" applyFill="1" applyAlignment="1"/>
    <xf numFmtId="0" fontId="116" fillId="68" borderId="0" xfId="0" applyFont="1" applyFill="1" applyBorder="1" applyProtection="1"/>
    <xf numFmtId="0" fontId="116" fillId="0" borderId="0" xfId="1" applyFont="1"/>
    <xf numFmtId="42" fontId="116" fillId="0" borderId="0" xfId="1" applyNumberFormat="1" applyFont="1" applyBorder="1"/>
    <xf numFmtId="0" fontId="116" fillId="0" borderId="0" xfId="1" applyFont="1" applyBorder="1"/>
    <xf numFmtId="42" fontId="116" fillId="0" borderId="0" xfId="1" applyNumberFormat="1" applyFont="1"/>
    <xf numFmtId="0" fontId="116" fillId="0" borderId="0" xfId="1" applyFont="1" applyAlignment="1">
      <alignment horizontal="left" indent="22"/>
    </xf>
    <xf numFmtId="0" fontId="116" fillId="0" borderId="0" xfId="1" applyFont="1" applyAlignment="1">
      <alignment horizontal="left"/>
    </xf>
    <xf numFmtId="0" fontId="116" fillId="0" borderId="0" xfId="4" applyNumberFormat="1" applyFont="1" applyFill="1" applyBorder="1" applyAlignment="1" applyProtection="1">
      <alignment horizontal="left"/>
    </xf>
    <xf numFmtId="0" fontId="0" fillId="0" borderId="0" xfId="0" applyFont="1" applyBorder="1"/>
    <xf numFmtId="15" fontId="116" fillId="0" borderId="0" xfId="1" quotePrefix="1" applyNumberFormat="1" applyFont="1" applyAlignment="1">
      <alignment horizontal="left" indent="22"/>
    </xf>
    <xf numFmtId="15" fontId="116" fillId="0" borderId="0" xfId="1" quotePrefix="1" applyNumberFormat="1" applyFont="1" applyAlignment="1">
      <alignment horizontal="left"/>
    </xf>
    <xf numFmtId="42" fontId="116" fillId="0" borderId="0" xfId="1" applyNumberFormat="1" applyFont="1" applyBorder="1" applyAlignment="1">
      <alignment horizontal="center"/>
    </xf>
    <xf numFmtId="0" fontId="180" fillId="0" borderId="0" xfId="1" applyFont="1" applyAlignment="1">
      <alignment horizontal="left"/>
    </xf>
    <xf numFmtId="0" fontId="180" fillId="0" borderId="0" xfId="1" applyFont="1" applyAlignment="1">
      <alignment horizontal="left" indent="22"/>
    </xf>
    <xf numFmtId="0" fontId="176" fillId="0" borderId="0" xfId="1" applyFont="1" applyAlignment="1">
      <alignment horizontal="left" indent="22"/>
    </xf>
    <xf numFmtId="0" fontId="148" fillId="0" borderId="0" xfId="1" applyFont="1" applyAlignment="1">
      <alignment horizontal="left" indent="22"/>
    </xf>
    <xf numFmtId="0" fontId="71" fillId="68" borderId="0" xfId="0" applyFont="1" applyFill="1" applyAlignment="1">
      <alignment horizontal="left" indent="22"/>
    </xf>
    <xf numFmtId="0" fontId="116" fillId="0" borderId="0" xfId="0" applyFont="1" applyFill="1" applyAlignment="1" applyProtection="1">
      <alignment horizontal="left"/>
    </xf>
    <xf numFmtId="0" fontId="116" fillId="0" borderId="0" xfId="1" applyNumberFormat="1" applyFont="1" applyBorder="1" applyAlignment="1">
      <alignment horizontal="left"/>
    </xf>
    <xf numFmtId="1" fontId="116" fillId="0" borderId="0" xfId="3" applyNumberFormat="1" applyFont="1" applyBorder="1"/>
    <xf numFmtId="0" fontId="159" fillId="68" borderId="6" xfId="0" applyFont="1" applyFill="1" applyBorder="1" applyAlignment="1" applyProtection="1">
      <alignment horizontal="center" wrapText="1"/>
    </xf>
    <xf numFmtId="0" fontId="176" fillId="68" borderId="0" xfId="0" applyFont="1" applyFill="1" applyAlignment="1" applyProtection="1">
      <alignment horizontal="left"/>
    </xf>
    <xf numFmtId="0" fontId="71" fillId="68" borderId="0" xfId="0" applyFont="1" applyFill="1" applyAlignment="1" applyProtection="1">
      <alignment horizontal="center"/>
    </xf>
    <xf numFmtId="0" fontId="158" fillId="68" borderId="0" xfId="0" applyFont="1" applyFill="1"/>
    <xf numFmtId="0" fontId="71" fillId="0" borderId="0" xfId="0" applyFont="1" applyAlignment="1">
      <alignment horizontal="left"/>
    </xf>
    <xf numFmtId="0" fontId="181" fillId="68" borderId="0" xfId="1025" applyFont="1" applyFill="1" applyBorder="1" applyAlignment="1" applyProtection="1"/>
    <xf numFmtId="0" fontId="116" fillId="68" borderId="0" xfId="460" applyFont="1" applyFill="1" applyBorder="1" applyAlignment="1"/>
    <xf numFmtId="0" fontId="116" fillId="0" borderId="0" xfId="460" applyFont="1" applyBorder="1"/>
    <xf numFmtId="0" fontId="158" fillId="0" borderId="0" xfId="0" applyFont="1"/>
    <xf numFmtId="0" fontId="158" fillId="2" borderId="2" xfId="0" applyFont="1" applyFill="1" applyBorder="1" applyAlignment="1">
      <alignment horizontal="center"/>
    </xf>
    <xf numFmtId="0" fontId="158" fillId="68" borderId="0" xfId="0" applyFont="1" applyFill="1" applyBorder="1" applyAlignment="1">
      <alignment horizontal="center"/>
    </xf>
    <xf numFmtId="0" fontId="116" fillId="2" borderId="0" xfId="460" applyFont="1" applyFill="1" applyBorder="1"/>
    <xf numFmtId="0" fontId="116" fillId="68" borderId="0" xfId="460" applyFont="1" applyFill="1" applyBorder="1"/>
    <xf numFmtId="0" fontId="167" fillId="0" borderId="0" xfId="1" quotePrefix="1" applyFont="1" applyFill="1" applyAlignment="1">
      <alignment horizontal="center"/>
    </xf>
    <xf numFmtId="0" fontId="71" fillId="2" borderId="0" xfId="0" applyFont="1" applyFill="1"/>
    <xf numFmtId="0" fontId="71" fillId="0" borderId="0" xfId="0" applyFont="1" applyAlignment="1">
      <alignment horizontal="left" indent="1"/>
    </xf>
    <xf numFmtId="0" fontId="167" fillId="0" borderId="0" xfId="1" applyFont="1" applyFill="1" applyAlignment="1">
      <alignment horizontal="center"/>
    </xf>
    <xf numFmtId="185" fontId="71" fillId="2" borderId="0" xfId="37516" applyNumberFormat="1" applyFont="1" applyFill="1"/>
    <xf numFmtId="185" fontId="71" fillId="68" borderId="0" xfId="37516" applyNumberFormat="1" applyFont="1" applyFill="1"/>
    <xf numFmtId="0" fontId="167" fillId="0" borderId="0" xfId="1" applyFont="1" applyFill="1" applyAlignment="1">
      <alignment horizontal="center" vertical="center"/>
    </xf>
    <xf numFmtId="44" fontId="71" fillId="2" borderId="0" xfId="0" applyNumberFormat="1" applyFont="1" applyFill="1"/>
    <xf numFmtId="44" fontId="71" fillId="68" borderId="0" xfId="0" applyNumberFormat="1" applyFont="1" applyFill="1"/>
    <xf numFmtId="0" fontId="71" fillId="0" borderId="0" xfId="0" applyFont="1" applyBorder="1" applyAlignment="1">
      <alignment horizontal="left" indent="1"/>
    </xf>
    <xf numFmtId="2" fontId="71" fillId="2" borderId="0" xfId="0" applyNumberFormat="1" applyFont="1" applyFill="1" applyBorder="1"/>
    <xf numFmtId="39" fontId="71" fillId="68" borderId="0" xfId="0" applyNumberFormat="1" applyFont="1" applyFill="1" applyBorder="1"/>
    <xf numFmtId="42" fontId="71" fillId="68" borderId="0" xfId="0" applyNumberFormat="1" applyFont="1" applyFill="1" applyBorder="1"/>
    <xf numFmtId="1" fontId="71" fillId="2" borderId="0" xfId="0" applyNumberFormat="1" applyFont="1" applyFill="1" applyBorder="1"/>
    <xf numFmtId="1" fontId="71" fillId="68" borderId="0" xfId="0" applyNumberFormat="1" applyFont="1" applyFill="1" applyBorder="1"/>
    <xf numFmtId="44" fontId="71" fillId="2" borderId="0" xfId="0" applyNumberFormat="1" applyFont="1" applyFill="1" applyBorder="1"/>
    <xf numFmtId="44" fontId="71" fillId="68" borderId="0" xfId="0" applyNumberFormat="1" applyFont="1" applyFill="1" applyBorder="1"/>
    <xf numFmtId="0" fontId="71" fillId="2" borderId="0" xfId="0" applyFont="1" applyFill="1" applyBorder="1"/>
    <xf numFmtId="10" fontId="71" fillId="68" borderId="0" xfId="37516" applyNumberFormat="1" applyFont="1" applyFill="1" applyBorder="1" applyAlignment="1">
      <alignment horizontal="right"/>
    </xf>
    <xf numFmtId="10" fontId="71" fillId="2" borderId="0" xfId="37516" applyNumberFormat="1" applyFont="1" applyFill="1"/>
    <xf numFmtId="10" fontId="71" fillId="0" borderId="0" xfId="37516" applyNumberFormat="1" applyFont="1" applyFill="1"/>
    <xf numFmtId="0" fontId="71" fillId="0" borderId="0" xfId="0" applyFont="1" applyFill="1" applyAlignment="1">
      <alignment horizontal="left" indent="1"/>
    </xf>
    <xf numFmtId="0" fontId="181" fillId="0" borderId="0" xfId="1" applyFont="1" applyFill="1" applyAlignment="1">
      <alignment horizontal="center"/>
    </xf>
    <xf numFmtId="0" fontId="158" fillId="68" borderId="0" xfId="0" applyFont="1" applyFill="1" applyBorder="1" applyAlignment="1"/>
    <xf numFmtId="0" fontId="71" fillId="0" borderId="0" xfId="0" applyFont="1" applyAlignment="1">
      <alignment vertical="top" wrapText="1"/>
    </xf>
    <xf numFmtId="0" fontId="176" fillId="2" borderId="2" xfId="460" applyFont="1" applyFill="1" applyBorder="1" applyAlignment="1">
      <alignment horizontal="center"/>
    </xf>
    <xf numFmtId="0" fontId="176" fillId="0" borderId="0" xfId="460" applyFont="1" applyBorder="1" applyAlignment="1">
      <alignment horizontal="center"/>
    </xf>
    <xf numFmtId="0" fontId="179" fillId="0" borderId="0" xfId="0" applyFont="1" applyFill="1"/>
    <xf numFmtId="37" fontId="71" fillId="2" borderId="0" xfId="0" applyNumberFormat="1" applyFont="1" applyFill="1"/>
    <xf numFmtId="0" fontId="116" fillId="0" borderId="0" xfId="460" applyFont="1" applyAlignment="1">
      <alignment vertical="center"/>
    </xf>
    <xf numFmtId="0" fontId="167" fillId="0" borderId="0" xfId="1" quotePrefix="1" applyFont="1" applyFill="1" applyAlignment="1">
      <alignment horizontal="center" vertical="center"/>
    </xf>
    <xf numFmtId="37" fontId="116" fillId="2" borderId="0" xfId="37350" applyNumberFormat="1" applyFont="1" applyFill="1"/>
    <xf numFmtId="1" fontId="116" fillId="0" borderId="0" xfId="37350" applyNumberFormat="1" applyFont="1" applyFill="1"/>
    <xf numFmtId="37" fontId="116" fillId="0" borderId="0" xfId="37350" applyNumberFormat="1" applyFont="1" applyFill="1"/>
    <xf numFmtId="1" fontId="116" fillId="2" borderId="0" xfId="37350" applyNumberFormat="1" applyFont="1" applyFill="1"/>
    <xf numFmtId="0" fontId="116" fillId="0" borderId="0" xfId="460" applyFont="1"/>
    <xf numFmtId="0" fontId="116" fillId="0" borderId="0" xfId="460" applyFont="1" applyAlignment="1">
      <alignment horizontal="left" indent="1"/>
    </xf>
    <xf numFmtId="37" fontId="116" fillId="2" borderId="2" xfId="37350" applyNumberFormat="1" applyFont="1" applyFill="1" applyBorder="1"/>
    <xf numFmtId="1" fontId="116" fillId="0" borderId="0" xfId="37350" applyNumberFormat="1" applyFont="1" applyFill="1" applyBorder="1"/>
    <xf numFmtId="37" fontId="116" fillId="0" borderId="2" xfId="37350" applyNumberFormat="1" applyFont="1" applyFill="1" applyBorder="1"/>
    <xf numFmtId="44" fontId="116" fillId="2" borderId="4" xfId="460" applyNumberFormat="1" applyFont="1" applyFill="1" applyBorder="1"/>
    <xf numFmtId="37" fontId="116" fillId="0" borderId="0" xfId="460" applyNumberFormat="1" applyFont="1" applyBorder="1"/>
    <xf numFmtId="44" fontId="116" fillId="0" borderId="4" xfId="460" applyNumberFormat="1" applyFont="1" applyBorder="1"/>
    <xf numFmtId="37" fontId="116" fillId="0" borderId="0" xfId="37350" applyNumberFormat="1" applyFont="1" applyBorder="1"/>
    <xf numFmtId="37" fontId="116" fillId="0" borderId="0" xfId="37350" applyNumberFormat="1" applyFont="1"/>
    <xf numFmtId="1" fontId="116" fillId="0" borderId="0" xfId="37350" applyNumberFormat="1" applyFont="1"/>
    <xf numFmtId="39" fontId="116" fillId="2" borderId="0" xfId="37350" applyFont="1" applyFill="1"/>
    <xf numFmtId="10" fontId="116" fillId="2" borderId="0" xfId="1048" applyNumberFormat="1" applyFont="1" applyFill="1" applyAlignment="1">
      <alignment horizontal="right"/>
    </xf>
    <xf numFmtId="10" fontId="116" fillId="0" borderId="0" xfId="1048" applyNumberFormat="1" applyFont="1" applyAlignment="1">
      <alignment horizontal="right"/>
    </xf>
    <xf numFmtId="39" fontId="116" fillId="0" borderId="0" xfId="37350" applyFont="1" applyAlignment="1">
      <alignment horizontal="right"/>
    </xf>
    <xf numFmtId="0" fontId="116" fillId="68" borderId="0" xfId="1" applyFont="1" applyFill="1"/>
    <xf numFmtId="0" fontId="176" fillId="2" borderId="2" xfId="1" applyFont="1" applyFill="1" applyBorder="1" applyAlignment="1">
      <alignment horizontal="center"/>
    </xf>
    <xf numFmtId="0" fontId="176" fillId="68" borderId="0" xfId="1" applyFont="1" applyFill="1"/>
    <xf numFmtId="10" fontId="116" fillId="2" borderId="0" xfId="37516" applyNumberFormat="1" applyFont="1" applyFill="1" applyAlignment="1">
      <alignment horizontal="center"/>
    </xf>
    <xf numFmtId="10" fontId="116" fillId="68" borderId="0" xfId="37516" applyNumberFormat="1" applyFont="1" applyFill="1" applyAlignment="1">
      <alignment horizontal="center"/>
    </xf>
    <xf numFmtId="0" fontId="116" fillId="68" borderId="0" xfId="1" applyFont="1" applyFill="1" applyAlignment="1">
      <alignment horizontal="center"/>
    </xf>
    <xf numFmtId="0" fontId="116" fillId="0" borderId="0" xfId="1" applyFont="1" applyFill="1" applyBorder="1" applyAlignment="1">
      <alignment horizontal="center"/>
    </xf>
    <xf numFmtId="0" fontId="176" fillId="0" borderId="0" xfId="1" applyFont="1" applyFill="1" applyAlignment="1">
      <alignment horizontal="center"/>
    </xf>
    <xf numFmtId="0" fontId="176" fillId="2" borderId="0" xfId="1" applyFont="1" applyFill="1" applyBorder="1" applyAlignment="1">
      <alignment horizontal="center"/>
    </xf>
    <xf numFmtId="0" fontId="116" fillId="0" borderId="0" xfId="1" applyFont="1" applyFill="1" applyBorder="1" applyAlignment="1"/>
    <xf numFmtId="0" fontId="176" fillId="0" borderId="0" xfId="1" applyFont="1" applyFill="1" applyBorder="1" applyAlignment="1">
      <alignment horizontal="center"/>
    </xf>
    <xf numFmtId="0" fontId="176" fillId="0" borderId="0" xfId="1" applyFont="1" applyFill="1" applyAlignment="1"/>
    <xf numFmtId="0" fontId="116" fillId="2" borderId="0" xfId="1" applyFont="1" applyFill="1" applyBorder="1" applyAlignment="1"/>
    <xf numFmtId="185" fontId="116" fillId="2" borderId="0" xfId="937" applyNumberFormat="1" applyFont="1" applyFill="1" applyBorder="1" applyAlignment="1">
      <alignment horizontal="right"/>
    </xf>
    <xf numFmtId="185" fontId="116" fillId="0" borderId="0" xfId="937" applyNumberFormat="1" applyFont="1" applyFill="1" applyBorder="1" applyAlignment="1">
      <alignment horizontal="right"/>
    </xf>
    <xf numFmtId="0" fontId="116" fillId="0" borderId="0" xfId="1" applyFont="1" applyFill="1" applyAlignment="1"/>
    <xf numFmtId="0" fontId="116" fillId="2" borderId="0" xfId="1" applyFont="1" applyFill="1" applyBorder="1" applyAlignment="1">
      <alignment vertical="center"/>
    </xf>
    <xf numFmtId="0" fontId="116" fillId="0" borderId="0" xfId="1" applyFont="1" applyFill="1" applyBorder="1" applyAlignment="1">
      <alignment vertical="center"/>
    </xf>
    <xf numFmtId="9" fontId="176" fillId="0" borderId="0" xfId="937" applyFont="1" applyFill="1" applyBorder="1" applyAlignment="1">
      <alignment horizontal="center" vertical="center"/>
    </xf>
    <xf numFmtId="0" fontId="176" fillId="0" borderId="0" xfId="1" applyFont="1" applyFill="1" applyAlignment="1">
      <alignment vertical="center"/>
    </xf>
    <xf numFmtId="0" fontId="176" fillId="0" borderId="0" xfId="1" applyFont="1" applyFill="1" applyBorder="1" applyAlignment="1">
      <alignment horizontal="center" vertical="center"/>
    </xf>
    <xf numFmtId="44" fontId="116" fillId="2" borderId="0" xfId="1" applyNumberFormat="1" applyFont="1" applyFill="1" applyBorder="1" applyAlignment="1"/>
    <xf numFmtId="44" fontId="116" fillId="0" borderId="0" xfId="1" applyNumberFormat="1" applyFont="1" applyFill="1" applyBorder="1" applyAlignment="1"/>
    <xf numFmtId="44" fontId="116" fillId="0" borderId="0" xfId="1" applyNumberFormat="1" applyFont="1" applyFill="1" applyAlignment="1"/>
    <xf numFmtId="0" fontId="116" fillId="0" borderId="0" xfId="1" applyFont="1" applyFill="1" applyAlignment="1">
      <alignment vertical="center"/>
    </xf>
    <xf numFmtId="10" fontId="116" fillId="2" borderId="0" xfId="937" applyNumberFormat="1" applyFont="1" applyFill="1" applyAlignment="1">
      <alignment horizontal="right"/>
    </xf>
    <xf numFmtId="10" fontId="116" fillId="0" borderId="0" xfId="937" applyNumberFormat="1" applyFont="1" applyFill="1" applyAlignment="1">
      <alignment horizontal="right"/>
    </xf>
    <xf numFmtId="0" fontId="71" fillId="68" borderId="0" xfId="0" applyFont="1" applyFill="1" applyAlignment="1">
      <alignment horizontal="left" indent="1"/>
    </xf>
    <xf numFmtId="0" fontId="167" fillId="68" borderId="0" xfId="1" quotePrefix="1" applyFont="1" applyFill="1" applyBorder="1" applyAlignment="1">
      <alignment horizontal="center"/>
    </xf>
    <xf numFmtId="10" fontId="116" fillId="2" borderId="0" xfId="937" applyNumberFormat="1" applyFont="1" applyFill="1" applyBorder="1" applyAlignment="1">
      <alignment horizontal="right"/>
    </xf>
    <xf numFmtId="0" fontId="116" fillId="0" borderId="2" xfId="1" applyFont="1" applyBorder="1" applyAlignment="1">
      <alignment horizontal="left" vertical="center" indent="1"/>
    </xf>
    <xf numFmtId="0" fontId="116" fillId="0" borderId="2" xfId="1" applyFont="1" applyBorder="1" applyAlignment="1">
      <alignment vertical="center"/>
    </xf>
    <xf numFmtId="0" fontId="116" fillId="0" borderId="2" xfId="1" applyFont="1" applyFill="1" applyBorder="1" applyAlignment="1">
      <alignment vertical="center"/>
    </xf>
    <xf numFmtId="0" fontId="158" fillId="0" borderId="0" xfId="0" applyFont="1" applyFill="1"/>
    <xf numFmtId="0" fontId="176" fillId="2" borderId="0" xfId="1" applyFont="1" applyFill="1" applyBorder="1" applyAlignment="1">
      <alignment horizontal="center" vertical="center"/>
    </xf>
    <xf numFmtId="0" fontId="167" fillId="68" borderId="0" xfId="1" quotePrefix="1" applyFont="1" applyFill="1" applyAlignment="1">
      <alignment horizontal="center"/>
    </xf>
    <xf numFmtId="0" fontId="116" fillId="0" borderId="0" xfId="1" applyFont="1" applyBorder="1" applyAlignment="1">
      <alignment vertical="center" wrapText="1"/>
    </xf>
    <xf numFmtId="39" fontId="116" fillId="0" borderId="0" xfId="37350" applyFont="1" applyBorder="1" applyAlignment="1">
      <alignment horizontal="center"/>
    </xf>
    <xf numFmtId="1" fontId="71" fillId="2" borderId="0" xfId="0" applyNumberFormat="1" applyFont="1" applyFill="1"/>
    <xf numFmtId="1" fontId="71" fillId="0" borderId="0" xfId="0" applyNumberFormat="1" applyFont="1"/>
    <xf numFmtId="0" fontId="167" fillId="0" borderId="0" xfId="1" quotePrefix="1" applyFont="1" applyFill="1" applyAlignment="1">
      <alignment horizontal="right" vertical="center"/>
    </xf>
    <xf numFmtId="1" fontId="116" fillId="2" borderId="2" xfId="37350" applyNumberFormat="1" applyFont="1" applyFill="1" applyBorder="1"/>
    <xf numFmtId="37" fontId="116" fillId="0" borderId="0" xfId="37350" applyNumberFormat="1" applyFont="1" applyFill="1" applyBorder="1"/>
    <xf numFmtId="1" fontId="116" fillId="0" borderId="2" xfId="37350" applyNumberFormat="1" applyFont="1" applyFill="1" applyBorder="1"/>
    <xf numFmtId="0" fontId="167" fillId="0" borderId="0" xfId="1" applyFont="1" applyFill="1" applyAlignment="1">
      <alignment horizontal="right" vertical="center"/>
    </xf>
    <xf numFmtId="0" fontId="167" fillId="0" borderId="0" xfId="1" quotePrefix="1" applyFont="1" applyFill="1" applyAlignment="1">
      <alignment horizontal="right"/>
    </xf>
    <xf numFmtId="44" fontId="116" fillId="0" borderId="0" xfId="37350" applyNumberFormat="1" applyFont="1" applyBorder="1"/>
    <xf numFmtId="44" fontId="116" fillId="0" borderId="0" xfId="460" applyNumberFormat="1" applyFont="1" applyBorder="1"/>
    <xf numFmtId="0" fontId="116" fillId="0" borderId="2" xfId="1" applyFont="1" applyFill="1" applyBorder="1" applyAlignment="1">
      <alignment horizontal="left" vertical="center" indent="1"/>
    </xf>
    <xf numFmtId="0" fontId="0" fillId="0" borderId="2" xfId="0" applyFont="1" applyBorder="1"/>
    <xf numFmtId="1" fontId="71" fillId="2" borderId="0" xfId="3" applyNumberFormat="1" applyFont="1" applyFill="1"/>
    <xf numFmtId="1" fontId="71" fillId="0" borderId="0" xfId="3" applyNumberFormat="1" applyFont="1"/>
    <xf numFmtId="1" fontId="71" fillId="2" borderId="2" xfId="3" applyNumberFormat="1" applyFont="1" applyFill="1" applyBorder="1"/>
    <xf numFmtId="1" fontId="71" fillId="0" borderId="2" xfId="3" applyNumberFormat="1" applyFont="1" applyBorder="1"/>
    <xf numFmtId="44" fontId="71" fillId="0" borderId="0" xfId="0" applyNumberFormat="1" applyFont="1"/>
    <xf numFmtId="37" fontId="71" fillId="2" borderId="0" xfId="3" applyNumberFormat="1" applyFont="1" applyFill="1"/>
    <xf numFmtId="37" fontId="71" fillId="0" borderId="0" xfId="3" applyNumberFormat="1" applyFont="1"/>
    <xf numFmtId="10" fontId="71" fillId="0" borderId="0" xfId="37516" applyNumberFormat="1" applyFont="1"/>
    <xf numFmtId="0" fontId="71" fillId="0" borderId="2" xfId="0" applyFont="1" applyBorder="1"/>
    <xf numFmtId="0" fontId="116" fillId="68" borderId="0" xfId="1" applyFont="1" applyFill="1" applyAlignment="1"/>
    <xf numFmtId="0" fontId="116" fillId="68" borderId="0" xfId="1" applyFont="1" applyFill="1" applyAlignment="1">
      <alignment horizontal="left" vertical="top" wrapText="1"/>
    </xf>
    <xf numFmtId="39" fontId="7" fillId="0" borderId="0" xfId="734" applyFont="1" applyFill="1" applyAlignment="1" applyProtection="1">
      <alignment horizontal="left"/>
    </xf>
    <xf numFmtId="39" fontId="2" fillId="0" borderId="0" xfId="38107"/>
    <xf numFmtId="0" fontId="71" fillId="68" borderId="0" xfId="589" applyFont="1" applyFill="1"/>
    <xf numFmtId="0" fontId="71" fillId="68" borderId="0" xfId="589" applyFont="1" applyFill="1" applyAlignment="1">
      <alignment horizontal="center"/>
    </xf>
    <xf numFmtId="39" fontId="2" fillId="87" borderId="0" xfId="734" applyFont="1" applyFill="1" applyAlignment="1" applyProtection="1">
      <alignment horizontal="left"/>
    </xf>
    <xf numFmtId="39" fontId="2" fillId="0" borderId="0" xfId="734" applyFont="1" applyFill="1" applyProtection="1"/>
    <xf numFmtId="39" fontId="7" fillId="0" borderId="0" xfId="734" applyFont="1" applyFill="1" applyProtection="1"/>
    <xf numFmtId="39" fontId="1" fillId="87" borderId="0" xfId="734" applyFont="1" applyFill="1" applyProtection="1"/>
    <xf numFmtId="39" fontId="7" fillId="0" borderId="0" xfId="734" applyFont="1" applyFill="1" applyAlignment="1" applyProtection="1">
      <alignment horizontal="center"/>
    </xf>
    <xf numFmtId="42" fontId="179" fillId="0" borderId="2" xfId="10" applyNumberFormat="1" applyFont="1" applyBorder="1" applyAlignment="1">
      <alignment horizontal="center"/>
    </xf>
    <xf numFmtId="0" fontId="158" fillId="68" borderId="0" xfId="0" applyFont="1" applyFill="1" applyAlignment="1">
      <alignment horizontal="center"/>
    </xf>
    <xf numFmtId="0" fontId="159" fillId="68" borderId="2" xfId="0" applyFont="1" applyFill="1" applyBorder="1" applyAlignment="1" applyProtection="1">
      <alignment horizontal="center" wrapText="1"/>
    </xf>
    <xf numFmtId="44" fontId="177" fillId="0" borderId="0" xfId="3" applyNumberFormat="1" applyFont="1" applyFill="1" applyBorder="1"/>
    <xf numFmtId="44" fontId="119" fillId="0" borderId="0" xfId="3" applyNumberFormat="1" applyFont="1" applyFill="1" applyProtection="1"/>
    <xf numFmtId="44" fontId="116" fillId="0" borderId="0" xfId="0" applyNumberFormat="1" applyFont="1" applyFill="1" applyProtection="1"/>
    <xf numFmtId="44" fontId="116" fillId="68" borderId="0" xfId="0" applyNumberFormat="1" applyFont="1" applyFill="1" applyProtection="1"/>
    <xf numFmtId="44" fontId="119" fillId="0" borderId="0" xfId="0" applyNumberFormat="1" applyFont="1" applyFill="1" applyProtection="1"/>
    <xf numFmtId="44" fontId="178" fillId="0" borderId="0" xfId="4" applyNumberFormat="1" applyFont="1" applyFill="1" applyAlignment="1" applyProtection="1">
      <alignment horizontal="center"/>
    </xf>
    <xf numFmtId="44" fontId="177" fillId="0" borderId="4" xfId="3" applyNumberFormat="1" applyFont="1" applyFill="1" applyBorder="1"/>
    <xf numFmtId="43" fontId="177" fillId="0" borderId="0" xfId="3" applyNumberFormat="1" applyFont="1" applyFill="1" applyBorder="1"/>
    <xf numFmtId="43" fontId="119" fillId="0" borderId="0" xfId="3" applyNumberFormat="1" applyFont="1" applyFill="1" applyProtection="1"/>
    <xf numFmtId="43" fontId="116" fillId="0" borderId="0" xfId="0" applyNumberFormat="1" applyFont="1" applyFill="1" applyProtection="1"/>
    <xf numFmtId="43" fontId="116" fillId="68" borderId="0" xfId="0" applyNumberFormat="1" applyFont="1" applyFill="1" applyProtection="1"/>
    <xf numFmtId="43" fontId="177" fillId="0" borderId="2" xfId="3" applyNumberFormat="1" applyFont="1" applyFill="1" applyBorder="1"/>
    <xf numFmtId="43" fontId="119" fillId="0" borderId="0" xfId="0" applyNumberFormat="1" applyFont="1" applyFill="1" applyProtection="1"/>
    <xf numFmtId="43" fontId="119" fillId="0" borderId="0" xfId="3" applyNumberFormat="1" applyFont="1" applyFill="1" applyBorder="1" applyProtection="1"/>
    <xf numFmtId="43" fontId="177" fillId="0" borderId="37" xfId="3" applyNumberFormat="1" applyFont="1" applyFill="1" applyBorder="1"/>
    <xf numFmtId="43" fontId="119" fillId="0" borderId="0" xfId="0" applyNumberFormat="1" applyFont="1" applyFill="1" applyBorder="1" applyProtection="1"/>
    <xf numFmtId="43" fontId="178" fillId="0" borderId="0" xfId="4" applyNumberFormat="1" applyFont="1" applyFill="1" applyAlignment="1" applyProtection="1">
      <alignment horizontal="center"/>
    </xf>
    <xf numFmtId="43" fontId="178" fillId="68" borderId="0" xfId="4" applyNumberFormat="1" applyFont="1" applyFill="1" applyAlignment="1" applyProtection="1">
      <alignment horizontal="center"/>
    </xf>
    <xf numFmtId="43" fontId="71" fillId="0" borderId="0" xfId="0" applyNumberFormat="1" applyFont="1"/>
    <xf numFmtId="43" fontId="116" fillId="0" borderId="0" xfId="0" applyNumberFormat="1" applyFont="1" applyFill="1" applyBorder="1" applyProtection="1"/>
    <xf numFmtId="44" fontId="119" fillId="0" borderId="0" xfId="4" applyNumberFormat="1" applyFont="1" applyFill="1" applyBorder="1" applyProtection="1"/>
    <xf numFmtId="44" fontId="116" fillId="0" borderId="0" xfId="3" applyNumberFormat="1" applyFont="1"/>
    <xf numFmtId="44" fontId="116" fillId="0" borderId="4" xfId="3" applyNumberFormat="1" applyFont="1" applyBorder="1"/>
    <xf numFmtId="43" fontId="116" fillId="0" borderId="0" xfId="3" applyNumberFormat="1" applyFont="1" applyBorder="1"/>
    <xf numFmtId="43" fontId="116" fillId="0" borderId="0" xfId="3" applyNumberFormat="1" applyFont="1"/>
    <xf numFmtId="43" fontId="116" fillId="0" borderId="0" xfId="3" quotePrefix="1" applyNumberFormat="1" applyFont="1"/>
    <xf numFmtId="43" fontId="116" fillId="0" borderId="2" xfId="3" quotePrefix="1" applyNumberFormat="1" applyFont="1" applyBorder="1"/>
    <xf numFmtId="43" fontId="116" fillId="0" borderId="2" xfId="3" applyNumberFormat="1" applyFont="1" applyBorder="1"/>
    <xf numFmtId="0" fontId="112" fillId="0" borderId="0" xfId="0" applyFont="1" applyFill="1" applyBorder="1" applyAlignment="1" applyProtection="1">
      <alignment horizontal="center"/>
    </xf>
    <xf numFmtId="0" fontId="112" fillId="0" borderId="2" xfId="0" applyFont="1" applyFill="1" applyBorder="1" applyAlignment="1" applyProtection="1">
      <alignment horizontal="center"/>
    </xf>
    <xf numFmtId="0" fontId="107" fillId="0" borderId="0" xfId="0" applyFont="1" applyFill="1" applyBorder="1" applyAlignment="1" applyProtection="1">
      <alignment horizontal="left"/>
    </xf>
    <xf numFmtId="167" fontId="107" fillId="68" borderId="5" xfId="0" quotePrefix="1" applyNumberFormat="1" applyFont="1" applyFill="1" applyBorder="1" applyAlignment="1" applyProtection="1">
      <alignment horizontal="left"/>
    </xf>
    <xf numFmtId="0" fontId="112" fillId="68" borderId="0" xfId="0" applyFont="1" applyFill="1" applyBorder="1" applyAlignment="1" applyProtection="1">
      <alignment horizontal="center" wrapText="1"/>
    </xf>
    <xf numFmtId="0" fontId="2" fillId="68" borderId="0" xfId="0" applyFont="1" applyFill="1" applyAlignment="1" applyProtection="1">
      <alignment horizontal="left"/>
    </xf>
    <xf numFmtId="0" fontId="69" fillId="68" borderId="0" xfId="0" applyFont="1" applyFill="1" applyAlignment="1" applyProtection="1">
      <alignment horizontal="left"/>
    </xf>
    <xf numFmtId="0" fontId="71" fillId="68" borderId="0" xfId="0" applyFont="1" applyFill="1" applyAlignment="1"/>
    <xf numFmtId="0" fontId="112" fillId="68" borderId="0" xfId="0" applyFont="1" applyFill="1" applyBorder="1" applyAlignment="1" applyProtection="1">
      <alignment horizontal="center"/>
    </xf>
    <xf numFmtId="0" fontId="71" fillId="68" borderId="0" xfId="0" applyFont="1" applyFill="1" applyAlignment="1">
      <alignment horizontal="left" wrapText="1"/>
    </xf>
    <xf numFmtId="0" fontId="112" fillId="68" borderId="0" xfId="0" applyFont="1" applyFill="1" applyBorder="1" applyAlignment="1" applyProtection="1">
      <alignment horizontal="center" vertical="center" wrapText="1"/>
    </xf>
    <xf numFmtId="0" fontId="2" fillId="0" borderId="0" xfId="0" applyFont="1" applyAlignment="1" applyProtection="1">
      <alignment horizontal="left"/>
    </xf>
    <xf numFmtId="49" fontId="10" fillId="0" borderId="0" xfId="0" applyNumberFormat="1" applyFont="1" applyAlignment="1">
      <alignment horizontal="left"/>
    </xf>
    <xf numFmtId="0" fontId="118" fillId="0" borderId="0" xfId="0" applyFont="1" applyBorder="1" applyAlignment="1">
      <alignment horizontal="center"/>
    </xf>
    <xf numFmtId="0" fontId="158" fillId="68" borderId="2" xfId="0" applyFont="1" applyFill="1" applyBorder="1" applyAlignment="1">
      <alignment horizontal="center"/>
    </xf>
    <xf numFmtId="0" fontId="116" fillId="68" borderId="0" xfId="460" applyFont="1" applyFill="1" applyAlignment="1">
      <alignment horizontal="justify" wrapText="1"/>
    </xf>
    <xf numFmtId="0" fontId="71" fillId="0" borderId="0" xfId="0" applyFont="1" applyAlignment="1">
      <alignment horizontal="left" vertical="center" wrapText="1"/>
    </xf>
    <xf numFmtId="0" fontId="164" fillId="0" borderId="0" xfId="1" applyFont="1" applyFill="1" applyAlignment="1">
      <alignment horizontal="left" vertical="center" wrapText="1"/>
    </xf>
    <xf numFmtId="10" fontId="116" fillId="68" borderId="0" xfId="37516" applyNumberFormat="1" applyFont="1" applyFill="1" applyBorder="1" applyAlignment="1">
      <alignment horizontal="justify" vertical="top" wrapText="1"/>
    </xf>
    <xf numFmtId="167" fontId="107" fillId="0" borderId="5" xfId="0" quotePrefix="1" applyNumberFormat="1" applyFont="1" applyFill="1" applyBorder="1" applyAlignment="1" applyProtection="1">
      <alignment horizontal="left"/>
    </xf>
    <xf numFmtId="0" fontId="10" fillId="0" borderId="0" xfId="0" applyFont="1" applyFill="1" applyAlignment="1">
      <alignment vertical="top" wrapText="1"/>
    </xf>
    <xf numFmtId="0" fontId="10" fillId="0" borderId="0" xfId="0" applyFont="1" applyFill="1" applyAlignment="1">
      <alignment vertical="center" wrapText="1"/>
    </xf>
    <xf numFmtId="0" fontId="170" fillId="2" borderId="7" xfId="0" applyFont="1" applyFill="1" applyBorder="1"/>
    <xf numFmtId="0" fontId="153" fillId="2" borderId="7" xfId="0" applyFont="1" applyFill="1" applyBorder="1"/>
    <xf numFmtId="164" fontId="134" fillId="2" borderId="5" xfId="0" applyNumberFormat="1" applyFont="1" applyFill="1" applyBorder="1" applyAlignment="1"/>
    <xf numFmtId="0" fontId="107" fillId="2" borderId="7" xfId="1" applyFont="1" applyFill="1" applyBorder="1" applyAlignment="1"/>
    <xf numFmtId="0" fontId="4" fillId="2" borderId="7" xfId="460" applyFont="1" applyFill="1" applyBorder="1" applyAlignment="1"/>
    <xf numFmtId="0" fontId="2" fillId="2" borderId="7" xfId="1" applyFont="1" applyFill="1" applyBorder="1" applyAlignment="1"/>
    <xf numFmtId="0" fontId="107" fillId="2" borderId="7" xfId="1" applyFont="1" applyFill="1" applyBorder="1" applyAlignment="1">
      <alignment vertical="center"/>
    </xf>
    <xf numFmtId="0" fontId="172" fillId="2" borderId="7" xfId="1" applyFont="1" applyFill="1" applyBorder="1"/>
    <xf numFmtId="0" fontId="4" fillId="2" borderId="7" xfId="1" applyFont="1" applyFill="1" applyBorder="1"/>
    <xf numFmtId="0" fontId="116" fillId="2" borderId="0" xfId="1" applyFont="1" applyFill="1" applyAlignment="1">
      <alignment horizontal="center"/>
    </xf>
    <xf numFmtId="39" fontId="2" fillId="0" borderId="0" xfId="37350" applyFont="1" applyFill="1"/>
    <xf numFmtId="0" fontId="173" fillId="2" borderId="7" xfId="1" applyFont="1" applyFill="1" applyBorder="1" applyAlignment="1">
      <alignment vertical="center"/>
    </xf>
    <xf numFmtId="10" fontId="116" fillId="0" borderId="0" xfId="937" applyNumberFormat="1" applyFont="1" applyFill="1" applyBorder="1" applyAlignment="1">
      <alignment horizontal="left" vertical="top" wrapText="1"/>
    </xf>
    <xf numFmtId="0" fontId="116" fillId="0" borderId="0" xfId="1" applyFont="1" applyFill="1" applyAlignment="1">
      <alignment horizontal="left" vertical="top" wrapText="1"/>
    </xf>
    <xf numFmtId="0" fontId="71" fillId="2" borderId="0" xfId="37516" applyNumberFormat="1" applyFont="1" applyFill="1" applyBorder="1" applyAlignment="1">
      <alignment horizontal="right"/>
    </xf>
    <xf numFmtId="0" fontId="123" fillId="0" borderId="0" xfId="460" applyFont="1" applyFill="1" applyAlignment="1">
      <alignment vertical="center"/>
    </xf>
    <xf numFmtId="10" fontId="116" fillId="0" borderId="0" xfId="937" applyNumberFormat="1" applyFont="1" applyFill="1" applyBorder="1" applyAlignment="1">
      <alignment horizontal="right"/>
    </xf>
    <xf numFmtId="0" fontId="176" fillId="0" borderId="2" xfId="1" applyFont="1" applyFill="1" applyBorder="1" applyAlignment="1">
      <alignment horizontal="center"/>
    </xf>
    <xf numFmtId="0" fontId="158" fillId="0" borderId="2" xfId="0" applyFont="1" applyFill="1" applyBorder="1" applyAlignment="1">
      <alignment horizontal="center"/>
    </xf>
    <xf numFmtId="0" fontId="158" fillId="0" borderId="0" xfId="0" applyFont="1" applyFill="1" applyBorder="1" applyAlignment="1">
      <alignment horizontal="center"/>
    </xf>
    <xf numFmtId="0" fontId="176" fillId="0" borderId="2" xfId="460" applyFont="1" applyFill="1" applyBorder="1" applyAlignment="1">
      <alignment horizontal="center"/>
    </xf>
    <xf numFmtId="0" fontId="176" fillId="0" borderId="0" xfId="460" applyFont="1" applyFill="1" applyBorder="1" applyAlignment="1">
      <alignment horizontal="center"/>
    </xf>
    <xf numFmtId="39" fontId="116" fillId="0" borderId="0" xfId="37350" applyFont="1" applyFill="1" applyAlignment="1">
      <alignment horizontal="center"/>
    </xf>
    <xf numFmtId="185" fontId="71" fillId="0" borderId="0" xfId="37516" applyNumberFormat="1" applyFont="1" applyFill="1"/>
    <xf numFmtId="44" fontId="71" fillId="0" borderId="0" xfId="0" applyNumberFormat="1" applyFont="1" applyFill="1"/>
    <xf numFmtId="39" fontId="71" fillId="0" borderId="0" xfId="0" applyNumberFormat="1" applyFont="1" applyFill="1" applyBorder="1"/>
    <xf numFmtId="42" fontId="71" fillId="0" borderId="0" xfId="0" applyNumberFormat="1" applyFont="1" applyFill="1" applyBorder="1"/>
    <xf numFmtId="1" fontId="71" fillId="0" borderId="0" xfId="0" applyNumberFormat="1" applyFont="1" applyFill="1" applyBorder="1"/>
    <xf numFmtId="44" fontId="71" fillId="0" borderId="0" xfId="0" applyNumberFormat="1" applyFont="1" applyFill="1" applyBorder="1"/>
    <xf numFmtId="10" fontId="71" fillId="0" borderId="0" xfId="37516" applyNumberFormat="1" applyFont="1" applyFill="1" applyBorder="1" applyAlignment="1">
      <alignment horizontal="right"/>
    </xf>
    <xf numFmtId="0" fontId="71" fillId="0" borderId="2" xfId="0" applyFont="1" applyFill="1" applyBorder="1"/>
    <xf numFmtId="0" fontId="116" fillId="0" borderId="0" xfId="1" applyFont="1" applyBorder="1" applyAlignment="1">
      <alignment horizontal="left" vertical="center" indent="1"/>
    </xf>
    <xf numFmtId="0" fontId="116" fillId="0" borderId="0" xfId="1" applyFont="1" applyBorder="1" applyAlignment="1">
      <alignment vertical="center"/>
    </xf>
    <xf numFmtId="0" fontId="168" fillId="0" borderId="0" xfId="1" applyFont="1" applyBorder="1" applyAlignment="1">
      <alignment vertical="center"/>
    </xf>
    <xf numFmtId="39" fontId="116" fillId="0" borderId="0" xfId="37350" applyFont="1" applyFill="1" applyBorder="1" applyAlignment="1">
      <alignment horizontal="center"/>
    </xf>
    <xf numFmtId="1" fontId="71" fillId="0" borderId="0" xfId="0" applyNumberFormat="1" applyFont="1" applyFill="1"/>
    <xf numFmtId="44" fontId="116" fillId="0" borderId="4" xfId="460" applyNumberFormat="1" applyFont="1" applyFill="1" applyBorder="1"/>
    <xf numFmtId="44" fontId="116" fillId="0" borderId="0" xfId="460" applyNumberFormat="1" applyFont="1" applyFill="1" applyBorder="1"/>
    <xf numFmtId="44" fontId="116" fillId="0" borderId="0" xfId="37350" applyNumberFormat="1" applyFont="1" applyFill="1" applyBorder="1"/>
    <xf numFmtId="39" fontId="116" fillId="0" borderId="0" xfId="37350" applyFont="1" applyFill="1"/>
    <xf numFmtId="10" fontId="116" fillId="0" borderId="0" xfId="1048" applyNumberFormat="1" applyFont="1" applyFill="1" applyAlignment="1">
      <alignment horizontal="right"/>
    </xf>
    <xf numFmtId="39" fontId="116" fillId="0" borderId="0" xfId="37350" applyFont="1" applyFill="1" applyAlignment="1">
      <alignment horizontal="right"/>
    </xf>
    <xf numFmtId="1" fontId="71" fillId="0" borderId="0" xfId="3" applyNumberFormat="1" applyFont="1" applyFill="1"/>
    <xf numFmtId="0" fontId="116" fillId="2" borderId="0" xfId="1" applyFont="1" applyFill="1" applyBorder="1" applyAlignment="1">
      <alignment vertical="center" wrapText="1"/>
    </xf>
    <xf numFmtId="0" fontId="71" fillId="2" borderId="0" xfId="0" applyFont="1" applyFill="1" applyAlignment="1">
      <alignment horizontal="left" indent="1"/>
    </xf>
    <xf numFmtId="0" fontId="166" fillId="68" borderId="0" xfId="1" applyFont="1" applyFill="1" applyAlignment="1">
      <alignment horizontal="justify" vertical="top" wrapText="1"/>
    </xf>
    <xf numFmtId="0" fontId="131" fillId="68" borderId="2" xfId="0" applyNumberFormat="1" applyFont="1" applyFill="1" applyBorder="1" applyAlignment="1">
      <alignment horizontal="center"/>
    </xf>
    <xf numFmtId="0" fontId="131" fillId="68" borderId="2" xfId="0" applyFont="1" applyFill="1" applyBorder="1" applyAlignment="1">
      <alignment horizontal="center"/>
    </xf>
    <xf numFmtId="0" fontId="131" fillId="68" borderId="2" xfId="0" applyFont="1" applyFill="1" applyBorder="1" applyAlignment="1">
      <alignment horizontal="center" wrapText="1"/>
    </xf>
    <xf numFmtId="0" fontId="112" fillId="0" borderId="0" xfId="0" applyFont="1" applyFill="1" applyBorder="1" applyAlignment="1" applyProtection="1">
      <alignment horizontal="center"/>
    </xf>
    <xf numFmtId="0" fontId="112" fillId="0" borderId="2" xfId="0" applyFont="1" applyFill="1" applyBorder="1" applyAlignment="1" applyProtection="1">
      <alignment horizontal="center"/>
    </xf>
    <xf numFmtId="0" fontId="107" fillId="0" borderId="0" xfId="0" applyFont="1" applyFill="1" applyBorder="1" applyAlignment="1" applyProtection="1">
      <alignment horizontal="left"/>
    </xf>
    <xf numFmtId="167" fontId="107" fillId="68" borderId="5" xfId="0" quotePrefix="1" applyNumberFormat="1" applyFont="1" applyFill="1" applyBorder="1" applyAlignment="1" applyProtection="1">
      <alignment horizontal="left"/>
    </xf>
    <xf numFmtId="0" fontId="112" fillId="68" borderId="0" xfId="0" applyFont="1" applyFill="1" applyBorder="1" applyAlignment="1" applyProtection="1">
      <alignment horizontal="center" wrapText="1"/>
    </xf>
    <xf numFmtId="0" fontId="2" fillId="68" borderId="0" xfId="0" applyFont="1" applyFill="1" applyAlignment="1" applyProtection="1">
      <alignment horizontal="left"/>
    </xf>
    <xf numFmtId="0" fontId="69" fillId="68" borderId="0" xfId="0" applyFont="1" applyFill="1" applyAlignment="1" applyProtection="1">
      <alignment horizontal="left"/>
    </xf>
    <xf numFmtId="0" fontId="71" fillId="68" borderId="0" xfId="0" applyFont="1" applyFill="1" applyAlignment="1"/>
    <xf numFmtId="0" fontId="112" fillId="68" borderId="0" xfId="0" applyFont="1" applyFill="1" applyBorder="1" applyAlignment="1" applyProtection="1">
      <alignment horizontal="center"/>
    </xf>
    <xf numFmtId="0" fontId="112" fillId="68" borderId="2" xfId="0" applyFont="1" applyFill="1" applyBorder="1" applyAlignment="1" applyProtection="1">
      <alignment horizontal="center"/>
    </xf>
    <xf numFmtId="0" fontId="71" fillId="68" borderId="0" xfId="0" applyFont="1" applyFill="1" applyAlignment="1">
      <alignment horizontal="left" wrapText="1"/>
    </xf>
    <xf numFmtId="0" fontId="112" fillId="68" borderId="0" xfId="0" applyFont="1" applyFill="1" applyBorder="1" applyAlignment="1" applyProtection="1">
      <alignment horizontal="center" vertical="center" wrapText="1"/>
    </xf>
    <xf numFmtId="0" fontId="112" fillId="0" borderId="2" xfId="0" quotePrefix="1" applyFont="1" applyFill="1" applyBorder="1" applyAlignment="1" applyProtection="1">
      <alignment horizontal="center"/>
    </xf>
    <xf numFmtId="0" fontId="112" fillId="0" borderId="0" xfId="0" applyFont="1" applyFill="1" applyAlignment="1" applyProtection="1">
      <alignment horizontal="center"/>
    </xf>
    <xf numFmtId="0" fontId="2" fillId="0" borderId="0" xfId="0" applyFont="1" applyAlignment="1" applyProtection="1">
      <alignment horizontal="left"/>
    </xf>
    <xf numFmtId="49" fontId="10" fillId="0" borderId="0" xfId="0" applyNumberFormat="1" applyFont="1" applyAlignment="1">
      <alignment horizontal="left"/>
    </xf>
    <xf numFmtId="0" fontId="118" fillId="0" borderId="0" xfId="0" applyFont="1" applyBorder="1" applyAlignment="1">
      <alignment horizontal="center"/>
    </xf>
    <xf numFmtId="0" fontId="107" fillId="0" borderId="0" xfId="0" applyFont="1" applyFill="1" applyAlignment="1" applyProtection="1">
      <alignment horizontal="left" wrapText="1"/>
    </xf>
    <xf numFmtId="0" fontId="118" fillId="0" borderId="0" xfId="0" applyFont="1" applyFill="1" applyBorder="1" applyAlignment="1">
      <alignment horizontal="center"/>
    </xf>
    <xf numFmtId="0" fontId="158" fillId="68" borderId="2" xfId="0" applyFont="1" applyFill="1" applyBorder="1" applyAlignment="1">
      <alignment horizontal="center"/>
    </xf>
    <xf numFmtId="39" fontId="7" fillId="78" borderId="0" xfId="734" applyFont="1" applyFill="1" applyAlignment="1" applyProtection="1">
      <alignment horizontal="left"/>
    </xf>
    <xf numFmtId="0" fontId="116" fillId="68" borderId="0" xfId="1" applyFont="1" applyFill="1" applyAlignment="1">
      <alignment horizontal="justify" wrapText="1"/>
    </xf>
    <xf numFmtId="0" fontId="116" fillId="68" borderId="0" xfId="460" applyFont="1" applyFill="1" applyAlignment="1">
      <alignment horizontal="justify" wrapText="1"/>
    </xf>
    <xf numFmtId="0" fontId="168" fillId="68" borderId="0" xfId="460" applyFont="1" applyFill="1" applyAlignment="1">
      <alignment horizontal="justify" wrapText="1"/>
    </xf>
    <xf numFmtId="0" fontId="163" fillId="0" borderId="0" xfId="1" applyFont="1" applyFill="1" applyAlignment="1">
      <alignment horizontal="left" vertical="top" wrapText="1"/>
    </xf>
    <xf numFmtId="0" fontId="71" fillId="0" borderId="6" xfId="0" applyFont="1" applyBorder="1" applyAlignment="1">
      <alignment horizontal="left" wrapText="1"/>
    </xf>
    <xf numFmtId="0" fontId="71" fillId="0" borderId="0" xfId="0" applyFont="1" applyBorder="1" applyAlignment="1">
      <alignment horizontal="left" wrapText="1"/>
    </xf>
    <xf numFmtId="0" fontId="71" fillId="2" borderId="0" xfId="0" applyFont="1" applyFill="1" applyAlignment="1">
      <alignment horizontal="left" vertical="top" wrapText="1"/>
    </xf>
    <xf numFmtId="37" fontId="116" fillId="0" borderId="6" xfId="460" applyNumberFormat="1" applyFont="1" applyBorder="1" applyAlignment="1">
      <alignment horizontal="left" vertical="top" wrapText="1"/>
    </xf>
    <xf numFmtId="37" fontId="116" fillId="0" borderId="0" xfId="460" applyNumberFormat="1" applyFont="1" applyBorder="1" applyAlignment="1">
      <alignment horizontal="left" vertical="top" wrapText="1"/>
    </xf>
    <xf numFmtId="0" fontId="163" fillId="0" borderId="0" xfId="1" applyFont="1" applyFill="1" applyAlignment="1">
      <alignment horizontal="left" vertical="center" wrapText="1"/>
    </xf>
    <xf numFmtId="0" fontId="164" fillId="2" borderId="0" xfId="1" applyFont="1" applyFill="1" applyAlignment="1">
      <alignment horizontal="left" vertical="center" wrapText="1"/>
    </xf>
    <xf numFmtId="0" fontId="176" fillId="68" borderId="0" xfId="1" applyFont="1" applyFill="1" applyAlignment="1">
      <alignment horizontal="left" vertical="top" wrapText="1"/>
    </xf>
    <xf numFmtId="0" fontId="116" fillId="2" borderId="0" xfId="1" applyFont="1" applyFill="1" applyAlignment="1">
      <alignment horizontal="justify" vertical="top" wrapText="1"/>
    </xf>
    <xf numFmtId="0" fontId="183" fillId="68" borderId="0" xfId="1" applyFont="1" applyFill="1" applyAlignment="1">
      <alignment horizontal="center"/>
    </xf>
    <xf numFmtId="0" fontId="163" fillId="2" borderId="0" xfId="1" applyFont="1" applyFill="1" applyAlignment="1">
      <alignment horizontal="left" vertical="center" wrapText="1"/>
    </xf>
    <xf numFmtId="0" fontId="116" fillId="0" borderId="6" xfId="1" applyFont="1" applyBorder="1" applyAlignment="1">
      <alignment horizontal="justify" vertical="center" wrapText="1"/>
    </xf>
    <xf numFmtId="0" fontId="116" fillId="0" borderId="0" xfId="1" applyFont="1" applyBorder="1" applyAlignment="1">
      <alignment horizontal="justify" vertical="center" wrapText="1"/>
    </xf>
    <xf numFmtId="0" fontId="164" fillId="0" borderId="0" xfId="1" applyFont="1" applyFill="1" applyAlignment="1">
      <alignment horizontal="left" vertical="center" wrapText="1"/>
    </xf>
    <xf numFmtId="0" fontId="71" fillId="0" borderId="6" xfId="0" applyFont="1" applyBorder="1" applyAlignment="1">
      <alignment horizontal="left" vertical="center" wrapText="1"/>
    </xf>
    <xf numFmtId="0" fontId="71" fillId="0" borderId="0" xfId="0" applyFont="1" applyAlignment="1">
      <alignment horizontal="left" vertical="center" wrapText="1"/>
    </xf>
    <xf numFmtId="0" fontId="163" fillId="0" borderId="0" xfId="1" applyFont="1" applyFill="1" applyAlignment="1">
      <alignment horizontal="justify" wrapText="1"/>
    </xf>
    <xf numFmtId="0" fontId="166" fillId="68" borderId="0" xfId="1" applyFont="1" applyFill="1" applyAlignment="1">
      <alignment horizontal="justify" vertical="top" wrapText="1"/>
    </xf>
    <xf numFmtId="10" fontId="116" fillId="68" borderId="0" xfId="37516" applyNumberFormat="1" applyFont="1" applyFill="1" applyBorder="1" applyAlignment="1">
      <alignment horizontal="justify" vertical="top" wrapText="1"/>
    </xf>
    <xf numFmtId="10" fontId="116" fillId="68" borderId="0" xfId="37516" applyNumberFormat="1" applyFont="1" applyFill="1" applyAlignment="1">
      <alignment horizontal="justify" vertical="top" wrapText="1"/>
    </xf>
    <xf numFmtId="0" fontId="116" fillId="68" borderId="0" xfId="1" applyFont="1" applyFill="1" applyAlignment="1">
      <alignment horizontal="justify" vertical="top" wrapText="1"/>
    </xf>
    <xf numFmtId="10" fontId="116" fillId="0" borderId="0" xfId="937" applyNumberFormat="1" applyFont="1" applyFill="1" applyBorder="1" applyAlignment="1">
      <alignment horizontal="justify" vertical="top" wrapText="1"/>
    </xf>
    <xf numFmtId="0" fontId="116" fillId="0" borderId="0" xfId="1" applyFont="1" applyFill="1" applyAlignment="1">
      <alignment horizontal="justify" vertical="top" wrapText="1"/>
    </xf>
    <xf numFmtId="10" fontId="116" fillId="2" borderId="0" xfId="937" applyNumberFormat="1" applyFont="1" applyFill="1" applyBorder="1" applyAlignment="1">
      <alignment horizontal="justify" vertical="top" wrapText="1"/>
    </xf>
    <xf numFmtId="0" fontId="118" fillId="68" borderId="2" xfId="0" applyFont="1" applyFill="1" applyBorder="1" applyAlignment="1">
      <alignment horizontal="center"/>
    </xf>
    <xf numFmtId="0" fontId="2" fillId="68" borderId="0" xfId="0" applyFont="1" applyFill="1" applyAlignment="1" applyProtection="1">
      <alignment horizontal="left" vertical="top" wrapText="1"/>
    </xf>
    <xf numFmtId="0" fontId="112" fillId="68" borderId="2" xfId="0" applyFont="1" applyFill="1" applyBorder="1" applyAlignment="1" applyProtection="1">
      <alignment horizontal="center" wrapText="1"/>
    </xf>
    <xf numFmtId="0" fontId="112" fillId="0" borderId="2" xfId="0" applyFont="1" applyFill="1" applyBorder="1" applyAlignment="1" applyProtection="1">
      <alignment horizontal="center" wrapText="1"/>
    </xf>
    <xf numFmtId="167" fontId="107" fillId="0" borderId="5" xfId="0" quotePrefix="1" applyNumberFormat="1" applyFont="1" applyFill="1" applyBorder="1" applyAlignment="1" applyProtection="1">
      <alignment horizontal="left"/>
    </xf>
    <xf numFmtId="49" fontId="10" fillId="0" borderId="0" xfId="0" applyNumberFormat="1" applyFont="1" applyFill="1" applyAlignment="1">
      <alignment wrapText="1"/>
    </xf>
    <xf numFmtId="0" fontId="10" fillId="0" borderId="0" xfId="0" applyFont="1" applyFill="1" applyAlignment="1">
      <alignment horizontal="left"/>
    </xf>
    <xf numFmtId="0" fontId="69" fillId="0" borderId="2" xfId="0" applyFont="1" applyFill="1" applyBorder="1" applyAlignment="1" applyProtection="1">
      <alignment horizontal="center"/>
    </xf>
    <xf numFmtId="0" fontId="10" fillId="0" borderId="0" xfId="0" applyFont="1" applyFill="1" applyAlignment="1">
      <alignment vertical="top" wrapText="1"/>
    </xf>
    <xf numFmtId="0" fontId="10" fillId="0" borderId="0" xfId="0" applyFont="1" applyFill="1" applyAlignment="1">
      <alignment vertical="center" wrapText="1"/>
    </xf>
  </cellXfs>
  <cellStyles count="38128">
    <cellStyle name="%" xfId="1070" xr:uid="{00000000-0005-0000-0000-000000000000}"/>
    <cellStyle name="£Z_x0004_Ç_x0006_^_x0004_" xfId="811" xr:uid="{00000000-0005-0000-0000-000001000000}"/>
    <cellStyle name="£Z_x0004_Ç_x0006_^_x0004_ 2" xfId="812" xr:uid="{00000000-0005-0000-0000-000002000000}"/>
    <cellStyle name="£Z_x0004_Ç_x0006_^_x0004_ 3" xfId="813" xr:uid="{00000000-0005-0000-0000-000003000000}"/>
    <cellStyle name="0" xfId="1252" xr:uid="{00000000-0005-0000-0000-000004000000}"/>
    <cellStyle name="20% - Accent1" xfId="769" builtinId="30" customBuiltin="1"/>
    <cellStyle name="20% - Accent1 2" xfId="28" xr:uid="{00000000-0005-0000-0000-000006000000}"/>
    <cellStyle name="20% - Accent1 2 2" xfId="29" xr:uid="{00000000-0005-0000-0000-000007000000}"/>
    <cellStyle name="20% - Accent1 2 2 2" xfId="30" xr:uid="{00000000-0005-0000-0000-000008000000}"/>
    <cellStyle name="20% - Accent1 2 2 3" xfId="1254" xr:uid="{00000000-0005-0000-0000-000009000000}"/>
    <cellStyle name="20% - Accent1 2 2 4" xfId="1253" xr:uid="{00000000-0005-0000-0000-00000A000000}"/>
    <cellStyle name="20% - Accent1 2 3" xfId="1255" xr:uid="{00000000-0005-0000-0000-00000B000000}"/>
    <cellStyle name="20% - Accent1 2 3 2" xfId="1256" xr:uid="{00000000-0005-0000-0000-00000C000000}"/>
    <cellStyle name="20% - Accent1 2 4" xfId="37533" xr:uid="{00000000-0005-0000-0000-00000D000000}"/>
    <cellStyle name="20% - Accent1 2 5" xfId="37534" xr:uid="{00000000-0005-0000-0000-00000E000000}"/>
    <cellStyle name="20% - Accent1 3" xfId="31" xr:uid="{00000000-0005-0000-0000-00000F000000}"/>
    <cellStyle name="20% - Accent1 3 2" xfId="32" xr:uid="{00000000-0005-0000-0000-000010000000}"/>
    <cellStyle name="20% - Accent1 3 3" xfId="33" xr:uid="{00000000-0005-0000-0000-000011000000}"/>
    <cellStyle name="20% - Accent1 3 3 2" xfId="34" xr:uid="{00000000-0005-0000-0000-000012000000}"/>
    <cellStyle name="20% - Accent1 3 4" xfId="35" xr:uid="{00000000-0005-0000-0000-000013000000}"/>
    <cellStyle name="20% - Accent1 3 5" xfId="1258" xr:uid="{00000000-0005-0000-0000-000014000000}"/>
    <cellStyle name="20% - Accent1 3 6" xfId="1257" xr:uid="{00000000-0005-0000-0000-000015000000}"/>
    <cellStyle name="20% - Accent1 4" xfId="36" xr:uid="{00000000-0005-0000-0000-000016000000}"/>
    <cellStyle name="20% - Accent1 4 2" xfId="37" xr:uid="{00000000-0005-0000-0000-000017000000}"/>
    <cellStyle name="20% - Accent1 4 2 2" xfId="38" xr:uid="{00000000-0005-0000-0000-000018000000}"/>
    <cellStyle name="20% - Accent1 4 3" xfId="39" xr:uid="{00000000-0005-0000-0000-000019000000}"/>
    <cellStyle name="20% - Accent1 5" xfId="40" xr:uid="{00000000-0005-0000-0000-00001A000000}"/>
    <cellStyle name="20% - Accent1 5 2" xfId="41" xr:uid="{00000000-0005-0000-0000-00001B000000}"/>
    <cellStyle name="20% - Accent1 5 2 2" xfId="42" xr:uid="{00000000-0005-0000-0000-00001C000000}"/>
    <cellStyle name="20% - Accent1 5 3" xfId="43" xr:uid="{00000000-0005-0000-0000-00001D000000}"/>
    <cellStyle name="20% - Accent1 6" xfId="44" xr:uid="{00000000-0005-0000-0000-00001E000000}"/>
    <cellStyle name="20% - Accent1 6 2" xfId="45" xr:uid="{00000000-0005-0000-0000-00001F000000}"/>
    <cellStyle name="20% - Accent1 7" xfId="46" xr:uid="{00000000-0005-0000-0000-000020000000}"/>
    <cellStyle name="20% - Accent1 7 2" xfId="47" xr:uid="{00000000-0005-0000-0000-000021000000}"/>
    <cellStyle name="20% - Accent2" xfId="773" builtinId="34" customBuiltin="1"/>
    <cellStyle name="20% - Accent2 2" xfId="48" xr:uid="{00000000-0005-0000-0000-000023000000}"/>
    <cellStyle name="20% - Accent2 2 2" xfId="49" xr:uid="{00000000-0005-0000-0000-000024000000}"/>
    <cellStyle name="20% - Accent2 2 2 2" xfId="50" xr:uid="{00000000-0005-0000-0000-000025000000}"/>
    <cellStyle name="20% - Accent2 2 2 3" xfId="1260" xr:uid="{00000000-0005-0000-0000-000026000000}"/>
    <cellStyle name="20% - Accent2 2 2 4" xfId="1259" xr:uid="{00000000-0005-0000-0000-000027000000}"/>
    <cellStyle name="20% - Accent2 2 3" xfId="1261" xr:uid="{00000000-0005-0000-0000-000028000000}"/>
    <cellStyle name="20% - Accent2 2 3 2" xfId="1262" xr:uid="{00000000-0005-0000-0000-000029000000}"/>
    <cellStyle name="20% - Accent2 2 4" xfId="37535" xr:uid="{00000000-0005-0000-0000-00002A000000}"/>
    <cellStyle name="20% - Accent2 2 5" xfId="37536" xr:uid="{00000000-0005-0000-0000-00002B000000}"/>
    <cellStyle name="20% - Accent2 3" xfId="51" xr:uid="{00000000-0005-0000-0000-00002C000000}"/>
    <cellStyle name="20% - Accent2 3 2" xfId="52" xr:uid="{00000000-0005-0000-0000-00002D000000}"/>
    <cellStyle name="20% - Accent2 3 3" xfId="53" xr:uid="{00000000-0005-0000-0000-00002E000000}"/>
    <cellStyle name="20% - Accent2 3 3 2" xfId="54" xr:uid="{00000000-0005-0000-0000-00002F000000}"/>
    <cellStyle name="20% - Accent2 3 4" xfId="55" xr:uid="{00000000-0005-0000-0000-000030000000}"/>
    <cellStyle name="20% - Accent2 3 5" xfId="1264" xr:uid="{00000000-0005-0000-0000-000031000000}"/>
    <cellStyle name="20% - Accent2 3 6" xfId="1263" xr:uid="{00000000-0005-0000-0000-000032000000}"/>
    <cellStyle name="20% - Accent2 4" xfId="56" xr:uid="{00000000-0005-0000-0000-000033000000}"/>
    <cellStyle name="20% - Accent2 4 2" xfId="57" xr:uid="{00000000-0005-0000-0000-000034000000}"/>
    <cellStyle name="20% - Accent2 4 2 2" xfId="58" xr:uid="{00000000-0005-0000-0000-000035000000}"/>
    <cellStyle name="20% - Accent2 4 3" xfId="59" xr:uid="{00000000-0005-0000-0000-000036000000}"/>
    <cellStyle name="20% - Accent2 5" xfId="60" xr:uid="{00000000-0005-0000-0000-000037000000}"/>
    <cellStyle name="20% - Accent2 5 2" xfId="61" xr:uid="{00000000-0005-0000-0000-000038000000}"/>
    <cellStyle name="20% - Accent2 5 2 2" xfId="62" xr:uid="{00000000-0005-0000-0000-000039000000}"/>
    <cellStyle name="20% - Accent2 5 3" xfId="63" xr:uid="{00000000-0005-0000-0000-00003A000000}"/>
    <cellStyle name="20% - Accent2 6" xfId="64" xr:uid="{00000000-0005-0000-0000-00003B000000}"/>
    <cellStyle name="20% - Accent2 6 2" xfId="65" xr:uid="{00000000-0005-0000-0000-00003C000000}"/>
    <cellStyle name="20% - Accent2 7" xfId="66" xr:uid="{00000000-0005-0000-0000-00003D000000}"/>
    <cellStyle name="20% - Accent2 7 2" xfId="67" xr:uid="{00000000-0005-0000-0000-00003E000000}"/>
    <cellStyle name="20% - Accent3" xfId="777" builtinId="38" customBuiltin="1"/>
    <cellStyle name="20% - Accent3 2" xfId="68" xr:uid="{00000000-0005-0000-0000-000040000000}"/>
    <cellStyle name="20% - Accent3 2 2" xfId="69" xr:uid="{00000000-0005-0000-0000-000041000000}"/>
    <cellStyle name="20% - Accent3 2 2 2" xfId="70" xr:uid="{00000000-0005-0000-0000-000042000000}"/>
    <cellStyle name="20% - Accent3 2 2 3" xfId="1266" xr:uid="{00000000-0005-0000-0000-000043000000}"/>
    <cellStyle name="20% - Accent3 2 2 4" xfId="1265" xr:uid="{00000000-0005-0000-0000-000044000000}"/>
    <cellStyle name="20% - Accent3 2 3" xfId="1267" xr:uid="{00000000-0005-0000-0000-000045000000}"/>
    <cellStyle name="20% - Accent3 2 3 2" xfId="1268" xr:uid="{00000000-0005-0000-0000-000046000000}"/>
    <cellStyle name="20% - Accent3 2 4" xfId="37537" xr:uid="{00000000-0005-0000-0000-000047000000}"/>
    <cellStyle name="20% - Accent3 2 5" xfId="37538" xr:uid="{00000000-0005-0000-0000-000048000000}"/>
    <cellStyle name="20% - Accent3 3" xfId="71" xr:uid="{00000000-0005-0000-0000-000049000000}"/>
    <cellStyle name="20% - Accent3 3 2" xfId="72" xr:uid="{00000000-0005-0000-0000-00004A000000}"/>
    <cellStyle name="20% - Accent3 3 3" xfId="73" xr:uid="{00000000-0005-0000-0000-00004B000000}"/>
    <cellStyle name="20% - Accent3 3 3 2" xfId="74" xr:uid="{00000000-0005-0000-0000-00004C000000}"/>
    <cellStyle name="20% - Accent3 3 4" xfId="75" xr:uid="{00000000-0005-0000-0000-00004D000000}"/>
    <cellStyle name="20% - Accent3 3 5" xfId="1270" xr:uid="{00000000-0005-0000-0000-00004E000000}"/>
    <cellStyle name="20% - Accent3 3 6" xfId="1269" xr:uid="{00000000-0005-0000-0000-00004F000000}"/>
    <cellStyle name="20% - Accent3 4" xfId="76" xr:uid="{00000000-0005-0000-0000-000050000000}"/>
    <cellStyle name="20% - Accent3 4 2" xfId="77" xr:uid="{00000000-0005-0000-0000-000051000000}"/>
    <cellStyle name="20% - Accent3 4 2 2" xfId="78" xr:uid="{00000000-0005-0000-0000-000052000000}"/>
    <cellStyle name="20% - Accent3 4 3" xfId="79" xr:uid="{00000000-0005-0000-0000-000053000000}"/>
    <cellStyle name="20% - Accent3 5" xfId="80" xr:uid="{00000000-0005-0000-0000-000054000000}"/>
    <cellStyle name="20% - Accent3 5 2" xfId="81" xr:uid="{00000000-0005-0000-0000-000055000000}"/>
    <cellStyle name="20% - Accent3 5 2 2" xfId="82" xr:uid="{00000000-0005-0000-0000-000056000000}"/>
    <cellStyle name="20% - Accent3 5 3" xfId="83" xr:uid="{00000000-0005-0000-0000-000057000000}"/>
    <cellStyle name="20% - Accent3 6" xfId="84" xr:uid="{00000000-0005-0000-0000-000058000000}"/>
    <cellStyle name="20% - Accent3 6 2" xfId="85" xr:uid="{00000000-0005-0000-0000-000059000000}"/>
    <cellStyle name="20% - Accent3 7" xfId="86" xr:uid="{00000000-0005-0000-0000-00005A000000}"/>
    <cellStyle name="20% - Accent3 7 2" xfId="87" xr:uid="{00000000-0005-0000-0000-00005B000000}"/>
    <cellStyle name="20% - Accent4" xfId="781" builtinId="42" customBuiltin="1"/>
    <cellStyle name="20% - Accent4 2" xfId="88" xr:uid="{00000000-0005-0000-0000-00005D000000}"/>
    <cellStyle name="20% - Accent4 2 2" xfId="89" xr:uid="{00000000-0005-0000-0000-00005E000000}"/>
    <cellStyle name="20% - Accent4 2 2 2" xfId="90" xr:uid="{00000000-0005-0000-0000-00005F000000}"/>
    <cellStyle name="20% - Accent4 2 2 3" xfId="1272" xr:uid="{00000000-0005-0000-0000-000060000000}"/>
    <cellStyle name="20% - Accent4 2 2 4" xfId="1271" xr:uid="{00000000-0005-0000-0000-000061000000}"/>
    <cellStyle name="20% - Accent4 2 3" xfId="1273" xr:uid="{00000000-0005-0000-0000-000062000000}"/>
    <cellStyle name="20% - Accent4 2 3 2" xfId="1274" xr:uid="{00000000-0005-0000-0000-000063000000}"/>
    <cellStyle name="20% - Accent4 2 4" xfId="37539" xr:uid="{00000000-0005-0000-0000-000064000000}"/>
    <cellStyle name="20% - Accent4 2 5" xfId="37540" xr:uid="{00000000-0005-0000-0000-000065000000}"/>
    <cellStyle name="20% - Accent4 3" xfId="91" xr:uid="{00000000-0005-0000-0000-000066000000}"/>
    <cellStyle name="20% - Accent4 3 2" xfId="92" xr:uid="{00000000-0005-0000-0000-000067000000}"/>
    <cellStyle name="20% - Accent4 3 3" xfId="93" xr:uid="{00000000-0005-0000-0000-000068000000}"/>
    <cellStyle name="20% - Accent4 3 3 2" xfId="94" xr:uid="{00000000-0005-0000-0000-000069000000}"/>
    <cellStyle name="20% - Accent4 3 4" xfId="95" xr:uid="{00000000-0005-0000-0000-00006A000000}"/>
    <cellStyle name="20% - Accent4 3 5" xfId="1276" xr:uid="{00000000-0005-0000-0000-00006B000000}"/>
    <cellStyle name="20% - Accent4 3 6" xfId="1275" xr:uid="{00000000-0005-0000-0000-00006C000000}"/>
    <cellStyle name="20% - Accent4 4" xfId="96" xr:uid="{00000000-0005-0000-0000-00006D000000}"/>
    <cellStyle name="20% - Accent4 4 2" xfId="97" xr:uid="{00000000-0005-0000-0000-00006E000000}"/>
    <cellStyle name="20% - Accent4 4 2 2" xfId="98" xr:uid="{00000000-0005-0000-0000-00006F000000}"/>
    <cellStyle name="20% - Accent4 4 3" xfId="99" xr:uid="{00000000-0005-0000-0000-000070000000}"/>
    <cellStyle name="20% - Accent4 5" xfId="100" xr:uid="{00000000-0005-0000-0000-000071000000}"/>
    <cellStyle name="20% - Accent4 5 2" xfId="101" xr:uid="{00000000-0005-0000-0000-000072000000}"/>
    <cellStyle name="20% - Accent4 5 2 2" xfId="102" xr:uid="{00000000-0005-0000-0000-000073000000}"/>
    <cellStyle name="20% - Accent4 5 3" xfId="103" xr:uid="{00000000-0005-0000-0000-000074000000}"/>
    <cellStyle name="20% - Accent4 6" xfId="104" xr:uid="{00000000-0005-0000-0000-000075000000}"/>
    <cellStyle name="20% - Accent4 6 2" xfId="105" xr:uid="{00000000-0005-0000-0000-000076000000}"/>
    <cellStyle name="20% - Accent4 7" xfId="106" xr:uid="{00000000-0005-0000-0000-000077000000}"/>
    <cellStyle name="20% - Accent4 7 2" xfId="107" xr:uid="{00000000-0005-0000-0000-000078000000}"/>
    <cellStyle name="20% - Accent5" xfId="785" builtinId="46" customBuiltin="1"/>
    <cellStyle name="20% - Accent5 2" xfId="108" xr:uid="{00000000-0005-0000-0000-00007A000000}"/>
    <cellStyle name="20% - Accent5 2 2" xfId="109" xr:uid="{00000000-0005-0000-0000-00007B000000}"/>
    <cellStyle name="20% - Accent5 2 2 2" xfId="110" xr:uid="{00000000-0005-0000-0000-00007C000000}"/>
    <cellStyle name="20% - Accent5 2 2 3" xfId="1277" xr:uid="{00000000-0005-0000-0000-00007D000000}"/>
    <cellStyle name="20% - Accent5 2 3" xfId="1278" xr:uid="{00000000-0005-0000-0000-00007E000000}"/>
    <cellStyle name="20% - Accent5 2 3 2" xfId="1279" xr:uid="{00000000-0005-0000-0000-00007F000000}"/>
    <cellStyle name="20% - Accent5 2 4" xfId="37541" xr:uid="{00000000-0005-0000-0000-000080000000}"/>
    <cellStyle name="20% - Accent5 2 5" xfId="37542" xr:uid="{00000000-0005-0000-0000-000081000000}"/>
    <cellStyle name="20% - Accent5 3" xfId="111" xr:uid="{00000000-0005-0000-0000-000082000000}"/>
    <cellStyle name="20% - Accent5 3 2" xfId="112" xr:uid="{00000000-0005-0000-0000-000083000000}"/>
    <cellStyle name="20% - Accent5 3 3" xfId="113" xr:uid="{00000000-0005-0000-0000-000084000000}"/>
    <cellStyle name="20% - Accent5 3 3 2" xfId="114" xr:uid="{00000000-0005-0000-0000-000085000000}"/>
    <cellStyle name="20% - Accent5 3 4" xfId="115" xr:uid="{00000000-0005-0000-0000-000086000000}"/>
    <cellStyle name="20% - Accent5 3 5" xfId="1280" xr:uid="{00000000-0005-0000-0000-000087000000}"/>
    <cellStyle name="20% - Accent5 4" xfId="116" xr:uid="{00000000-0005-0000-0000-000088000000}"/>
    <cellStyle name="20% - Accent5 4 2" xfId="117" xr:uid="{00000000-0005-0000-0000-000089000000}"/>
    <cellStyle name="20% - Accent5 4 2 2" xfId="118" xr:uid="{00000000-0005-0000-0000-00008A000000}"/>
    <cellStyle name="20% - Accent5 4 3" xfId="119" xr:uid="{00000000-0005-0000-0000-00008B000000}"/>
    <cellStyle name="20% - Accent5 5" xfId="120" xr:uid="{00000000-0005-0000-0000-00008C000000}"/>
    <cellStyle name="20% - Accent5 5 2" xfId="121" xr:uid="{00000000-0005-0000-0000-00008D000000}"/>
    <cellStyle name="20% - Accent5 5 2 2" xfId="122" xr:uid="{00000000-0005-0000-0000-00008E000000}"/>
    <cellStyle name="20% - Accent5 5 3" xfId="123" xr:uid="{00000000-0005-0000-0000-00008F000000}"/>
    <cellStyle name="20% - Accent5 6" xfId="124" xr:uid="{00000000-0005-0000-0000-000090000000}"/>
    <cellStyle name="20% - Accent5 6 2" xfId="125" xr:uid="{00000000-0005-0000-0000-000091000000}"/>
    <cellStyle name="20% - Accent5 7" xfId="126" xr:uid="{00000000-0005-0000-0000-000092000000}"/>
    <cellStyle name="20% - Accent5 7 2" xfId="127" xr:uid="{00000000-0005-0000-0000-000093000000}"/>
    <cellStyle name="20% - Accent6" xfId="789" builtinId="50" customBuiltin="1"/>
    <cellStyle name="20% - Accent6 2" xfId="128" xr:uid="{00000000-0005-0000-0000-000095000000}"/>
    <cellStyle name="20% - Accent6 2 2" xfId="129" xr:uid="{00000000-0005-0000-0000-000096000000}"/>
    <cellStyle name="20% - Accent6 2 2 2" xfId="130" xr:uid="{00000000-0005-0000-0000-000097000000}"/>
    <cellStyle name="20% - Accent6 2 2 3" xfId="1282" xr:uid="{00000000-0005-0000-0000-000098000000}"/>
    <cellStyle name="20% - Accent6 2 2 4" xfId="1281" xr:uid="{00000000-0005-0000-0000-000099000000}"/>
    <cellStyle name="20% - Accent6 2 3" xfId="1283" xr:uid="{00000000-0005-0000-0000-00009A000000}"/>
    <cellStyle name="20% - Accent6 2 3 2" xfId="1284" xr:uid="{00000000-0005-0000-0000-00009B000000}"/>
    <cellStyle name="20% - Accent6 2 4" xfId="37543" xr:uid="{00000000-0005-0000-0000-00009C000000}"/>
    <cellStyle name="20% - Accent6 2 5" xfId="37544" xr:uid="{00000000-0005-0000-0000-00009D000000}"/>
    <cellStyle name="20% - Accent6 3" xfId="131" xr:uid="{00000000-0005-0000-0000-00009E000000}"/>
    <cellStyle name="20% - Accent6 3 2" xfId="132" xr:uid="{00000000-0005-0000-0000-00009F000000}"/>
    <cellStyle name="20% - Accent6 3 3" xfId="133" xr:uid="{00000000-0005-0000-0000-0000A0000000}"/>
    <cellStyle name="20% - Accent6 3 3 2" xfId="134" xr:uid="{00000000-0005-0000-0000-0000A1000000}"/>
    <cellStyle name="20% - Accent6 3 4" xfId="135" xr:uid="{00000000-0005-0000-0000-0000A2000000}"/>
    <cellStyle name="20% - Accent6 3 5" xfId="1286" xr:uid="{00000000-0005-0000-0000-0000A3000000}"/>
    <cellStyle name="20% - Accent6 3 6" xfId="1285" xr:uid="{00000000-0005-0000-0000-0000A4000000}"/>
    <cellStyle name="20% - Accent6 4" xfId="136" xr:uid="{00000000-0005-0000-0000-0000A5000000}"/>
    <cellStyle name="20% - Accent6 4 2" xfId="137" xr:uid="{00000000-0005-0000-0000-0000A6000000}"/>
    <cellStyle name="20% - Accent6 4 2 2" xfId="138" xr:uid="{00000000-0005-0000-0000-0000A7000000}"/>
    <cellStyle name="20% - Accent6 4 3" xfId="139" xr:uid="{00000000-0005-0000-0000-0000A8000000}"/>
    <cellStyle name="20% - Accent6 5" xfId="140" xr:uid="{00000000-0005-0000-0000-0000A9000000}"/>
    <cellStyle name="20% - Accent6 5 2" xfId="141" xr:uid="{00000000-0005-0000-0000-0000AA000000}"/>
    <cellStyle name="20% - Accent6 5 2 2" xfId="142" xr:uid="{00000000-0005-0000-0000-0000AB000000}"/>
    <cellStyle name="20% - Accent6 5 3" xfId="143" xr:uid="{00000000-0005-0000-0000-0000AC000000}"/>
    <cellStyle name="20% - Accent6 6" xfId="144" xr:uid="{00000000-0005-0000-0000-0000AD000000}"/>
    <cellStyle name="20% - Accent6 6 2" xfId="145" xr:uid="{00000000-0005-0000-0000-0000AE000000}"/>
    <cellStyle name="20% - Accent6 7" xfId="146" xr:uid="{00000000-0005-0000-0000-0000AF000000}"/>
    <cellStyle name="20% - Accent6 7 2" xfId="147" xr:uid="{00000000-0005-0000-0000-0000B0000000}"/>
    <cellStyle name="40% - Accent1" xfId="770" builtinId="31" customBuiltin="1"/>
    <cellStyle name="40% - Accent1 2" xfId="148" xr:uid="{00000000-0005-0000-0000-0000B2000000}"/>
    <cellStyle name="40% - Accent1 2 2" xfId="149" xr:uid="{00000000-0005-0000-0000-0000B3000000}"/>
    <cellStyle name="40% - Accent1 2 2 2" xfId="150" xr:uid="{00000000-0005-0000-0000-0000B4000000}"/>
    <cellStyle name="40% - Accent1 2 2 3" xfId="1288" xr:uid="{00000000-0005-0000-0000-0000B5000000}"/>
    <cellStyle name="40% - Accent1 2 2 4" xfId="1287" xr:uid="{00000000-0005-0000-0000-0000B6000000}"/>
    <cellStyle name="40% - Accent1 2 3" xfId="1289" xr:uid="{00000000-0005-0000-0000-0000B7000000}"/>
    <cellStyle name="40% - Accent1 2 3 2" xfId="1290" xr:uid="{00000000-0005-0000-0000-0000B8000000}"/>
    <cellStyle name="40% - Accent1 2 4" xfId="37545" xr:uid="{00000000-0005-0000-0000-0000B9000000}"/>
    <cellStyle name="40% - Accent1 2 5" xfId="37546" xr:uid="{00000000-0005-0000-0000-0000BA000000}"/>
    <cellStyle name="40% - Accent1 3" xfId="151" xr:uid="{00000000-0005-0000-0000-0000BB000000}"/>
    <cellStyle name="40% - Accent1 3 2" xfId="152" xr:uid="{00000000-0005-0000-0000-0000BC000000}"/>
    <cellStyle name="40% - Accent1 3 3" xfId="153" xr:uid="{00000000-0005-0000-0000-0000BD000000}"/>
    <cellStyle name="40% - Accent1 3 3 2" xfId="154" xr:uid="{00000000-0005-0000-0000-0000BE000000}"/>
    <cellStyle name="40% - Accent1 3 4" xfId="155" xr:uid="{00000000-0005-0000-0000-0000BF000000}"/>
    <cellStyle name="40% - Accent1 3 5" xfId="1292" xr:uid="{00000000-0005-0000-0000-0000C0000000}"/>
    <cellStyle name="40% - Accent1 3 6" xfId="1291" xr:uid="{00000000-0005-0000-0000-0000C1000000}"/>
    <cellStyle name="40% - Accent1 4" xfId="156" xr:uid="{00000000-0005-0000-0000-0000C2000000}"/>
    <cellStyle name="40% - Accent1 4 2" xfId="157" xr:uid="{00000000-0005-0000-0000-0000C3000000}"/>
    <cellStyle name="40% - Accent1 4 2 2" xfId="158" xr:uid="{00000000-0005-0000-0000-0000C4000000}"/>
    <cellStyle name="40% - Accent1 4 3" xfId="159" xr:uid="{00000000-0005-0000-0000-0000C5000000}"/>
    <cellStyle name="40% - Accent1 5" xfId="160" xr:uid="{00000000-0005-0000-0000-0000C6000000}"/>
    <cellStyle name="40% - Accent1 5 2" xfId="161" xr:uid="{00000000-0005-0000-0000-0000C7000000}"/>
    <cellStyle name="40% - Accent1 5 2 2" xfId="162" xr:uid="{00000000-0005-0000-0000-0000C8000000}"/>
    <cellStyle name="40% - Accent1 5 3" xfId="163" xr:uid="{00000000-0005-0000-0000-0000C9000000}"/>
    <cellStyle name="40% - Accent1 6" xfId="164" xr:uid="{00000000-0005-0000-0000-0000CA000000}"/>
    <cellStyle name="40% - Accent1 6 2" xfId="165" xr:uid="{00000000-0005-0000-0000-0000CB000000}"/>
    <cellStyle name="40% - Accent1 7" xfId="166" xr:uid="{00000000-0005-0000-0000-0000CC000000}"/>
    <cellStyle name="40% - Accent1 7 2" xfId="167" xr:uid="{00000000-0005-0000-0000-0000CD000000}"/>
    <cellStyle name="40% - Accent2" xfId="774" builtinId="35" customBuiltin="1"/>
    <cellStyle name="40% - Accent2 2" xfId="168" xr:uid="{00000000-0005-0000-0000-0000CF000000}"/>
    <cellStyle name="40% - Accent2 2 2" xfId="169" xr:uid="{00000000-0005-0000-0000-0000D0000000}"/>
    <cellStyle name="40% - Accent2 2 2 2" xfId="170" xr:uid="{00000000-0005-0000-0000-0000D1000000}"/>
    <cellStyle name="40% - Accent2 2 2 3" xfId="1293" xr:uid="{00000000-0005-0000-0000-0000D2000000}"/>
    <cellStyle name="40% - Accent2 2 3" xfId="1294" xr:uid="{00000000-0005-0000-0000-0000D3000000}"/>
    <cellStyle name="40% - Accent2 2 3 2" xfId="1295" xr:uid="{00000000-0005-0000-0000-0000D4000000}"/>
    <cellStyle name="40% - Accent2 2 4" xfId="37547" xr:uid="{00000000-0005-0000-0000-0000D5000000}"/>
    <cellStyle name="40% - Accent2 2 5" xfId="37548" xr:uid="{00000000-0005-0000-0000-0000D6000000}"/>
    <cellStyle name="40% - Accent2 3" xfId="171" xr:uid="{00000000-0005-0000-0000-0000D7000000}"/>
    <cellStyle name="40% - Accent2 3 2" xfId="172" xr:uid="{00000000-0005-0000-0000-0000D8000000}"/>
    <cellStyle name="40% - Accent2 3 3" xfId="173" xr:uid="{00000000-0005-0000-0000-0000D9000000}"/>
    <cellStyle name="40% - Accent2 3 3 2" xfId="174" xr:uid="{00000000-0005-0000-0000-0000DA000000}"/>
    <cellStyle name="40% - Accent2 3 4" xfId="175" xr:uid="{00000000-0005-0000-0000-0000DB000000}"/>
    <cellStyle name="40% - Accent2 3 5" xfId="1296" xr:uid="{00000000-0005-0000-0000-0000DC000000}"/>
    <cellStyle name="40% - Accent2 4" xfId="176" xr:uid="{00000000-0005-0000-0000-0000DD000000}"/>
    <cellStyle name="40% - Accent2 4 2" xfId="177" xr:uid="{00000000-0005-0000-0000-0000DE000000}"/>
    <cellStyle name="40% - Accent2 4 2 2" xfId="178" xr:uid="{00000000-0005-0000-0000-0000DF000000}"/>
    <cellStyle name="40% - Accent2 4 3" xfId="179" xr:uid="{00000000-0005-0000-0000-0000E0000000}"/>
    <cellStyle name="40% - Accent2 5" xfId="180" xr:uid="{00000000-0005-0000-0000-0000E1000000}"/>
    <cellStyle name="40% - Accent2 5 2" xfId="181" xr:uid="{00000000-0005-0000-0000-0000E2000000}"/>
    <cellStyle name="40% - Accent2 5 2 2" xfId="182" xr:uid="{00000000-0005-0000-0000-0000E3000000}"/>
    <cellStyle name="40% - Accent2 5 3" xfId="183" xr:uid="{00000000-0005-0000-0000-0000E4000000}"/>
    <cellStyle name="40% - Accent2 6" xfId="184" xr:uid="{00000000-0005-0000-0000-0000E5000000}"/>
    <cellStyle name="40% - Accent2 6 2" xfId="185" xr:uid="{00000000-0005-0000-0000-0000E6000000}"/>
    <cellStyle name="40% - Accent2 7" xfId="186" xr:uid="{00000000-0005-0000-0000-0000E7000000}"/>
    <cellStyle name="40% - Accent2 7 2" xfId="187" xr:uid="{00000000-0005-0000-0000-0000E8000000}"/>
    <cellStyle name="40% - Accent3" xfId="778" builtinId="39" customBuiltin="1"/>
    <cellStyle name="40% - Accent3 2" xfId="188" xr:uid="{00000000-0005-0000-0000-0000EA000000}"/>
    <cellStyle name="40% - Accent3 2 2" xfId="189" xr:uid="{00000000-0005-0000-0000-0000EB000000}"/>
    <cellStyle name="40% - Accent3 2 2 2" xfId="190" xr:uid="{00000000-0005-0000-0000-0000EC000000}"/>
    <cellStyle name="40% - Accent3 2 2 3" xfId="1298" xr:uid="{00000000-0005-0000-0000-0000ED000000}"/>
    <cellStyle name="40% - Accent3 2 2 4" xfId="1297" xr:uid="{00000000-0005-0000-0000-0000EE000000}"/>
    <cellStyle name="40% - Accent3 2 3" xfId="1299" xr:uid="{00000000-0005-0000-0000-0000EF000000}"/>
    <cellStyle name="40% - Accent3 2 3 2" xfId="1300" xr:uid="{00000000-0005-0000-0000-0000F0000000}"/>
    <cellStyle name="40% - Accent3 2 4" xfId="37549" xr:uid="{00000000-0005-0000-0000-0000F1000000}"/>
    <cellStyle name="40% - Accent3 2 5" xfId="37550" xr:uid="{00000000-0005-0000-0000-0000F2000000}"/>
    <cellStyle name="40% - Accent3 3" xfId="191" xr:uid="{00000000-0005-0000-0000-0000F3000000}"/>
    <cellStyle name="40% - Accent3 3 2" xfId="192" xr:uid="{00000000-0005-0000-0000-0000F4000000}"/>
    <cellStyle name="40% - Accent3 3 3" xfId="193" xr:uid="{00000000-0005-0000-0000-0000F5000000}"/>
    <cellStyle name="40% - Accent3 3 3 2" xfId="194" xr:uid="{00000000-0005-0000-0000-0000F6000000}"/>
    <cellStyle name="40% - Accent3 3 4" xfId="195" xr:uid="{00000000-0005-0000-0000-0000F7000000}"/>
    <cellStyle name="40% - Accent3 3 5" xfId="1302" xr:uid="{00000000-0005-0000-0000-0000F8000000}"/>
    <cellStyle name="40% - Accent3 3 6" xfId="1301" xr:uid="{00000000-0005-0000-0000-0000F9000000}"/>
    <cellStyle name="40% - Accent3 4" xfId="196" xr:uid="{00000000-0005-0000-0000-0000FA000000}"/>
    <cellStyle name="40% - Accent3 4 2" xfId="197" xr:uid="{00000000-0005-0000-0000-0000FB000000}"/>
    <cellStyle name="40% - Accent3 4 2 2" xfId="198" xr:uid="{00000000-0005-0000-0000-0000FC000000}"/>
    <cellStyle name="40% - Accent3 4 3" xfId="199" xr:uid="{00000000-0005-0000-0000-0000FD000000}"/>
    <cellStyle name="40% - Accent3 5" xfId="200" xr:uid="{00000000-0005-0000-0000-0000FE000000}"/>
    <cellStyle name="40% - Accent3 5 2" xfId="201" xr:uid="{00000000-0005-0000-0000-0000FF000000}"/>
    <cellStyle name="40% - Accent3 5 2 2" xfId="202" xr:uid="{00000000-0005-0000-0000-000000010000}"/>
    <cellStyle name="40% - Accent3 5 3" xfId="203" xr:uid="{00000000-0005-0000-0000-000001010000}"/>
    <cellStyle name="40% - Accent3 6" xfId="204" xr:uid="{00000000-0005-0000-0000-000002010000}"/>
    <cellStyle name="40% - Accent3 6 2" xfId="205" xr:uid="{00000000-0005-0000-0000-000003010000}"/>
    <cellStyle name="40% - Accent3 7" xfId="206" xr:uid="{00000000-0005-0000-0000-000004010000}"/>
    <cellStyle name="40% - Accent3 7 2" xfId="207" xr:uid="{00000000-0005-0000-0000-000005010000}"/>
    <cellStyle name="40% - Accent4" xfId="782" builtinId="43" customBuiltin="1"/>
    <cellStyle name="40% - Accent4 2" xfId="208" xr:uid="{00000000-0005-0000-0000-000007010000}"/>
    <cellStyle name="40% - Accent4 2 2" xfId="209" xr:uid="{00000000-0005-0000-0000-000008010000}"/>
    <cellStyle name="40% - Accent4 2 2 2" xfId="210" xr:uid="{00000000-0005-0000-0000-000009010000}"/>
    <cellStyle name="40% - Accent4 2 2 3" xfId="1304" xr:uid="{00000000-0005-0000-0000-00000A010000}"/>
    <cellStyle name="40% - Accent4 2 2 4" xfId="1303" xr:uid="{00000000-0005-0000-0000-00000B010000}"/>
    <cellStyle name="40% - Accent4 2 3" xfId="1305" xr:uid="{00000000-0005-0000-0000-00000C010000}"/>
    <cellStyle name="40% - Accent4 2 3 2" xfId="1306" xr:uid="{00000000-0005-0000-0000-00000D010000}"/>
    <cellStyle name="40% - Accent4 2 4" xfId="37551" xr:uid="{00000000-0005-0000-0000-00000E010000}"/>
    <cellStyle name="40% - Accent4 2 5" xfId="37552" xr:uid="{00000000-0005-0000-0000-00000F010000}"/>
    <cellStyle name="40% - Accent4 3" xfId="211" xr:uid="{00000000-0005-0000-0000-000010010000}"/>
    <cellStyle name="40% - Accent4 3 2" xfId="212" xr:uid="{00000000-0005-0000-0000-000011010000}"/>
    <cellStyle name="40% - Accent4 3 3" xfId="213" xr:uid="{00000000-0005-0000-0000-000012010000}"/>
    <cellStyle name="40% - Accent4 3 3 2" xfId="214" xr:uid="{00000000-0005-0000-0000-000013010000}"/>
    <cellStyle name="40% - Accent4 3 4" xfId="215" xr:uid="{00000000-0005-0000-0000-000014010000}"/>
    <cellStyle name="40% - Accent4 3 5" xfId="1308" xr:uid="{00000000-0005-0000-0000-000015010000}"/>
    <cellStyle name="40% - Accent4 3 6" xfId="1307" xr:uid="{00000000-0005-0000-0000-000016010000}"/>
    <cellStyle name="40% - Accent4 4" xfId="216" xr:uid="{00000000-0005-0000-0000-000017010000}"/>
    <cellStyle name="40% - Accent4 4 2" xfId="217" xr:uid="{00000000-0005-0000-0000-000018010000}"/>
    <cellStyle name="40% - Accent4 4 2 2" xfId="218" xr:uid="{00000000-0005-0000-0000-000019010000}"/>
    <cellStyle name="40% - Accent4 4 3" xfId="219" xr:uid="{00000000-0005-0000-0000-00001A010000}"/>
    <cellStyle name="40% - Accent4 5" xfId="220" xr:uid="{00000000-0005-0000-0000-00001B010000}"/>
    <cellStyle name="40% - Accent4 5 2" xfId="221" xr:uid="{00000000-0005-0000-0000-00001C010000}"/>
    <cellStyle name="40% - Accent4 5 2 2" xfId="222" xr:uid="{00000000-0005-0000-0000-00001D010000}"/>
    <cellStyle name="40% - Accent4 5 3" xfId="223" xr:uid="{00000000-0005-0000-0000-00001E010000}"/>
    <cellStyle name="40% - Accent4 6" xfId="224" xr:uid="{00000000-0005-0000-0000-00001F010000}"/>
    <cellStyle name="40% - Accent4 6 2" xfId="225" xr:uid="{00000000-0005-0000-0000-000020010000}"/>
    <cellStyle name="40% - Accent4 7" xfId="226" xr:uid="{00000000-0005-0000-0000-000021010000}"/>
    <cellStyle name="40% - Accent4 7 2" xfId="227" xr:uid="{00000000-0005-0000-0000-000022010000}"/>
    <cellStyle name="40% - Accent5" xfId="786" builtinId="47" customBuiltin="1"/>
    <cellStyle name="40% - Accent5 2" xfId="228" xr:uid="{00000000-0005-0000-0000-000024010000}"/>
    <cellStyle name="40% - Accent5 2 2" xfId="229" xr:uid="{00000000-0005-0000-0000-000025010000}"/>
    <cellStyle name="40% - Accent5 2 2 2" xfId="230" xr:uid="{00000000-0005-0000-0000-000026010000}"/>
    <cellStyle name="40% - Accent5 2 2 3" xfId="1309" xr:uid="{00000000-0005-0000-0000-000027010000}"/>
    <cellStyle name="40% - Accent5 2 3" xfId="1310" xr:uid="{00000000-0005-0000-0000-000028010000}"/>
    <cellStyle name="40% - Accent5 2 3 2" xfId="1311" xr:uid="{00000000-0005-0000-0000-000029010000}"/>
    <cellStyle name="40% - Accent5 2 4" xfId="37553" xr:uid="{00000000-0005-0000-0000-00002A010000}"/>
    <cellStyle name="40% - Accent5 2 5" xfId="37554" xr:uid="{00000000-0005-0000-0000-00002B010000}"/>
    <cellStyle name="40% - Accent5 3" xfId="231" xr:uid="{00000000-0005-0000-0000-00002C010000}"/>
    <cellStyle name="40% - Accent5 3 2" xfId="232" xr:uid="{00000000-0005-0000-0000-00002D010000}"/>
    <cellStyle name="40% - Accent5 3 3" xfId="233" xr:uid="{00000000-0005-0000-0000-00002E010000}"/>
    <cellStyle name="40% - Accent5 3 3 2" xfId="234" xr:uid="{00000000-0005-0000-0000-00002F010000}"/>
    <cellStyle name="40% - Accent5 3 4" xfId="235" xr:uid="{00000000-0005-0000-0000-000030010000}"/>
    <cellStyle name="40% - Accent5 3 5" xfId="1312" xr:uid="{00000000-0005-0000-0000-000031010000}"/>
    <cellStyle name="40% - Accent5 4" xfId="236" xr:uid="{00000000-0005-0000-0000-000032010000}"/>
    <cellStyle name="40% - Accent5 4 2" xfId="237" xr:uid="{00000000-0005-0000-0000-000033010000}"/>
    <cellStyle name="40% - Accent5 4 2 2" xfId="238" xr:uid="{00000000-0005-0000-0000-000034010000}"/>
    <cellStyle name="40% - Accent5 4 3" xfId="239" xr:uid="{00000000-0005-0000-0000-000035010000}"/>
    <cellStyle name="40% - Accent5 5" xfId="240" xr:uid="{00000000-0005-0000-0000-000036010000}"/>
    <cellStyle name="40% - Accent5 5 2" xfId="241" xr:uid="{00000000-0005-0000-0000-000037010000}"/>
    <cellStyle name="40% - Accent5 5 2 2" xfId="242" xr:uid="{00000000-0005-0000-0000-000038010000}"/>
    <cellStyle name="40% - Accent5 5 3" xfId="243" xr:uid="{00000000-0005-0000-0000-000039010000}"/>
    <cellStyle name="40% - Accent5 6" xfId="244" xr:uid="{00000000-0005-0000-0000-00003A010000}"/>
    <cellStyle name="40% - Accent5 6 2" xfId="245" xr:uid="{00000000-0005-0000-0000-00003B010000}"/>
    <cellStyle name="40% - Accent5 7" xfId="246" xr:uid="{00000000-0005-0000-0000-00003C010000}"/>
    <cellStyle name="40% - Accent5 7 2" xfId="247" xr:uid="{00000000-0005-0000-0000-00003D010000}"/>
    <cellStyle name="40% - Accent6" xfId="790" builtinId="51" customBuiltin="1"/>
    <cellStyle name="40% - Accent6 2" xfId="248" xr:uid="{00000000-0005-0000-0000-00003F010000}"/>
    <cellStyle name="40% - Accent6 2 2" xfId="249" xr:uid="{00000000-0005-0000-0000-000040010000}"/>
    <cellStyle name="40% - Accent6 2 2 2" xfId="250" xr:uid="{00000000-0005-0000-0000-000041010000}"/>
    <cellStyle name="40% - Accent6 2 2 3" xfId="1314" xr:uid="{00000000-0005-0000-0000-000042010000}"/>
    <cellStyle name="40% - Accent6 2 2 4" xfId="1313" xr:uid="{00000000-0005-0000-0000-000043010000}"/>
    <cellStyle name="40% - Accent6 2 3" xfId="1315" xr:uid="{00000000-0005-0000-0000-000044010000}"/>
    <cellStyle name="40% - Accent6 2 3 2" xfId="1316" xr:uid="{00000000-0005-0000-0000-000045010000}"/>
    <cellStyle name="40% - Accent6 2 4" xfId="37555" xr:uid="{00000000-0005-0000-0000-000046010000}"/>
    <cellStyle name="40% - Accent6 2 5" xfId="37556" xr:uid="{00000000-0005-0000-0000-000047010000}"/>
    <cellStyle name="40% - Accent6 3" xfId="251" xr:uid="{00000000-0005-0000-0000-000048010000}"/>
    <cellStyle name="40% - Accent6 3 2" xfId="252" xr:uid="{00000000-0005-0000-0000-000049010000}"/>
    <cellStyle name="40% - Accent6 3 3" xfId="253" xr:uid="{00000000-0005-0000-0000-00004A010000}"/>
    <cellStyle name="40% - Accent6 3 3 2" xfId="254" xr:uid="{00000000-0005-0000-0000-00004B010000}"/>
    <cellStyle name="40% - Accent6 3 4" xfId="255" xr:uid="{00000000-0005-0000-0000-00004C010000}"/>
    <cellStyle name="40% - Accent6 3 5" xfId="1318" xr:uid="{00000000-0005-0000-0000-00004D010000}"/>
    <cellStyle name="40% - Accent6 3 6" xfId="1317" xr:uid="{00000000-0005-0000-0000-00004E010000}"/>
    <cellStyle name="40% - Accent6 4" xfId="256" xr:uid="{00000000-0005-0000-0000-00004F010000}"/>
    <cellStyle name="40% - Accent6 4 2" xfId="257" xr:uid="{00000000-0005-0000-0000-000050010000}"/>
    <cellStyle name="40% - Accent6 4 2 2" xfId="258" xr:uid="{00000000-0005-0000-0000-000051010000}"/>
    <cellStyle name="40% - Accent6 4 3" xfId="259" xr:uid="{00000000-0005-0000-0000-000052010000}"/>
    <cellStyle name="40% - Accent6 5" xfId="260" xr:uid="{00000000-0005-0000-0000-000053010000}"/>
    <cellStyle name="40% - Accent6 5 2" xfId="261" xr:uid="{00000000-0005-0000-0000-000054010000}"/>
    <cellStyle name="40% - Accent6 5 2 2" xfId="262" xr:uid="{00000000-0005-0000-0000-000055010000}"/>
    <cellStyle name="40% - Accent6 5 3" xfId="263" xr:uid="{00000000-0005-0000-0000-000056010000}"/>
    <cellStyle name="40% - Accent6 6" xfId="264" xr:uid="{00000000-0005-0000-0000-000057010000}"/>
    <cellStyle name="40% - Accent6 6 2" xfId="265" xr:uid="{00000000-0005-0000-0000-000058010000}"/>
    <cellStyle name="40% - Accent6 7" xfId="266" xr:uid="{00000000-0005-0000-0000-000059010000}"/>
    <cellStyle name="40% - Accent6 7 2" xfId="267" xr:uid="{00000000-0005-0000-0000-00005A010000}"/>
    <cellStyle name="60% - Accent1" xfId="771" builtinId="32" customBuiltin="1"/>
    <cellStyle name="60% - Accent1 2" xfId="268" xr:uid="{00000000-0005-0000-0000-00005C010000}"/>
    <cellStyle name="60% - Accent1 2 2" xfId="269" xr:uid="{00000000-0005-0000-0000-00005D010000}"/>
    <cellStyle name="60% - Accent1 2 2 2" xfId="270" xr:uid="{00000000-0005-0000-0000-00005E010000}"/>
    <cellStyle name="60% - Accent1 2 2 3" xfId="1320" xr:uid="{00000000-0005-0000-0000-00005F010000}"/>
    <cellStyle name="60% - Accent1 2 2 4" xfId="1319" xr:uid="{00000000-0005-0000-0000-000060010000}"/>
    <cellStyle name="60% - Accent1 2 3" xfId="1321" xr:uid="{00000000-0005-0000-0000-000061010000}"/>
    <cellStyle name="60% - Accent1 3" xfId="271" xr:uid="{00000000-0005-0000-0000-000062010000}"/>
    <cellStyle name="60% - Accent1 3 2" xfId="272" xr:uid="{00000000-0005-0000-0000-000063010000}"/>
    <cellStyle name="60% - Accent1 3 3" xfId="1323" xr:uid="{00000000-0005-0000-0000-000064010000}"/>
    <cellStyle name="60% - Accent1 3 4" xfId="1322" xr:uid="{00000000-0005-0000-0000-000065010000}"/>
    <cellStyle name="60% - Accent1 4" xfId="37557" xr:uid="{00000000-0005-0000-0000-000066010000}"/>
    <cellStyle name="60% - Accent1 5" xfId="37558" xr:uid="{00000000-0005-0000-0000-000067010000}"/>
    <cellStyle name="60% - Accent2" xfId="775" builtinId="36" customBuiltin="1"/>
    <cellStyle name="60% - Accent2 2" xfId="273" xr:uid="{00000000-0005-0000-0000-000069010000}"/>
    <cellStyle name="60% - Accent2 2 2" xfId="274" xr:uid="{00000000-0005-0000-0000-00006A010000}"/>
    <cellStyle name="60% - Accent2 2 2 2" xfId="275" xr:uid="{00000000-0005-0000-0000-00006B010000}"/>
    <cellStyle name="60% - Accent2 2 2 3" xfId="1324" xr:uid="{00000000-0005-0000-0000-00006C010000}"/>
    <cellStyle name="60% - Accent2 2 3" xfId="1325" xr:uid="{00000000-0005-0000-0000-00006D010000}"/>
    <cellStyle name="60% - Accent2 3" xfId="276" xr:uid="{00000000-0005-0000-0000-00006E010000}"/>
    <cellStyle name="60% - Accent2 3 2" xfId="277" xr:uid="{00000000-0005-0000-0000-00006F010000}"/>
    <cellStyle name="60% - Accent2 3 3" xfId="1326" xr:uid="{00000000-0005-0000-0000-000070010000}"/>
    <cellStyle name="60% - Accent2 4" xfId="37559" xr:uid="{00000000-0005-0000-0000-000071010000}"/>
    <cellStyle name="60% - Accent2 5" xfId="37560" xr:uid="{00000000-0005-0000-0000-000072010000}"/>
    <cellStyle name="60% - Accent3" xfId="779" builtinId="40" customBuiltin="1"/>
    <cellStyle name="60% - Accent3 2" xfId="278" xr:uid="{00000000-0005-0000-0000-000074010000}"/>
    <cellStyle name="60% - Accent3 2 2" xfId="279" xr:uid="{00000000-0005-0000-0000-000075010000}"/>
    <cellStyle name="60% - Accent3 2 2 2" xfId="280" xr:uid="{00000000-0005-0000-0000-000076010000}"/>
    <cellStyle name="60% - Accent3 2 2 3" xfId="1328" xr:uid="{00000000-0005-0000-0000-000077010000}"/>
    <cellStyle name="60% - Accent3 2 2 4" xfId="1327" xr:uid="{00000000-0005-0000-0000-000078010000}"/>
    <cellStyle name="60% - Accent3 2 3" xfId="1329" xr:uid="{00000000-0005-0000-0000-000079010000}"/>
    <cellStyle name="60% - Accent3 3" xfId="281" xr:uid="{00000000-0005-0000-0000-00007A010000}"/>
    <cellStyle name="60% - Accent3 3 2" xfId="282" xr:uid="{00000000-0005-0000-0000-00007B010000}"/>
    <cellStyle name="60% - Accent3 3 3" xfId="1331" xr:uid="{00000000-0005-0000-0000-00007C010000}"/>
    <cellStyle name="60% - Accent3 3 4" xfId="1330" xr:uid="{00000000-0005-0000-0000-00007D010000}"/>
    <cellStyle name="60% - Accent3 4" xfId="37561" xr:uid="{00000000-0005-0000-0000-00007E010000}"/>
    <cellStyle name="60% - Accent3 5" xfId="37562" xr:uid="{00000000-0005-0000-0000-00007F010000}"/>
    <cellStyle name="60% - Accent4" xfId="783" builtinId="44" customBuiltin="1"/>
    <cellStyle name="60% - Accent4 2" xfId="283" xr:uid="{00000000-0005-0000-0000-000081010000}"/>
    <cellStyle name="60% - Accent4 2 2" xfId="284" xr:uid="{00000000-0005-0000-0000-000082010000}"/>
    <cellStyle name="60% - Accent4 2 2 2" xfId="285" xr:uid="{00000000-0005-0000-0000-000083010000}"/>
    <cellStyle name="60% - Accent4 2 2 3" xfId="1333" xr:uid="{00000000-0005-0000-0000-000084010000}"/>
    <cellStyle name="60% - Accent4 2 2 4" xfId="1332" xr:uid="{00000000-0005-0000-0000-000085010000}"/>
    <cellStyle name="60% - Accent4 2 3" xfId="1334" xr:uid="{00000000-0005-0000-0000-000086010000}"/>
    <cellStyle name="60% - Accent4 3" xfId="286" xr:uid="{00000000-0005-0000-0000-000087010000}"/>
    <cellStyle name="60% - Accent4 3 2" xfId="287" xr:uid="{00000000-0005-0000-0000-000088010000}"/>
    <cellStyle name="60% - Accent4 3 3" xfId="1336" xr:uid="{00000000-0005-0000-0000-000089010000}"/>
    <cellStyle name="60% - Accent4 3 4" xfId="1335" xr:uid="{00000000-0005-0000-0000-00008A010000}"/>
    <cellStyle name="60% - Accent4 4" xfId="37563" xr:uid="{00000000-0005-0000-0000-00008B010000}"/>
    <cellStyle name="60% - Accent4 5" xfId="37564" xr:uid="{00000000-0005-0000-0000-00008C010000}"/>
    <cellStyle name="60% - Accent5" xfId="787" builtinId="48" customBuiltin="1"/>
    <cellStyle name="60% - Accent5 2" xfId="288" xr:uid="{00000000-0005-0000-0000-00008E010000}"/>
    <cellStyle name="60% - Accent5 2 2" xfId="289" xr:uid="{00000000-0005-0000-0000-00008F010000}"/>
    <cellStyle name="60% - Accent5 2 2 2" xfId="290" xr:uid="{00000000-0005-0000-0000-000090010000}"/>
    <cellStyle name="60% - Accent5 2 2 3" xfId="1337" xr:uid="{00000000-0005-0000-0000-000091010000}"/>
    <cellStyle name="60% - Accent5 2 3" xfId="1338" xr:uid="{00000000-0005-0000-0000-000092010000}"/>
    <cellStyle name="60% - Accent5 3" xfId="291" xr:uid="{00000000-0005-0000-0000-000093010000}"/>
    <cellStyle name="60% - Accent5 3 2" xfId="292" xr:uid="{00000000-0005-0000-0000-000094010000}"/>
    <cellStyle name="60% - Accent5 3 3" xfId="1339" xr:uid="{00000000-0005-0000-0000-000095010000}"/>
    <cellStyle name="60% - Accent5 4" xfId="37565" xr:uid="{00000000-0005-0000-0000-000096010000}"/>
    <cellStyle name="60% - Accent5 5" xfId="37566" xr:uid="{00000000-0005-0000-0000-000097010000}"/>
    <cellStyle name="60% - Accent6" xfId="791" builtinId="52" customBuiltin="1"/>
    <cellStyle name="60% - Accent6 2" xfId="293" xr:uid="{00000000-0005-0000-0000-000099010000}"/>
    <cellStyle name="60% - Accent6 2 2" xfId="294" xr:uid="{00000000-0005-0000-0000-00009A010000}"/>
    <cellStyle name="60% - Accent6 2 2 2" xfId="295" xr:uid="{00000000-0005-0000-0000-00009B010000}"/>
    <cellStyle name="60% - Accent6 2 2 3" xfId="1341" xr:uid="{00000000-0005-0000-0000-00009C010000}"/>
    <cellStyle name="60% - Accent6 2 2 4" xfId="1340" xr:uid="{00000000-0005-0000-0000-00009D010000}"/>
    <cellStyle name="60% - Accent6 2 3" xfId="1342" xr:uid="{00000000-0005-0000-0000-00009E010000}"/>
    <cellStyle name="60% - Accent6 3" xfId="296" xr:uid="{00000000-0005-0000-0000-00009F010000}"/>
    <cellStyle name="60% - Accent6 3 2" xfId="297" xr:uid="{00000000-0005-0000-0000-0000A0010000}"/>
    <cellStyle name="60% - Accent6 3 3" xfId="1344" xr:uid="{00000000-0005-0000-0000-0000A1010000}"/>
    <cellStyle name="60% - Accent6 3 4" xfId="1343" xr:uid="{00000000-0005-0000-0000-0000A2010000}"/>
    <cellStyle name="60% - Accent6 4" xfId="37567" xr:uid="{00000000-0005-0000-0000-0000A3010000}"/>
    <cellStyle name="60% - Accent6 5" xfId="37568" xr:uid="{00000000-0005-0000-0000-0000A4010000}"/>
    <cellStyle name="Accent1" xfId="768" builtinId="29" customBuiltin="1"/>
    <cellStyle name="Accent1 - 20%" xfId="672" xr:uid="{00000000-0005-0000-0000-0000A6010000}"/>
    <cellStyle name="Accent1 - 20% 2" xfId="994" xr:uid="{00000000-0005-0000-0000-0000A7010000}"/>
    <cellStyle name="Accent1 - 40%" xfId="673" xr:uid="{00000000-0005-0000-0000-0000A8010000}"/>
    <cellStyle name="Accent1 - 40% 2" xfId="995" xr:uid="{00000000-0005-0000-0000-0000A9010000}"/>
    <cellStyle name="Accent1 - 60%" xfId="674" xr:uid="{00000000-0005-0000-0000-0000AA010000}"/>
    <cellStyle name="Accent1 10" xfId="814" xr:uid="{00000000-0005-0000-0000-0000AB010000}"/>
    <cellStyle name="Accent1 10 2" xfId="1346" xr:uid="{00000000-0005-0000-0000-0000AC010000}"/>
    <cellStyle name="Accent1 10 3" xfId="1345" xr:uid="{00000000-0005-0000-0000-0000AD010000}"/>
    <cellStyle name="Accent1 11" xfId="815" xr:uid="{00000000-0005-0000-0000-0000AE010000}"/>
    <cellStyle name="Accent1 11 2" xfId="1348" xr:uid="{00000000-0005-0000-0000-0000AF010000}"/>
    <cellStyle name="Accent1 11 3" xfId="1347" xr:uid="{00000000-0005-0000-0000-0000B0010000}"/>
    <cellStyle name="Accent1 12" xfId="816" xr:uid="{00000000-0005-0000-0000-0000B1010000}"/>
    <cellStyle name="Accent1 12 2" xfId="1350" xr:uid="{00000000-0005-0000-0000-0000B2010000}"/>
    <cellStyle name="Accent1 12 3" xfId="1349" xr:uid="{00000000-0005-0000-0000-0000B3010000}"/>
    <cellStyle name="Accent1 13" xfId="817" xr:uid="{00000000-0005-0000-0000-0000B4010000}"/>
    <cellStyle name="Accent1 13 2" xfId="1352" xr:uid="{00000000-0005-0000-0000-0000B5010000}"/>
    <cellStyle name="Accent1 13 3" xfId="1351" xr:uid="{00000000-0005-0000-0000-0000B6010000}"/>
    <cellStyle name="Accent1 14" xfId="818" xr:uid="{00000000-0005-0000-0000-0000B7010000}"/>
    <cellStyle name="Accent1 14 2" xfId="1354" xr:uid="{00000000-0005-0000-0000-0000B8010000}"/>
    <cellStyle name="Accent1 14 3" xfId="1353" xr:uid="{00000000-0005-0000-0000-0000B9010000}"/>
    <cellStyle name="Accent1 15" xfId="819" xr:uid="{00000000-0005-0000-0000-0000BA010000}"/>
    <cellStyle name="Accent1 15 2" xfId="1356" xr:uid="{00000000-0005-0000-0000-0000BB010000}"/>
    <cellStyle name="Accent1 15 3" xfId="1355" xr:uid="{00000000-0005-0000-0000-0000BC010000}"/>
    <cellStyle name="Accent1 16" xfId="820" xr:uid="{00000000-0005-0000-0000-0000BD010000}"/>
    <cellStyle name="Accent1 16 2" xfId="1358" xr:uid="{00000000-0005-0000-0000-0000BE010000}"/>
    <cellStyle name="Accent1 16 3" xfId="1357" xr:uid="{00000000-0005-0000-0000-0000BF010000}"/>
    <cellStyle name="Accent1 17" xfId="821" xr:uid="{00000000-0005-0000-0000-0000C0010000}"/>
    <cellStyle name="Accent1 17 2" xfId="1360" xr:uid="{00000000-0005-0000-0000-0000C1010000}"/>
    <cellStyle name="Accent1 17 3" xfId="1359" xr:uid="{00000000-0005-0000-0000-0000C2010000}"/>
    <cellStyle name="Accent1 18" xfId="822" xr:uid="{00000000-0005-0000-0000-0000C3010000}"/>
    <cellStyle name="Accent1 18 2" xfId="1362" xr:uid="{00000000-0005-0000-0000-0000C4010000}"/>
    <cellStyle name="Accent1 18 3" xfId="1361" xr:uid="{00000000-0005-0000-0000-0000C5010000}"/>
    <cellStyle name="Accent1 19" xfId="823" xr:uid="{00000000-0005-0000-0000-0000C6010000}"/>
    <cellStyle name="Accent1 2" xfId="298" xr:uid="{00000000-0005-0000-0000-0000C7010000}"/>
    <cellStyle name="Accent1 2 2" xfId="299" xr:uid="{00000000-0005-0000-0000-0000C8010000}"/>
    <cellStyle name="Accent1 2 2 2" xfId="300" xr:uid="{00000000-0005-0000-0000-0000C9010000}"/>
    <cellStyle name="Accent1 2 2 3" xfId="1365" xr:uid="{00000000-0005-0000-0000-0000CA010000}"/>
    <cellStyle name="Accent1 2 2 4" xfId="1366" xr:uid="{00000000-0005-0000-0000-0000CB010000}"/>
    <cellStyle name="Accent1 2 2 5" xfId="1364" xr:uid="{00000000-0005-0000-0000-0000CC010000}"/>
    <cellStyle name="Accent1 2 3" xfId="671" xr:uid="{00000000-0005-0000-0000-0000CD010000}"/>
    <cellStyle name="Accent1 2 3 2" xfId="1368" xr:uid="{00000000-0005-0000-0000-0000CE010000}"/>
    <cellStyle name="Accent1 2 3 3" xfId="1369" xr:uid="{00000000-0005-0000-0000-0000CF010000}"/>
    <cellStyle name="Accent1 2 3 4" xfId="1367" xr:uid="{00000000-0005-0000-0000-0000D0010000}"/>
    <cellStyle name="Accent1 2 4" xfId="1370" xr:uid="{00000000-0005-0000-0000-0000D1010000}"/>
    <cellStyle name="Accent1 2 5" xfId="1363" xr:uid="{00000000-0005-0000-0000-0000D2010000}"/>
    <cellStyle name="Accent1 2 6" xfId="37878" xr:uid="{00000000-0005-0000-0000-0000D3010000}"/>
    <cellStyle name="Accent1 20" xfId="824" xr:uid="{00000000-0005-0000-0000-0000D4010000}"/>
    <cellStyle name="Accent1 21" xfId="825" xr:uid="{00000000-0005-0000-0000-0000D5010000}"/>
    <cellStyle name="Accent1 22" xfId="826" xr:uid="{00000000-0005-0000-0000-0000D6010000}"/>
    <cellStyle name="Accent1 23" xfId="939" xr:uid="{00000000-0005-0000-0000-0000D7010000}"/>
    <cellStyle name="Accent1 24" xfId="1153" xr:uid="{00000000-0005-0000-0000-0000D8010000}"/>
    <cellStyle name="Accent1 24 2" xfId="1196" xr:uid="{00000000-0005-0000-0000-0000D9010000}"/>
    <cellStyle name="Accent1 25" xfId="1151" xr:uid="{00000000-0005-0000-0000-0000DA010000}"/>
    <cellStyle name="Accent1 25 2" xfId="1236" xr:uid="{00000000-0005-0000-0000-0000DB010000}"/>
    <cellStyle name="Accent1 26" xfId="1167" xr:uid="{00000000-0005-0000-0000-0000DC010000}"/>
    <cellStyle name="Accent1 26 2" xfId="1371" xr:uid="{00000000-0005-0000-0000-0000DD010000}"/>
    <cellStyle name="Accent1 27" xfId="1372" xr:uid="{00000000-0005-0000-0000-0000DE010000}"/>
    <cellStyle name="Accent1 28" xfId="37337" xr:uid="{00000000-0005-0000-0000-0000DF010000}"/>
    <cellStyle name="Accent1 29" xfId="37371" xr:uid="{00000000-0005-0000-0000-0000E0010000}"/>
    <cellStyle name="Accent1 3" xfId="301" xr:uid="{00000000-0005-0000-0000-0000E1010000}"/>
    <cellStyle name="Accent1 3 2" xfId="302" xr:uid="{00000000-0005-0000-0000-0000E2010000}"/>
    <cellStyle name="Accent1 3 2 2" xfId="1374" xr:uid="{00000000-0005-0000-0000-0000E3010000}"/>
    <cellStyle name="Accent1 3 2 3" xfId="1373" xr:uid="{00000000-0005-0000-0000-0000E4010000}"/>
    <cellStyle name="Accent1 3 3" xfId="711" xr:uid="{00000000-0005-0000-0000-0000E5010000}"/>
    <cellStyle name="Accent1 3 4" xfId="1375" xr:uid="{00000000-0005-0000-0000-0000E6010000}"/>
    <cellStyle name="Accent1 30" xfId="37372" xr:uid="{00000000-0005-0000-0000-0000E7010000}"/>
    <cellStyle name="Accent1 31" xfId="37383" xr:uid="{00000000-0005-0000-0000-0000E8010000}"/>
    <cellStyle name="Accent1 32" xfId="37382" xr:uid="{00000000-0005-0000-0000-0000E9010000}"/>
    <cellStyle name="Accent1 33" xfId="37406" xr:uid="{00000000-0005-0000-0000-0000EA010000}"/>
    <cellStyle name="Accent1 34" xfId="37405" xr:uid="{00000000-0005-0000-0000-0000EB010000}"/>
    <cellStyle name="Accent1 35" xfId="37412" xr:uid="{00000000-0005-0000-0000-0000EC010000}"/>
    <cellStyle name="Accent1 36" xfId="37399" xr:uid="{00000000-0005-0000-0000-0000ED010000}"/>
    <cellStyle name="Accent1 37" xfId="37393" xr:uid="{00000000-0005-0000-0000-0000EE010000}"/>
    <cellStyle name="Accent1 38" xfId="37524" xr:uid="{00000000-0005-0000-0000-0000EF010000}"/>
    <cellStyle name="Accent1 39" xfId="37927" xr:uid="{00000000-0005-0000-0000-0000F0010000}"/>
    <cellStyle name="Accent1 4" xfId="719" xr:uid="{00000000-0005-0000-0000-0000F1010000}"/>
    <cellStyle name="Accent1 4 2" xfId="827" xr:uid="{00000000-0005-0000-0000-0000F2010000}"/>
    <cellStyle name="Accent1 4 3" xfId="1376" xr:uid="{00000000-0005-0000-0000-0000F3010000}"/>
    <cellStyle name="Accent1 40" xfId="37941" xr:uid="{00000000-0005-0000-0000-0000F4010000}"/>
    <cellStyle name="Accent1 41" xfId="37918" xr:uid="{00000000-0005-0000-0000-0000F5010000}"/>
    <cellStyle name="Accent1 42" xfId="37943" xr:uid="{00000000-0005-0000-0000-0000F6010000}"/>
    <cellStyle name="Accent1 43" xfId="37914" xr:uid="{00000000-0005-0000-0000-0000F7010000}"/>
    <cellStyle name="Accent1 44" xfId="37954" xr:uid="{00000000-0005-0000-0000-0000F8010000}"/>
    <cellStyle name="Accent1 45" xfId="37968" xr:uid="{00000000-0005-0000-0000-0000F9010000}"/>
    <cellStyle name="Accent1 46" xfId="37973" xr:uid="{00000000-0005-0000-0000-0000FA010000}"/>
    <cellStyle name="Accent1 47" xfId="37986" xr:uid="{00000000-0005-0000-0000-0000FB010000}"/>
    <cellStyle name="Accent1 48" xfId="37982" xr:uid="{00000000-0005-0000-0000-0000FC010000}"/>
    <cellStyle name="Accent1 49" xfId="38009" xr:uid="{00000000-0005-0000-0000-0000FD010000}"/>
    <cellStyle name="Accent1 5" xfId="729" xr:uid="{00000000-0005-0000-0000-0000FE010000}"/>
    <cellStyle name="Accent1 5 2" xfId="828" xr:uid="{00000000-0005-0000-0000-0000FF010000}"/>
    <cellStyle name="Accent1 5 2 2" xfId="1379" xr:uid="{00000000-0005-0000-0000-000000020000}"/>
    <cellStyle name="Accent1 5 2 3" xfId="1378" xr:uid="{00000000-0005-0000-0000-000001020000}"/>
    <cellStyle name="Accent1 5 3" xfId="1380" xr:uid="{00000000-0005-0000-0000-000002020000}"/>
    <cellStyle name="Accent1 5 4" xfId="1377" xr:uid="{00000000-0005-0000-0000-000003020000}"/>
    <cellStyle name="Accent1 50" xfId="37970" xr:uid="{00000000-0005-0000-0000-000004020000}"/>
    <cellStyle name="Accent1 51" xfId="38010" xr:uid="{00000000-0005-0000-0000-000005020000}"/>
    <cellStyle name="Accent1 52" xfId="37967" xr:uid="{00000000-0005-0000-0000-000006020000}"/>
    <cellStyle name="Accent1 53" xfId="38029" xr:uid="{00000000-0005-0000-0000-000087940000}"/>
    <cellStyle name="Accent1 54" xfId="38058" xr:uid="{00000000-0005-0000-0000-000092940000}"/>
    <cellStyle name="Accent1 55" xfId="38024" xr:uid="{00000000-0005-0000-0000-00009C940000}"/>
    <cellStyle name="Accent1 56" xfId="38057" xr:uid="{00000000-0005-0000-0000-0000A6940000}"/>
    <cellStyle name="Accent1 57" xfId="38025" xr:uid="{00000000-0005-0000-0000-0000B0940000}"/>
    <cellStyle name="Accent1 58" xfId="38075" xr:uid="{00000000-0005-0000-0000-0000BA940000}"/>
    <cellStyle name="Accent1 59" xfId="38090" xr:uid="{00000000-0005-0000-0000-0000C5940000}"/>
    <cellStyle name="Accent1 6" xfId="743" xr:uid="{00000000-0005-0000-0000-000007020000}"/>
    <cellStyle name="Accent1 6 2" xfId="1382" xr:uid="{00000000-0005-0000-0000-000008020000}"/>
    <cellStyle name="Accent1 6 3" xfId="1383" xr:uid="{00000000-0005-0000-0000-000009020000}"/>
    <cellStyle name="Accent1 6 4" xfId="1381" xr:uid="{00000000-0005-0000-0000-00000A020000}"/>
    <cellStyle name="Accent1 6 5" xfId="829" xr:uid="{00000000-0005-0000-0000-00000B020000}"/>
    <cellStyle name="Accent1 60" xfId="38081" xr:uid="{00000000-0005-0000-0000-0000CD940000}"/>
    <cellStyle name="Accent1 61" xfId="38096" xr:uid="{00000000-0005-0000-0000-0000D5940000}"/>
    <cellStyle name="Accent1 62" xfId="38108" xr:uid="{00000000-0005-0000-0000-0000DD940000}"/>
    <cellStyle name="Accent1 7" xfId="830" xr:uid="{00000000-0005-0000-0000-00000C020000}"/>
    <cellStyle name="Accent1 7 2" xfId="1385" xr:uid="{00000000-0005-0000-0000-00000D020000}"/>
    <cellStyle name="Accent1 7 3" xfId="1384" xr:uid="{00000000-0005-0000-0000-00000E020000}"/>
    <cellStyle name="Accent1 8" xfId="831" xr:uid="{00000000-0005-0000-0000-00000F020000}"/>
    <cellStyle name="Accent1 8 2" xfId="1387" xr:uid="{00000000-0005-0000-0000-000010020000}"/>
    <cellStyle name="Accent1 8 3" xfId="1386" xr:uid="{00000000-0005-0000-0000-000011020000}"/>
    <cellStyle name="Accent1 9" xfId="832" xr:uid="{00000000-0005-0000-0000-000012020000}"/>
    <cellStyle name="Accent1 9 2" xfId="1389" xr:uid="{00000000-0005-0000-0000-000013020000}"/>
    <cellStyle name="Accent1 9 3" xfId="1388" xr:uid="{00000000-0005-0000-0000-000014020000}"/>
    <cellStyle name="Accent2" xfId="772" builtinId="33" customBuiltin="1"/>
    <cellStyle name="Accent2 - 20%" xfId="676" xr:uid="{00000000-0005-0000-0000-000016020000}"/>
    <cellStyle name="Accent2 - 20% 2" xfId="997" xr:uid="{00000000-0005-0000-0000-000017020000}"/>
    <cellStyle name="Accent2 - 40%" xfId="677" xr:uid="{00000000-0005-0000-0000-000018020000}"/>
    <cellStyle name="Accent2 - 40% 2" xfId="998" xr:uid="{00000000-0005-0000-0000-000019020000}"/>
    <cellStyle name="Accent2 - 60%" xfId="678" xr:uid="{00000000-0005-0000-0000-00001A020000}"/>
    <cellStyle name="Accent2 10" xfId="833" xr:uid="{00000000-0005-0000-0000-00001B020000}"/>
    <cellStyle name="Accent2 10 2" xfId="1391" xr:uid="{00000000-0005-0000-0000-00001C020000}"/>
    <cellStyle name="Accent2 10 3" xfId="1390" xr:uid="{00000000-0005-0000-0000-00001D020000}"/>
    <cellStyle name="Accent2 11" xfId="834" xr:uid="{00000000-0005-0000-0000-00001E020000}"/>
    <cellStyle name="Accent2 11 2" xfId="1393" xr:uid="{00000000-0005-0000-0000-00001F020000}"/>
    <cellStyle name="Accent2 11 3" xfId="1392" xr:uid="{00000000-0005-0000-0000-000020020000}"/>
    <cellStyle name="Accent2 12" xfId="835" xr:uid="{00000000-0005-0000-0000-000021020000}"/>
    <cellStyle name="Accent2 12 2" xfId="1395" xr:uid="{00000000-0005-0000-0000-000022020000}"/>
    <cellStyle name="Accent2 12 3" xfId="1394" xr:uid="{00000000-0005-0000-0000-000023020000}"/>
    <cellStyle name="Accent2 13" xfId="836" xr:uid="{00000000-0005-0000-0000-000024020000}"/>
    <cellStyle name="Accent2 13 2" xfId="1397" xr:uid="{00000000-0005-0000-0000-000025020000}"/>
    <cellStyle name="Accent2 13 3" xfId="1396" xr:uid="{00000000-0005-0000-0000-000026020000}"/>
    <cellStyle name="Accent2 14" xfId="837" xr:uid="{00000000-0005-0000-0000-000027020000}"/>
    <cellStyle name="Accent2 14 2" xfId="1399" xr:uid="{00000000-0005-0000-0000-000028020000}"/>
    <cellStyle name="Accent2 14 3" xfId="1398" xr:uid="{00000000-0005-0000-0000-000029020000}"/>
    <cellStyle name="Accent2 15" xfId="838" xr:uid="{00000000-0005-0000-0000-00002A020000}"/>
    <cellStyle name="Accent2 15 2" xfId="1401" xr:uid="{00000000-0005-0000-0000-00002B020000}"/>
    <cellStyle name="Accent2 15 3" xfId="1400" xr:uid="{00000000-0005-0000-0000-00002C020000}"/>
    <cellStyle name="Accent2 16" xfId="839" xr:uid="{00000000-0005-0000-0000-00002D020000}"/>
    <cellStyle name="Accent2 16 2" xfId="1403" xr:uid="{00000000-0005-0000-0000-00002E020000}"/>
    <cellStyle name="Accent2 16 3" xfId="1402" xr:uid="{00000000-0005-0000-0000-00002F020000}"/>
    <cellStyle name="Accent2 17" xfId="840" xr:uid="{00000000-0005-0000-0000-000030020000}"/>
    <cellStyle name="Accent2 17 2" xfId="1405" xr:uid="{00000000-0005-0000-0000-000031020000}"/>
    <cellStyle name="Accent2 17 3" xfId="1404" xr:uid="{00000000-0005-0000-0000-000032020000}"/>
    <cellStyle name="Accent2 18" xfId="841" xr:uid="{00000000-0005-0000-0000-000033020000}"/>
    <cellStyle name="Accent2 18 2" xfId="1407" xr:uid="{00000000-0005-0000-0000-000034020000}"/>
    <cellStyle name="Accent2 18 3" xfId="1406" xr:uid="{00000000-0005-0000-0000-000035020000}"/>
    <cellStyle name="Accent2 19" xfId="842" xr:uid="{00000000-0005-0000-0000-000036020000}"/>
    <cellStyle name="Accent2 2" xfId="303" xr:uid="{00000000-0005-0000-0000-000037020000}"/>
    <cellStyle name="Accent2 2 2" xfId="304" xr:uid="{00000000-0005-0000-0000-000038020000}"/>
    <cellStyle name="Accent2 2 2 2" xfId="305" xr:uid="{00000000-0005-0000-0000-000039020000}"/>
    <cellStyle name="Accent2 2 2 2 2" xfId="1410" xr:uid="{00000000-0005-0000-0000-00003A020000}"/>
    <cellStyle name="Accent2 2 2 2 3" xfId="1409" xr:uid="{00000000-0005-0000-0000-00003B020000}"/>
    <cellStyle name="Accent2 2 2 3" xfId="1411" xr:uid="{00000000-0005-0000-0000-00003C020000}"/>
    <cellStyle name="Accent2 2 3" xfId="675" xr:uid="{00000000-0005-0000-0000-00003D020000}"/>
    <cellStyle name="Accent2 2 3 2" xfId="1413" xr:uid="{00000000-0005-0000-0000-00003E020000}"/>
    <cellStyle name="Accent2 2 3 3" xfId="1414" xr:uid="{00000000-0005-0000-0000-00003F020000}"/>
    <cellStyle name="Accent2 2 3 4" xfId="1412" xr:uid="{00000000-0005-0000-0000-000040020000}"/>
    <cellStyle name="Accent2 2 4" xfId="1415" xr:uid="{00000000-0005-0000-0000-000041020000}"/>
    <cellStyle name="Accent2 2 5" xfId="1408" xr:uid="{00000000-0005-0000-0000-000042020000}"/>
    <cellStyle name="Accent2 2 6" xfId="37879" xr:uid="{00000000-0005-0000-0000-000043020000}"/>
    <cellStyle name="Accent2 20" xfId="843" xr:uid="{00000000-0005-0000-0000-000044020000}"/>
    <cellStyle name="Accent2 21" xfId="844" xr:uid="{00000000-0005-0000-0000-000045020000}"/>
    <cellStyle name="Accent2 22" xfId="845" xr:uid="{00000000-0005-0000-0000-000046020000}"/>
    <cellStyle name="Accent2 23" xfId="940" xr:uid="{00000000-0005-0000-0000-000047020000}"/>
    <cellStyle name="Accent2 24" xfId="1154" xr:uid="{00000000-0005-0000-0000-000048020000}"/>
    <cellStyle name="Accent2 24 2" xfId="1200" xr:uid="{00000000-0005-0000-0000-000049020000}"/>
    <cellStyle name="Accent2 25" xfId="1163" xr:uid="{00000000-0005-0000-0000-00004A020000}"/>
    <cellStyle name="Accent2 25 2" xfId="1211" xr:uid="{00000000-0005-0000-0000-00004B020000}"/>
    <cellStyle name="Accent2 26" xfId="1189" xr:uid="{00000000-0005-0000-0000-00004C020000}"/>
    <cellStyle name="Accent2 26 2" xfId="1416" xr:uid="{00000000-0005-0000-0000-00004D020000}"/>
    <cellStyle name="Accent2 27" xfId="1417" xr:uid="{00000000-0005-0000-0000-00004E020000}"/>
    <cellStyle name="Accent2 28" xfId="37339" xr:uid="{00000000-0005-0000-0000-00004F020000}"/>
    <cellStyle name="Accent2 29" xfId="37367" xr:uid="{00000000-0005-0000-0000-000050020000}"/>
    <cellStyle name="Accent2 3" xfId="306" xr:uid="{00000000-0005-0000-0000-000051020000}"/>
    <cellStyle name="Accent2 3 2" xfId="307" xr:uid="{00000000-0005-0000-0000-000052020000}"/>
    <cellStyle name="Accent2 3 3" xfId="712" xr:uid="{00000000-0005-0000-0000-000053020000}"/>
    <cellStyle name="Accent2 3 4" xfId="1418" xr:uid="{00000000-0005-0000-0000-000054020000}"/>
    <cellStyle name="Accent2 30" xfId="37374" xr:uid="{00000000-0005-0000-0000-000055020000}"/>
    <cellStyle name="Accent2 31" xfId="37384" xr:uid="{00000000-0005-0000-0000-000056020000}"/>
    <cellStyle name="Accent2 32" xfId="37381" xr:uid="{00000000-0005-0000-0000-000057020000}"/>
    <cellStyle name="Accent2 33" xfId="37407" xr:uid="{00000000-0005-0000-0000-000058020000}"/>
    <cellStyle name="Accent2 34" xfId="37404" xr:uid="{00000000-0005-0000-0000-000059020000}"/>
    <cellStyle name="Accent2 35" xfId="37413" xr:uid="{00000000-0005-0000-0000-00005A020000}"/>
    <cellStyle name="Accent2 36" xfId="37398" xr:uid="{00000000-0005-0000-0000-00005B020000}"/>
    <cellStyle name="Accent2 37" xfId="37418" xr:uid="{00000000-0005-0000-0000-00005C020000}"/>
    <cellStyle name="Accent2 38" xfId="37525" xr:uid="{00000000-0005-0000-0000-00005D020000}"/>
    <cellStyle name="Accent2 39" xfId="37929" xr:uid="{00000000-0005-0000-0000-00005E020000}"/>
    <cellStyle name="Accent2 4" xfId="720" xr:uid="{00000000-0005-0000-0000-00005F020000}"/>
    <cellStyle name="Accent2 4 2" xfId="846" xr:uid="{00000000-0005-0000-0000-000060020000}"/>
    <cellStyle name="Accent2 4 3" xfId="1419" xr:uid="{00000000-0005-0000-0000-000061020000}"/>
    <cellStyle name="Accent2 40" xfId="37939" xr:uid="{00000000-0005-0000-0000-000062020000}"/>
    <cellStyle name="Accent2 41" xfId="37919" xr:uid="{00000000-0005-0000-0000-000063020000}"/>
    <cellStyle name="Accent2 42" xfId="37942" xr:uid="{00000000-0005-0000-0000-000064020000}"/>
    <cellStyle name="Accent2 43" xfId="37915" xr:uid="{00000000-0005-0000-0000-000065020000}"/>
    <cellStyle name="Accent2 44" xfId="37956" xr:uid="{00000000-0005-0000-0000-000066020000}"/>
    <cellStyle name="Accent2 45" xfId="37966" xr:uid="{00000000-0005-0000-0000-000067020000}"/>
    <cellStyle name="Accent2 46" xfId="37975" xr:uid="{00000000-0005-0000-0000-000068020000}"/>
    <cellStyle name="Accent2 47" xfId="38000" xr:uid="{00000000-0005-0000-0000-000069020000}"/>
    <cellStyle name="Accent2 48" xfId="37984" xr:uid="{00000000-0005-0000-0000-00006A020000}"/>
    <cellStyle name="Accent2 49" xfId="38007" xr:uid="{00000000-0005-0000-0000-00006B020000}"/>
    <cellStyle name="Accent2 5" xfId="728" xr:uid="{00000000-0005-0000-0000-00006C020000}"/>
    <cellStyle name="Accent2 5 2" xfId="847" xr:uid="{00000000-0005-0000-0000-00006D020000}"/>
    <cellStyle name="Accent2 50" xfId="37972" xr:uid="{00000000-0005-0000-0000-00006E020000}"/>
    <cellStyle name="Accent2 51" xfId="38013" xr:uid="{00000000-0005-0000-0000-00006F020000}"/>
    <cellStyle name="Accent2 52" xfId="37969" xr:uid="{00000000-0005-0000-0000-000070020000}"/>
    <cellStyle name="Accent2 53" xfId="38031" xr:uid="{00000000-0005-0000-0000-000088940000}"/>
    <cellStyle name="Accent2 54" xfId="38060" xr:uid="{00000000-0005-0000-0000-000093940000}"/>
    <cellStyle name="Accent2 55" xfId="38022" xr:uid="{00000000-0005-0000-0000-00009D940000}"/>
    <cellStyle name="Accent2 56" xfId="38054" xr:uid="{00000000-0005-0000-0000-0000A7940000}"/>
    <cellStyle name="Accent2 57" xfId="38028" xr:uid="{00000000-0005-0000-0000-0000B1940000}"/>
    <cellStyle name="Accent2 58" xfId="38076" xr:uid="{00000000-0005-0000-0000-0000BB940000}"/>
    <cellStyle name="Accent2 59" xfId="38098" xr:uid="{00000000-0005-0000-0000-0000C6940000}"/>
    <cellStyle name="Accent2 6" xfId="744" xr:uid="{00000000-0005-0000-0000-000071020000}"/>
    <cellStyle name="Accent2 6 2" xfId="1421" xr:uid="{00000000-0005-0000-0000-000072020000}"/>
    <cellStyle name="Accent2 6 3" xfId="1420" xr:uid="{00000000-0005-0000-0000-000073020000}"/>
    <cellStyle name="Accent2 6 4" xfId="848" xr:uid="{00000000-0005-0000-0000-000074020000}"/>
    <cellStyle name="Accent2 60" xfId="38103" xr:uid="{00000000-0005-0000-0000-0000CE940000}"/>
    <cellStyle name="Accent2 61" xfId="38086" xr:uid="{00000000-0005-0000-0000-0000D6940000}"/>
    <cellStyle name="Accent2 62" xfId="38109" xr:uid="{00000000-0005-0000-0000-0000DE940000}"/>
    <cellStyle name="Accent2 7" xfId="849" xr:uid="{00000000-0005-0000-0000-000075020000}"/>
    <cellStyle name="Accent2 7 2" xfId="1423" xr:uid="{00000000-0005-0000-0000-000076020000}"/>
    <cellStyle name="Accent2 7 3" xfId="1422" xr:uid="{00000000-0005-0000-0000-000077020000}"/>
    <cellStyle name="Accent2 8" xfId="850" xr:uid="{00000000-0005-0000-0000-000078020000}"/>
    <cellStyle name="Accent2 8 2" xfId="1425" xr:uid="{00000000-0005-0000-0000-000079020000}"/>
    <cellStyle name="Accent2 8 3" xfId="1424" xr:uid="{00000000-0005-0000-0000-00007A020000}"/>
    <cellStyle name="Accent2 9" xfId="851" xr:uid="{00000000-0005-0000-0000-00007B020000}"/>
    <cellStyle name="Accent2 9 2" xfId="1427" xr:uid="{00000000-0005-0000-0000-00007C020000}"/>
    <cellStyle name="Accent2 9 3" xfId="1426" xr:uid="{00000000-0005-0000-0000-00007D020000}"/>
    <cellStyle name="Accent3" xfId="776" builtinId="37" customBuiltin="1"/>
    <cellStyle name="Accent3 - 20%" xfId="680" xr:uid="{00000000-0005-0000-0000-00007F020000}"/>
    <cellStyle name="Accent3 - 20% 2" xfId="999" xr:uid="{00000000-0005-0000-0000-000080020000}"/>
    <cellStyle name="Accent3 - 40%" xfId="681" xr:uid="{00000000-0005-0000-0000-000081020000}"/>
    <cellStyle name="Accent3 - 40% 2" xfId="1000" xr:uid="{00000000-0005-0000-0000-000082020000}"/>
    <cellStyle name="Accent3 - 60%" xfId="682" xr:uid="{00000000-0005-0000-0000-000083020000}"/>
    <cellStyle name="Accent3 10" xfId="852" xr:uid="{00000000-0005-0000-0000-000084020000}"/>
    <cellStyle name="Accent3 10 2" xfId="1429" xr:uid="{00000000-0005-0000-0000-000085020000}"/>
    <cellStyle name="Accent3 10 3" xfId="1428" xr:uid="{00000000-0005-0000-0000-000086020000}"/>
    <cellStyle name="Accent3 11" xfId="853" xr:uid="{00000000-0005-0000-0000-000087020000}"/>
    <cellStyle name="Accent3 11 2" xfId="1431" xr:uid="{00000000-0005-0000-0000-000088020000}"/>
    <cellStyle name="Accent3 11 3" xfId="1430" xr:uid="{00000000-0005-0000-0000-000089020000}"/>
    <cellStyle name="Accent3 12" xfId="854" xr:uid="{00000000-0005-0000-0000-00008A020000}"/>
    <cellStyle name="Accent3 12 2" xfId="1433" xr:uid="{00000000-0005-0000-0000-00008B020000}"/>
    <cellStyle name="Accent3 12 3" xfId="1432" xr:uid="{00000000-0005-0000-0000-00008C020000}"/>
    <cellStyle name="Accent3 13" xfId="855" xr:uid="{00000000-0005-0000-0000-00008D020000}"/>
    <cellStyle name="Accent3 13 2" xfId="1435" xr:uid="{00000000-0005-0000-0000-00008E020000}"/>
    <cellStyle name="Accent3 13 3" xfId="1434" xr:uid="{00000000-0005-0000-0000-00008F020000}"/>
    <cellStyle name="Accent3 14" xfId="856" xr:uid="{00000000-0005-0000-0000-000090020000}"/>
    <cellStyle name="Accent3 14 2" xfId="1437" xr:uid="{00000000-0005-0000-0000-000091020000}"/>
    <cellStyle name="Accent3 14 3" xfId="1436" xr:uid="{00000000-0005-0000-0000-000092020000}"/>
    <cellStyle name="Accent3 15" xfId="857" xr:uid="{00000000-0005-0000-0000-000093020000}"/>
    <cellStyle name="Accent3 15 2" xfId="1439" xr:uid="{00000000-0005-0000-0000-000094020000}"/>
    <cellStyle name="Accent3 15 3" xfId="1438" xr:uid="{00000000-0005-0000-0000-000095020000}"/>
    <cellStyle name="Accent3 16" xfId="858" xr:uid="{00000000-0005-0000-0000-000096020000}"/>
    <cellStyle name="Accent3 16 2" xfId="1441" xr:uid="{00000000-0005-0000-0000-000097020000}"/>
    <cellStyle name="Accent3 16 3" xfId="1440" xr:uid="{00000000-0005-0000-0000-000098020000}"/>
    <cellStyle name="Accent3 17" xfId="859" xr:uid="{00000000-0005-0000-0000-000099020000}"/>
    <cellStyle name="Accent3 17 2" xfId="1443" xr:uid="{00000000-0005-0000-0000-00009A020000}"/>
    <cellStyle name="Accent3 17 3" xfId="1442" xr:uid="{00000000-0005-0000-0000-00009B020000}"/>
    <cellStyle name="Accent3 18" xfId="860" xr:uid="{00000000-0005-0000-0000-00009C020000}"/>
    <cellStyle name="Accent3 18 2" xfId="1445" xr:uid="{00000000-0005-0000-0000-00009D020000}"/>
    <cellStyle name="Accent3 18 3" xfId="1444" xr:uid="{00000000-0005-0000-0000-00009E020000}"/>
    <cellStyle name="Accent3 19" xfId="861" xr:uid="{00000000-0005-0000-0000-00009F020000}"/>
    <cellStyle name="Accent3 2" xfId="308" xr:uid="{00000000-0005-0000-0000-0000A0020000}"/>
    <cellStyle name="Accent3 2 2" xfId="309" xr:uid="{00000000-0005-0000-0000-0000A1020000}"/>
    <cellStyle name="Accent3 2 2 2" xfId="310" xr:uid="{00000000-0005-0000-0000-0000A2020000}"/>
    <cellStyle name="Accent3 2 2 2 2" xfId="1448" xr:uid="{00000000-0005-0000-0000-0000A3020000}"/>
    <cellStyle name="Accent3 2 2 2 3" xfId="1447" xr:uid="{00000000-0005-0000-0000-0000A4020000}"/>
    <cellStyle name="Accent3 2 2 3" xfId="1449" xr:uid="{00000000-0005-0000-0000-0000A5020000}"/>
    <cellStyle name="Accent3 2 3" xfId="679" xr:uid="{00000000-0005-0000-0000-0000A6020000}"/>
    <cellStyle name="Accent3 2 3 2" xfId="1451" xr:uid="{00000000-0005-0000-0000-0000A7020000}"/>
    <cellStyle name="Accent3 2 3 3" xfId="1452" xr:uid="{00000000-0005-0000-0000-0000A8020000}"/>
    <cellStyle name="Accent3 2 3 4" xfId="1450" xr:uid="{00000000-0005-0000-0000-0000A9020000}"/>
    <cellStyle name="Accent3 2 4" xfId="1453" xr:uid="{00000000-0005-0000-0000-0000AA020000}"/>
    <cellStyle name="Accent3 2 5" xfId="1446" xr:uid="{00000000-0005-0000-0000-0000AB020000}"/>
    <cellStyle name="Accent3 2 6" xfId="37880" xr:uid="{00000000-0005-0000-0000-0000AC020000}"/>
    <cellStyle name="Accent3 20" xfId="862" xr:uid="{00000000-0005-0000-0000-0000AD020000}"/>
    <cellStyle name="Accent3 21" xfId="863" xr:uid="{00000000-0005-0000-0000-0000AE020000}"/>
    <cellStyle name="Accent3 22" xfId="864" xr:uid="{00000000-0005-0000-0000-0000AF020000}"/>
    <cellStyle name="Accent3 23" xfId="941" xr:uid="{00000000-0005-0000-0000-0000B0020000}"/>
    <cellStyle name="Accent3 24" xfId="1155" xr:uid="{00000000-0005-0000-0000-0000B1020000}"/>
    <cellStyle name="Accent3 24 2" xfId="1192" xr:uid="{00000000-0005-0000-0000-0000B2020000}"/>
    <cellStyle name="Accent3 25" xfId="1171" xr:uid="{00000000-0005-0000-0000-0000B3020000}"/>
    <cellStyle name="Accent3 25 2" xfId="1242" xr:uid="{00000000-0005-0000-0000-0000B4020000}"/>
    <cellStyle name="Accent3 26" xfId="1190" xr:uid="{00000000-0005-0000-0000-0000B5020000}"/>
    <cellStyle name="Accent3 26 2" xfId="1454" xr:uid="{00000000-0005-0000-0000-0000B6020000}"/>
    <cellStyle name="Accent3 27" xfId="1455" xr:uid="{00000000-0005-0000-0000-0000B7020000}"/>
    <cellStyle name="Accent3 28" xfId="37340" xr:uid="{00000000-0005-0000-0000-0000B8020000}"/>
    <cellStyle name="Accent3 29" xfId="37368" xr:uid="{00000000-0005-0000-0000-0000B9020000}"/>
    <cellStyle name="Accent3 3" xfId="311" xr:uid="{00000000-0005-0000-0000-0000BA020000}"/>
    <cellStyle name="Accent3 3 2" xfId="312" xr:uid="{00000000-0005-0000-0000-0000BB020000}"/>
    <cellStyle name="Accent3 3 3" xfId="713" xr:uid="{00000000-0005-0000-0000-0000BC020000}"/>
    <cellStyle name="Accent3 3 4" xfId="1456" xr:uid="{00000000-0005-0000-0000-0000BD020000}"/>
    <cellStyle name="Accent3 30" xfId="37373" xr:uid="{00000000-0005-0000-0000-0000BE020000}"/>
    <cellStyle name="Accent3 31" xfId="37385" xr:uid="{00000000-0005-0000-0000-0000BF020000}"/>
    <cellStyle name="Accent3 32" xfId="37380" xr:uid="{00000000-0005-0000-0000-0000C0020000}"/>
    <cellStyle name="Accent3 33" xfId="37408" xr:uid="{00000000-0005-0000-0000-0000C1020000}"/>
    <cellStyle name="Accent3 34" xfId="37403" xr:uid="{00000000-0005-0000-0000-0000C2020000}"/>
    <cellStyle name="Accent3 35" xfId="37414" xr:uid="{00000000-0005-0000-0000-0000C3020000}"/>
    <cellStyle name="Accent3 36" xfId="37397" xr:uid="{00000000-0005-0000-0000-0000C4020000}"/>
    <cellStyle name="Accent3 37" xfId="37419" xr:uid="{00000000-0005-0000-0000-0000C5020000}"/>
    <cellStyle name="Accent3 38" xfId="37526" xr:uid="{00000000-0005-0000-0000-0000C6020000}"/>
    <cellStyle name="Accent3 39" xfId="37931" xr:uid="{00000000-0005-0000-0000-0000C7020000}"/>
    <cellStyle name="Accent3 4" xfId="722" xr:uid="{00000000-0005-0000-0000-0000C8020000}"/>
    <cellStyle name="Accent3 4 2" xfId="865" xr:uid="{00000000-0005-0000-0000-0000C9020000}"/>
    <cellStyle name="Accent3 4 3" xfId="1457" xr:uid="{00000000-0005-0000-0000-0000CA020000}"/>
    <cellStyle name="Accent3 40" xfId="37938" xr:uid="{00000000-0005-0000-0000-0000CB020000}"/>
    <cellStyle name="Accent3 41" xfId="37921" xr:uid="{00000000-0005-0000-0000-0000CC020000}"/>
    <cellStyle name="Accent3 42" xfId="37940" xr:uid="{00000000-0005-0000-0000-0000CD020000}"/>
    <cellStyle name="Accent3 43" xfId="37916" xr:uid="{00000000-0005-0000-0000-0000CE020000}"/>
    <cellStyle name="Accent3 44" xfId="37957" xr:uid="{00000000-0005-0000-0000-0000CF020000}"/>
    <cellStyle name="Accent3 45" xfId="37965" xr:uid="{00000000-0005-0000-0000-0000D0020000}"/>
    <cellStyle name="Accent3 46" xfId="37977" xr:uid="{00000000-0005-0000-0000-0000D1020000}"/>
    <cellStyle name="Accent3 47" xfId="37997" xr:uid="{00000000-0005-0000-0000-0000D2020000}"/>
    <cellStyle name="Accent3 48" xfId="37985" xr:uid="{00000000-0005-0000-0000-0000D3020000}"/>
    <cellStyle name="Accent3 49" xfId="38006" xr:uid="{00000000-0005-0000-0000-0000D4020000}"/>
    <cellStyle name="Accent3 5" xfId="727" xr:uid="{00000000-0005-0000-0000-0000D5020000}"/>
    <cellStyle name="Accent3 5 2" xfId="866" xr:uid="{00000000-0005-0000-0000-0000D6020000}"/>
    <cellStyle name="Accent3 50" xfId="37976" xr:uid="{00000000-0005-0000-0000-0000D7020000}"/>
    <cellStyle name="Accent3 51" xfId="38012" xr:uid="{00000000-0005-0000-0000-0000D8020000}"/>
    <cellStyle name="Accent3 52" xfId="37971" xr:uid="{00000000-0005-0000-0000-0000D9020000}"/>
    <cellStyle name="Accent3 53" xfId="38032" xr:uid="{00000000-0005-0000-0000-000089940000}"/>
    <cellStyle name="Accent3 54" xfId="38053" xr:uid="{00000000-0005-0000-0000-000094940000}"/>
    <cellStyle name="Accent3 55" xfId="38030" xr:uid="{00000000-0005-0000-0000-00009E940000}"/>
    <cellStyle name="Accent3 56" xfId="38059" xr:uid="{00000000-0005-0000-0000-0000A8940000}"/>
    <cellStyle name="Accent3 57" xfId="38023" xr:uid="{00000000-0005-0000-0000-0000B2940000}"/>
    <cellStyle name="Accent3 58" xfId="38077" xr:uid="{00000000-0005-0000-0000-0000BC940000}"/>
    <cellStyle name="Accent3 59" xfId="38099" xr:uid="{00000000-0005-0000-0000-0000C7940000}"/>
    <cellStyle name="Accent3 6" xfId="745" xr:uid="{00000000-0005-0000-0000-0000DA020000}"/>
    <cellStyle name="Accent3 6 2" xfId="1459" xr:uid="{00000000-0005-0000-0000-0000DB020000}"/>
    <cellStyle name="Accent3 6 3" xfId="1458" xr:uid="{00000000-0005-0000-0000-0000DC020000}"/>
    <cellStyle name="Accent3 6 4" xfId="867" xr:uid="{00000000-0005-0000-0000-0000DD020000}"/>
    <cellStyle name="Accent3 60" xfId="38083" xr:uid="{00000000-0005-0000-0000-0000CF940000}"/>
    <cellStyle name="Accent3 61" xfId="38101" xr:uid="{00000000-0005-0000-0000-0000D7940000}"/>
    <cellStyle name="Accent3 62" xfId="38110" xr:uid="{00000000-0005-0000-0000-0000DF940000}"/>
    <cellStyle name="Accent3 7" xfId="868" xr:uid="{00000000-0005-0000-0000-0000DE020000}"/>
    <cellStyle name="Accent3 7 2" xfId="1461" xr:uid="{00000000-0005-0000-0000-0000DF020000}"/>
    <cellStyle name="Accent3 7 3" xfId="1460" xr:uid="{00000000-0005-0000-0000-0000E0020000}"/>
    <cellStyle name="Accent3 8" xfId="869" xr:uid="{00000000-0005-0000-0000-0000E1020000}"/>
    <cellStyle name="Accent3 8 2" xfId="1463" xr:uid="{00000000-0005-0000-0000-0000E2020000}"/>
    <cellStyle name="Accent3 8 3" xfId="1462" xr:uid="{00000000-0005-0000-0000-0000E3020000}"/>
    <cellStyle name="Accent3 9" xfId="870" xr:uid="{00000000-0005-0000-0000-0000E4020000}"/>
    <cellStyle name="Accent3 9 2" xfId="1465" xr:uid="{00000000-0005-0000-0000-0000E5020000}"/>
    <cellStyle name="Accent3 9 3" xfId="1464" xr:uid="{00000000-0005-0000-0000-0000E6020000}"/>
    <cellStyle name="Accent4" xfId="780" builtinId="41" customBuiltin="1"/>
    <cellStyle name="Accent4 - 20%" xfId="684" xr:uid="{00000000-0005-0000-0000-0000E8020000}"/>
    <cellStyle name="Accent4 - 20% 2" xfId="1001" xr:uid="{00000000-0005-0000-0000-0000E9020000}"/>
    <cellStyle name="Accent4 - 40%" xfId="685" xr:uid="{00000000-0005-0000-0000-0000EA020000}"/>
    <cellStyle name="Accent4 - 40% 2" xfId="1002" xr:uid="{00000000-0005-0000-0000-0000EB020000}"/>
    <cellStyle name="Accent4 - 60%" xfId="686" xr:uid="{00000000-0005-0000-0000-0000EC020000}"/>
    <cellStyle name="Accent4 10" xfId="871" xr:uid="{00000000-0005-0000-0000-0000ED020000}"/>
    <cellStyle name="Accent4 10 2" xfId="1467" xr:uid="{00000000-0005-0000-0000-0000EE020000}"/>
    <cellStyle name="Accent4 10 3" xfId="1466" xr:uid="{00000000-0005-0000-0000-0000EF020000}"/>
    <cellStyle name="Accent4 11" xfId="872" xr:uid="{00000000-0005-0000-0000-0000F0020000}"/>
    <cellStyle name="Accent4 11 2" xfId="1469" xr:uid="{00000000-0005-0000-0000-0000F1020000}"/>
    <cellStyle name="Accent4 11 3" xfId="1468" xr:uid="{00000000-0005-0000-0000-0000F2020000}"/>
    <cellStyle name="Accent4 12" xfId="873" xr:uid="{00000000-0005-0000-0000-0000F3020000}"/>
    <cellStyle name="Accent4 12 2" xfId="1471" xr:uid="{00000000-0005-0000-0000-0000F4020000}"/>
    <cellStyle name="Accent4 12 3" xfId="1470" xr:uid="{00000000-0005-0000-0000-0000F5020000}"/>
    <cellStyle name="Accent4 13" xfId="874" xr:uid="{00000000-0005-0000-0000-0000F6020000}"/>
    <cellStyle name="Accent4 13 2" xfId="1473" xr:uid="{00000000-0005-0000-0000-0000F7020000}"/>
    <cellStyle name="Accent4 13 3" xfId="1472" xr:uid="{00000000-0005-0000-0000-0000F8020000}"/>
    <cellStyle name="Accent4 14" xfId="875" xr:uid="{00000000-0005-0000-0000-0000F9020000}"/>
    <cellStyle name="Accent4 14 2" xfId="1475" xr:uid="{00000000-0005-0000-0000-0000FA020000}"/>
    <cellStyle name="Accent4 14 3" xfId="1474" xr:uid="{00000000-0005-0000-0000-0000FB020000}"/>
    <cellStyle name="Accent4 15" xfId="876" xr:uid="{00000000-0005-0000-0000-0000FC020000}"/>
    <cellStyle name="Accent4 15 2" xfId="1477" xr:uid="{00000000-0005-0000-0000-0000FD020000}"/>
    <cellStyle name="Accent4 15 3" xfId="1476" xr:uid="{00000000-0005-0000-0000-0000FE020000}"/>
    <cellStyle name="Accent4 16" xfId="877" xr:uid="{00000000-0005-0000-0000-0000FF020000}"/>
    <cellStyle name="Accent4 16 2" xfId="1479" xr:uid="{00000000-0005-0000-0000-000000030000}"/>
    <cellStyle name="Accent4 16 3" xfId="1478" xr:uid="{00000000-0005-0000-0000-000001030000}"/>
    <cellStyle name="Accent4 17" xfId="878" xr:uid="{00000000-0005-0000-0000-000002030000}"/>
    <cellStyle name="Accent4 17 2" xfId="1481" xr:uid="{00000000-0005-0000-0000-000003030000}"/>
    <cellStyle name="Accent4 17 3" xfId="1480" xr:uid="{00000000-0005-0000-0000-000004030000}"/>
    <cellStyle name="Accent4 18" xfId="879" xr:uid="{00000000-0005-0000-0000-000005030000}"/>
    <cellStyle name="Accent4 18 2" xfId="1483" xr:uid="{00000000-0005-0000-0000-000006030000}"/>
    <cellStyle name="Accent4 18 3" xfId="1482" xr:uid="{00000000-0005-0000-0000-000007030000}"/>
    <cellStyle name="Accent4 19" xfId="880" xr:uid="{00000000-0005-0000-0000-000008030000}"/>
    <cellStyle name="Accent4 2" xfId="313" xr:uid="{00000000-0005-0000-0000-000009030000}"/>
    <cellStyle name="Accent4 2 2" xfId="314" xr:uid="{00000000-0005-0000-0000-00000A030000}"/>
    <cellStyle name="Accent4 2 2 2" xfId="315" xr:uid="{00000000-0005-0000-0000-00000B030000}"/>
    <cellStyle name="Accent4 2 2 3" xfId="1486" xr:uid="{00000000-0005-0000-0000-00000C030000}"/>
    <cellStyle name="Accent4 2 2 4" xfId="1487" xr:uid="{00000000-0005-0000-0000-00000D030000}"/>
    <cellStyle name="Accent4 2 2 5" xfId="1485" xr:uid="{00000000-0005-0000-0000-00000E030000}"/>
    <cellStyle name="Accent4 2 3" xfId="683" xr:uid="{00000000-0005-0000-0000-00000F030000}"/>
    <cellStyle name="Accent4 2 3 2" xfId="1489" xr:uid="{00000000-0005-0000-0000-000010030000}"/>
    <cellStyle name="Accent4 2 3 3" xfId="1490" xr:uid="{00000000-0005-0000-0000-000011030000}"/>
    <cellStyle name="Accent4 2 3 4" xfId="1488" xr:uid="{00000000-0005-0000-0000-000012030000}"/>
    <cellStyle name="Accent4 2 4" xfId="1491" xr:uid="{00000000-0005-0000-0000-000013030000}"/>
    <cellStyle name="Accent4 2 5" xfId="1484" xr:uid="{00000000-0005-0000-0000-000014030000}"/>
    <cellStyle name="Accent4 2 6" xfId="37881" xr:uid="{00000000-0005-0000-0000-000015030000}"/>
    <cellStyle name="Accent4 20" xfId="881" xr:uid="{00000000-0005-0000-0000-000016030000}"/>
    <cellStyle name="Accent4 21" xfId="882" xr:uid="{00000000-0005-0000-0000-000017030000}"/>
    <cellStyle name="Accent4 22" xfId="883" xr:uid="{00000000-0005-0000-0000-000018030000}"/>
    <cellStyle name="Accent4 23" xfId="942" xr:uid="{00000000-0005-0000-0000-000019030000}"/>
    <cellStyle name="Accent4 24" xfId="1156" xr:uid="{00000000-0005-0000-0000-00001A030000}"/>
    <cellStyle name="Accent4 24 2" xfId="1195" xr:uid="{00000000-0005-0000-0000-00001B030000}"/>
    <cellStyle name="Accent4 25" xfId="1162" xr:uid="{00000000-0005-0000-0000-00001C030000}"/>
    <cellStyle name="Accent4 25 2" xfId="1217" xr:uid="{00000000-0005-0000-0000-00001D030000}"/>
    <cellStyle name="Accent4 26" xfId="1168" xr:uid="{00000000-0005-0000-0000-00001E030000}"/>
    <cellStyle name="Accent4 26 2" xfId="1492" xr:uid="{00000000-0005-0000-0000-00001F030000}"/>
    <cellStyle name="Accent4 27" xfId="1493" xr:uid="{00000000-0005-0000-0000-000020030000}"/>
    <cellStyle name="Accent4 28" xfId="37341" xr:uid="{00000000-0005-0000-0000-000021030000}"/>
    <cellStyle name="Accent4 29" xfId="37369" xr:uid="{00000000-0005-0000-0000-000022030000}"/>
    <cellStyle name="Accent4 3" xfId="316" xr:uid="{00000000-0005-0000-0000-000023030000}"/>
    <cellStyle name="Accent4 3 2" xfId="317" xr:uid="{00000000-0005-0000-0000-000024030000}"/>
    <cellStyle name="Accent4 3 2 2" xfId="1495" xr:uid="{00000000-0005-0000-0000-000025030000}"/>
    <cellStyle name="Accent4 3 2 3" xfId="1494" xr:uid="{00000000-0005-0000-0000-000026030000}"/>
    <cellStyle name="Accent4 3 3" xfId="714" xr:uid="{00000000-0005-0000-0000-000027030000}"/>
    <cellStyle name="Accent4 3 4" xfId="1496" xr:uid="{00000000-0005-0000-0000-000028030000}"/>
    <cellStyle name="Accent4 30" xfId="37335" xr:uid="{00000000-0005-0000-0000-000029030000}"/>
    <cellStyle name="Accent4 31" xfId="37386" xr:uid="{00000000-0005-0000-0000-00002A030000}"/>
    <cellStyle name="Accent4 32" xfId="37379" xr:uid="{00000000-0005-0000-0000-00002B030000}"/>
    <cellStyle name="Accent4 33" xfId="37409" xr:uid="{00000000-0005-0000-0000-00002C030000}"/>
    <cellStyle name="Accent4 34" xfId="37402" xr:uid="{00000000-0005-0000-0000-00002D030000}"/>
    <cellStyle name="Accent4 35" xfId="37415" xr:uid="{00000000-0005-0000-0000-00002E030000}"/>
    <cellStyle name="Accent4 36" xfId="37396" xr:uid="{00000000-0005-0000-0000-00002F030000}"/>
    <cellStyle name="Accent4 37" xfId="37420" xr:uid="{00000000-0005-0000-0000-000030030000}"/>
    <cellStyle name="Accent4 38" xfId="37527" xr:uid="{00000000-0005-0000-0000-000031030000}"/>
    <cellStyle name="Accent4 39" xfId="37933" xr:uid="{00000000-0005-0000-0000-000032030000}"/>
    <cellStyle name="Accent4 4" xfId="723" xr:uid="{00000000-0005-0000-0000-000033030000}"/>
    <cellStyle name="Accent4 4 2" xfId="884" xr:uid="{00000000-0005-0000-0000-000034030000}"/>
    <cellStyle name="Accent4 4 3" xfId="1497" xr:uid="{00000000-0005-0000-0000-000035030000}"/>
    <cellStyle name="Accent4 40" xfId="37935" xr:uid="{00000000-0005-0000-0000-000036030000}"/>
    <cellStyle name="Accent4 41" xfId="37922" xr:uid="{00000000-0005-0000-0000-000037030000}"/>
    <cellStyle name="Accent4 42" xfId="37937" xr:uid="{00000000-0005-0000-0000-000038030000}"/>
    <cellStyle name="Accent4 43" xfId="37917" xr:uid="{00000000-0005-0000-0000-000039030000}"/>
    <cellStyle name="Accent4 44" xfId="37958" xr:uid="{00000000-0005-0000-0000-00003A030000}"/>
    <cellStyle name="Accent4 45" xfId="37964" xr:uid="{00000000-0005-0000-0000-00003B030000}"/>
    <cellStyle name="Accent4 46" xfId="37979" xr:uid="{00000000-0005-0000-0000-00003C030000}"/>
    <cellStyle name="Accent4 47" xfId="37995" xr:uid="{00000000-0005-0000-0000-00003D030000}"/>
    <cellStyle name="Accent4 48" xfId="37988" xr:uid="{00000000-0005-0000-0000-00003E030000}"/>
    <cellStyle name="Accent4 49" xfId="38004" xr:uid="{00000000-0005-0000-0000-00003F030000}"/>
    <cellStyle name="Accent4 5" xfId="724" xr:uid="{00000000-0005-0000-0000-000040030000}"/>
    <cellStyle name="Accent4 5 2" xfId="885" xr:uid="{00000000-0005-0000-0000-000041030000}"/>
    <cellStyle name="Accent4 5 2 2" xfId="1500" xr:uid="{00000000-0005-0000-0000-000042030000}"/>
    <cellStyle name="Accent4 5 2 3" xfId="1499" xr:uid="{00000000-0005-0000-0000-000043030000}"/>
    <cellStyle name="Accent4 5 3" xfId="1501" xr:uid="{00000000-0005-0000-0000-000044030000}"/>
    <cellStyle name="Accent4 5 4" xfId="1498" xr:uid="{00000000-0005-0000-0000-000045030000}"/>
    <cellStyle name="Accent4 50" xfId="37996" xr:uid="{00000000-0005-0000-0000-000046030000}"/>
    <cellStyle name="Accent4 51" xfId="38008" xr:uid="{00000000-0005-0000-0000-000047030000}"/>
    <cellStyle name="Accent4 52" xfId="37978" xr:uid="{00000000-0005-0000-0000-000048030000}"/>
    <cellStyle name="Accent4 53" xfId="38034" xr:uid="{00000000-0005-0000-0000-00008A940000}"/>
    <cellStyle name="Accent4 54" xfId="38052" xr:uid="{00000000-0005-0000-0000-000095940000}"/>
    <cellStyle name="Accent4 55" xfId="38033" xr:uid="{00000000-0005-0000-0000-00009F940000}"/>
    <cellStyle name="Accent4 56" xfId="38051" xr:uid="{00000000-0005-0000-0000-0000A9940000}"/>
    <cellStyle name="Accent4 57" xfId="38035" xr:uid="{00000000-0005-0000-0000-0000B3940000}"/>
    <cellStyle name="Accent4 58" xfId="38078" xr:uid="{00000000-0005-0000-0000-0000BD940000}"/>
    <cellStyle name="Accent4 59" xfId="38088" xr:uid="{00000000-0005-0000-0000-0000C8940000}"/>
    <cellStyle name="Accent4 6" xfId="746" xr:uid="{00000000-0005-0000-0000-000049030000}"/>
    <cellStyle name="Accent4 6 2" xfId="1503" xr:uid="{00000000-0005-0000-0000-00004A030000}"/>
    <cellStyle name="Accent4 6 3" xfId="1504" xr:uid="{00000000-0005-0000-0000-00004B030000}"/>
    <cellStyle name="Accent4 6 4" xfId="1502" xr:uid="{00000000-0005-0000-0000-00004C030000}"/>
    <cellStyle name="Accent4 6 5" xfId="886" xr:uid="{00000000-0005-0000-0000-00004D030000}"/>
    <cellStyle name="Accent4 60" xfId="38074" xr:uid="{00000000-0005-0000-0000-0000D0940000}"/>
    <cellStyle name="Accent4 61" xfId="38094" xr:uid="{00000000-0005-0000-0000-0000D8940000}"/>
    <cellStyle name="Accent4 62" xfId="38111" xr:uid="{00000000-0005-0000-0000-0000E0940000}"/>
    <cellStyle name="Accent4 7" xfId="887" xr:uid="{00000000-0005-0000-0000-00004E030000}"/>
    <cellStyle name="Accent4 7 2" xfId="1506" xr:uid="{00000000-0005-0000-0000-00004F030000}"/>
    <cellStyle name="Accent4 7 3" xfId="1505" xr:uid="{00000000-0005-0000-0000-000050030000}"/>
    <cellStyle name="Accent4 8" xfId="888" xr:uid="{00000000-0005-0000-0000-000051030000}"/>
    <cellStyle name="Accent4 8 2" xfId="1508" xr:uid="{00000000-0005-0000-0000-000052030000}"/>
    <cellStyle name="Accent4 8 3" xfId="1507" xr:uid="{00000000-0005-0000-0000-000053030000}"/>
    <cellStyle name="Accent4 9" xfId="889" xr:uid="{00000000-0005-0000-0000-000054030000}"/>
    <cellStyle name="Accent4 9 2" xfId="1510" xr:uid="{00000000-0005-0000-0000-000055030000}"/>
    <cellStyle name="Accent4 9 3" xfId="1509" xr:uid="{00000000-0005-0000-0000-000056030000}"/>
    <cellStyle name="Accent5" xfId="784" builtinId="45" customBuiltin="1"/>
    <cellStyle name="Accent5 - 20%" xfId="688" xr:uid="{00000000-0005-0000-0000-000058030000}"/>
    <cellStyle name="Accent5 - 20% 2" xfId="1003" xr:uid="{00000000-0005-0000-0000-000059030000}"/>
    <cellStyle name="Accent5 - 40%" xfId="689" xr:uid="{00000000-0005-0000-0000-00005A030000}"/>
    <cellStyle name="Accent5 - 40% 2" xfId="1004" xr:uid="{00000000-0005-0000-0000-00005B030000}"/>
    <cellStyle name="Accent5 - 60%" xfId="690" xr:uid="{00000000-0005-0000-0000-00005C030000}"/>
    <cellStyle name="Accent5 10" xfId="890" xr:uid="{00000000-0005-0000-0000-00005D030000}"/>
    <cellStyle name="Accent5 10 2" xfId="1512" xr:uid="{00000000-0005-0000-0000-00005E030000}"/>
    <cellStyle name="Accent5 10 3" xfId="1511" xr:uid="{00000000-0005-0000-0000-00005F030000}"/>
    <cellStyle name="Accent5 11" xfId="891" xr:uid="{00000000-0005-0000-0000-000060030000}"/>
    <cellStyle name="Accent5 11 2" xfId="1514" xr:uid="{00000000-0005-0000-0000-000061030000}"/>
    <cellStyle name="Accent5 11 3" xfId="1513" xr:uid="{00000000-0005-0000-0000-000062030000}"/>
    <cellStyle name="Accent5 12" xfId="892" xr:uid="{00000000-0005-0000-0000-000063030000}"/>
    <cellStyle name="Accent5 12 2" xfId="1516" xr:uid="{00000000-0005-0000-0000-000064030000}"/>
    <cellStyle name="Accent5 12 3" xfId="1515" xr:uid="{00000000-0005-0000-0000-000065030000}"/>
    <cellStyle name="Accent5 13" xfId="893" xr:uid="{00000000-0005-0000-0000-000066030000}"/>
    <cellStyle name="Accent5 13 2" xfId="1518" xr:uid="{00000000-0005-0000-0000-000067030000}"/>
    <cellStyle name="Accent5 13 3" xfId="1517" xr:uid="{00000000-0005-0000-0000-000068030000}"/>
    <cellStyle name="Accent5 14" xfId="894" xr:uid="{00000000-0005-0000-0000-000069030000}"/>
    <cellStyle name="Accent5 14 2" xfId="1520" xr:uid="{00000000-0005-0000-0000-00006A030000}"/>
    <cellStyle name="Accent5 14 3" xfId="1519" xr:uid="{00000000-0005-0000-0000-00006B030000}"/>
    <cellStyle name="Accent5 15" xfId="895" xr:uid="{00000000-0005-0000-0000-00006C030000}"/>
    <cellStyle name="Accent5 15 2" xfId="1522" xr:uid="{00000000-0005-0000-0000-00006D030000}"/>
    <cellStyle name="Accent5 15 3" xfId="1521" xr:uid="{00000000-0005-0000-0000-00006E030000}"/>
    <cellStyle name="Accent5 16" xfId="896" xr:uid="{00000000-0005-0000-0000-00006F030000}"/>
    <cellStyle name="Accent5 16 2" xfId="1524" xr:uid="{00000000-0005-0000-0000-000070030000}"/>
    <cellStyle name="Accent5 16 3" xfId="1523" xr:uid="{00000000-0005-0000-0000-000071030000}"/>
    <cellStyle name="Accent5 17" xfId="897" xr:uid="{00000000-0005-0000-0000-000072030000}"/>
    <cellStyle name="Accent5 17 2" xfId="1526" xr:uid="{00000000-0005-0000-0000-000073030000}"/>
    <cellStyle name="Accent5 17 3" xfId="1525" xr:uid="{00000000-0005-0000-0000-000074030000}"/>
    <cellStyle name="Accent5 18" xfId="898" xr:uid="{00000000-0005-0000-0000-000075030000}"/>
    <cellStyle name="Accent5 18 2" xfId="1528" xr:uid="{00000000-0005-0000-0000-000076030000}"/>
    <cellStyle name="Accent5 18 3" xfId="1527" xr:uid="{00000000-0005-0000-0000-000077030000}"/>
    <cellStyle name="Accent5 19" xfId="899" xr:uid="{00000000-0005-0000-0000-000078030000}"/>
    <cellStyle name="Accent5 2" xfId="318" xr:uid="{00000000-0005-0000-0000-000079030000}"/>
    <cellStyle name="Accent5 2 2" xfId="319" xr:uid="{00000000-0005-0000-0000-00007A030000}"/>
    <cellStyle name="Accent5 2 2 2" xfId="320" xr:uid="{00000000-0005-0000-0000-00007B030000}"/>
    <cellStyle name="Accent5 2 2 2 2" xfId="1531" xr:uid="{00000000-0005-0000-0000-00007C030000}"/>
    <cellStyle name="Accent5 2 2 2 3" xfId="1530" xr:uid="{00000000-0005-0000-0000-00007D030000}"/>
    <cellStyle name="Accent5 2 2 3" xfId="1532" xr:uid="{00000000-0005-0000-0000-00007E030000}"/>
    <cellStyle name="Accent5 2 3" xfId="687" xr:uid="{00000000-0005-0000-0000-00007F030000}"/>
    <cellStyle name="Accent5 2 3 2" xfId="1534" xr:uid="{00000000-0005-0000-0000-000080030000}"/>
    <cellStyle name="Accent5 2 3 3" xfId="1535" xr:uid="{00000000-0005-0000-0000-000081030000}"/>
    <cellStyle name="Accent5 2 3 4" xfId="1533" xr:uid="{00000000-0005-0000-0000-000082030000}"/>
    <cellStyle name="Accent5 2 4" xfId="1536" xr:uid="{00000000-0005-0000-0000-000083030000}"/>
    <cellStyle name="Accent5 2 5" xfId="1529" xr:uid="{00000000-0005-0000-0000-000084030000}"/>
    <cellStyle name="Accent5 2 6" xfId="37882" xr:uid="{00000000-0005-0000-0000-000085030000}"/>
    <cellStyle name="Accent5 20" xfId="900" xr:uid="{00000000-0005-0000-0000-000086030000}"/>
    <cellStyle name="Accent5 21" xfId="901" xr:uid="{00000000-0005-0000-0000-000087030000}"/>
    <cellStyle name="Accent5 22" xfId="902" xr:uid="{00000000-0005-0000-0000-000088030000}"/>
    <cellStyle name="Accent5 23" xfId="943" xr:uid="{00000000-0005-0000-0000-000089030000}"/>
    <cellStyle name="Accent5 24" xfId="1157" xr:uid="{00000000-0005-0000-0000-00008A030000}"/>
    <cellStyle name="Accent5 24 2" xfId="1203" xr:uid="{00000000-0005-0000-0000-00008B030000}"/>
    <cellStyle name="Accent5 25" xfId="1161" xr:uid="{00000000-0005-0000-0000-00008C030000}"/>
    <cellStyle name="Accent5 25 2" xfId="1224" xr:uid="{00000000-0005-0000-0000-00008D030000}"/>
    <cellStyle name="Accent5 26" xfId="1159" xr:uid="{00000000-0005-0000-0000-00008E030000}"/>
    <cellStyle name="Accent5 26 2" xfId="1537" xr:uid="{00000000-0005-0000-0000-00008F030000}"/>
    <cellStyle name="Accent5 27" xfId="1538" xr:uid="{00000000-0005-0000-0000-000090030000}"/>
    <cellStyle name="Accent5 28" xfId="37342" xr:uid="{00000000-0005-0000-0000-000091030000}"/>
    <cellStyle name="Accent5 29" xfId="37346" xr:uid="{00000000-0005-0000-0000-000092030000}"/>
    <cellStyle name="Accent5 3" xfId="321" xr:uid="{00000000-0005-0000-0000-000093030000}"/>
    <cellStyle name="Accent5 3 2" xfId="322" xr:uid="{00000000-0005-0000-0000-000094030000}"/>
    <cellStyle name="Accent5 3 3" xfId="715" xr:uid="{00000000-0005-0000-0000-000095030000}"/>
    <cellStyle name="Accent5 3 4" xfId="1539" xr:uid="{00000000-0005-0000-0000-000096030000}"/>
    <cellStyle name="Accent5 30" xfId="37356" xr:uid="{00000000-0005-0000-0000-000097030000}"/>
    <cellStyle name="Accent5 31" xfId="37387" xr:uid="{00000000-0005-0000-0000-000098030000}"/>
    <cellStyle name="Accent5 32" xfId="37378" xr:uid="{00000000-0005-0000-0000-000099030000}"/>
    <cellStyle name="Accent5 33" xfId="37410" xr:uid="{00000000-0005-0000-0000-00009A030000}"/>
    <cellStyle name="Accent5 34" xfId="37401" xr:uid="{00000000-0005-0000-0000-00009B030000}"/>
    <cellStyle name="Accent5 35" xfId="37416" xr:uid="{00000000-0005-0000-0000-00009C030000}"/>
    <cellStyle name="Accent5 36" xfId="37395" xr:uid="{00000000-0005-0000-0000-00009D030000}"/>
    <cellStyle name="Accent5 37" xfId="37422" xr:uid="{00000000-0005-0000-0000-00009E030000}"/>
    <cellStyle name="Accent5 38" xfId="37528" xr:uid="{00000000-0005-0000-0000-00009F030000}"/>
    <cellStyle name="Accent5 39" xfId="37934" xr:uid="{00000000-0005-0000-0000-0000A0030000}"/>
    <cellStyle name="Accent5 4" xfId="725" xr:uid="{00000000-0005-0000-0000-0000A1030000}"/>
    <cellStyle name="Accent5 4 2" xfId="903" xr:uid="{00000000-0005-0000-0000-0000A2030000}"/>
    <cellStyle name="Accent5 4 3" xfId="1540" xr:uid="{00000000-0005-0000-0000-0000A3030000}"/>
    <cellStyle name="Accent5 40" xfId="37932" xr:uid="{00000000-0005-0000-0000-0000A4030000}"/>
    <cellStyle name="Accent5 41" xfId="37924" xr:uid="{00000000-0005-0000-0000-0000A5030000}"/>
    <cellStyle name="Accent5 42" xfId="37930" xr:uid="{00000000-0005-0000-0000-0000A6030000}"/>
    <cellStyle name="Accent5 43" xfId="37920" xr:uid="{00000000-0005-0000-0000-0000A7030000}"/>
    <cellStyle name="Accent5 44" xfId="37959" xr:uid="{00000000-0005-0000-0000-0000A8030000}"/>
    <cellStyle name="Accent5 45" xfId="37963" xr:uid="{00000000-0005-0000-0000-0000A9030000}"/>
    <cellStyle name="Accent5 46" xfId="37981" xr:uid="{00000000-0005-0000-0000-0000AA030000}"/>
    <cellStyle name="Accent5 47" xfId="37983" xr:uid="{00000000-0005-0000-0000-0000AB030000}"/>
    <cellStyle name="Accent5 48" xfId="38001" xr:uid="{00000000-0005-0000-0000-0000AC030000}"/>
    <cellStyle name="Accent5 49" xfId="37992" xr:uid="{00000000-0005-0000-0000-0000AD030000}"/>
    <cellStyle name="Accent5 5" xfId="721" xr:uid="{00000000-0005-0000-0000-0000AE030000}"/>
    <cellStyle name="Accent5 5 2" xfId="904" xr:uid="{00000000-0005-0000-0000-0000AF030000}"/>
    <cellStyle name="Accent5 50" xfId="37987" xr:uid="{00000000-0005-0000-0000-0000B0030000}"/>
    <cellStyle name="Accent5 51" xfId="38005" xr:uid="{00000000-0005-0000-0000-0000B1030000}"/>
    <cellStyle name="Accent5 52" xfId="37998" xr:uid="{00000000-0005-0000-0000-0000B2030000}"/>
    <cellStyle name="Accent5 53" xfId="38036" xr:uid="{00000000-0005-0000-0000-00008B940000}"/>
    <cellStyle name="Accent5 54" xfId="38050" xr:uid="{00000000-0005-0000-0000-000096940000}"/>
    <cellStyle name="Accent5 55" xfId="38037" xr:uid="{00000000-0005-0000-0000-0000A0940000}"/>
    <cellStyle name="Accent5 56" xfId="38047" xr:uid="{00000000-0005-0000-0000-0000AA940000}"/>
    <cellStyle name="Accent5 57" xfId="38041" xr:uid="{00000000-0005-0000-0000-0000B4940000}"/>
    <cellStyle name="Accent5 58" xfId="38079" xr:uid="{00000000-0005-0000-0000-0000BE940000}"/>
    <cellStyle name="Accent5 59" xfId="38087" xr:uid="{00000000-0005-0000-0000-0000C9940000}"/>
    <cellStyle name="Accent5 6" xfId="747" xr:uid="{00000000-0005-0000-0000-0000B3030000}"/>
    <cellStyle name="Accent5 6 2" xfId="1542" xr:uid="{00000000-0005-0000-0000-0000B4030000}"/>
    <cellStyle name="Accent5 6 3" xfId="1541" xr:uid="{00000000-0005-0000-0000-0000B5030000}"/>
    <cellStyle name="Accent5 6 4" xfId="905" xr:uid="{00000000-0005-0000-0000-0000B6030000}"/>
    <cellStyle name="Accent5 60" xfId="38084" xr:uid="{00000000-0005-0000-0000-0000D1940000}"/>
    <cellStyle name="Accent5 61" xfId="38085" xr:uid="{00000000-0005-0000-0000-0000D9940000}"/>
    <cellStyle name="Accent5 62" xfId="38112" xr:uid="{00000000-0005-0000-0000-0000E1940000}"/>
    <cellStyle name="Accent5 7" xfId="906" xr:uid="{00000000-0005-0000-0000-0000B7030000}"/>
    <cellStyle name="Accent5 7 2" xfId="1544" xr:uid="{00000000-0005-0000-0000-0000B8030000}"/>
    <cellStyle name="Accent5 7 3" xfId="1543" xr:uid="{00000000-0005-0000-0000-0000B9030000}"/>
    <cellStyle name="Accent5 8" xfId="907" xr:uid="{00000000-0005-0000-0000-0000BA030000}"/>
    <cellStyle name="Accent5 8 2" xfId="1546" xr:uid="{00000000-0005-0000-0000-0000BB030000}"/>
    <cellStyle name="Accent5 8 3" xfId="1545" xr:uid="{00000000-0005-0000-0000-0000BC030000}"/>
    <cellStyle name="Accent5 9" xfId="908" xr:uid="{00000000-0005-0000-0000-0000BD030000}"/>
    <cellStyle name="Accent5 9 2" xfId="1548" xr:uid="{00000000-0005-0000-0000-0000BE030000}"/>
    <cellStyle name="Accent5 9 3" xfId="1547" xr:uid="{00000000-0005-0000-0000-0000BF030000}"/>
    <cellStyle name="Accent6" xfId="788" builtinId="49" customBuiltin="1"/>
    <cellStyle name="Accent6 - 20%" xfId="692" xr:uid="{00000000-0005-0000-0000-0000C1030000}"/>
    <cellStyle name="Accent6 - 20% 2" xfId="1005" xr:uid="{00000000-0005-0000-0000-0000C2030000}"/>
    <cellStyle name="Accent6 - 40%" xfId="693" xr:uid="{00000000-0005-0000-0000-0000C3030000}"/>
    <cellStyle name="Accent6 - 40% 2" xfId="1006" xr:uid="{00000000-0005-0000-0000-0000C4030000}"/>
    <cellStyle name="Accent6 - 60%" xfId="694" xr:uid="{00000000-0005-0000-0000-0000C5030000}"/>
    <cellStyle name="Accent6 10" xfId="909" xr:uid="{00000000-0005-0000-0000-0000C6030000}"/>
    <cellStyle name="Accent6 10 2" xfId="1550" xr:uid="{00000000-0005-0000-0000-0000C7030000}"/>
    <cellStyle name="Accent6 10 3" xfId="1549" xr:uid="{00000000-0005-0000-0000-0000C8030000}"/>
    <cellStyle name="Accent6 11" xfId="910" xr:uid="{00000000-0005-0000-0000-0000C9030000}"/>
    <cellStyle name="Accent6 11 2" xfId="1552" xr:uid="{00000000-0005-0000-0000-0000CA030000}"/>
    <cellStyle name="Accent6 11 3" xfId="1551" xr:uid="{00000000-0005-0000-0000-0000CB030000}"/>
    <cellStyle name="Accent6 12" xfId="911" xr:uid="{00000000-0005-0000-0000-0000CC030000}"/>
    <cellStyle name="Accent6 12 2" xfId="1554" xr:uid="{00000000-0005-0000-0000-0000CD030000}"/>
    <cellStyle name="Accent6 12 3" xfId="1553" xr:uid="{00000000-0005-0000-0000-0000CE030000}"/>
    <cellStyle name="Accent6 13" xfId="912" xr:uid="{00000000-0005-0000-0000-0000CF030000}"/>
    <cellStyle name="Accent6 13 2" xfId="1556" xr:uid="{00000000-0005-0000-0000-0000D0030000}"/>
    <cellStyle name="Accent6 13 3" xfId="1555" xr:uid="{00000000-0005-0000-0000-0000D1030000}"/>
    <cellStyle name="Accent6 14" xfId="913" xr:uid="{00000000-0005-0000-0000-0000D2030000}"/>
    <cellStyle name="Accent6 14 2" xfId="1558" xr:uid="{00000000-0005-0000-0000-0000D3030000}"/>
    <cellStyle name="Accent6 14 3" xfId="1557" xr:uid="{00000000-0005-0000-0000-0000D4030000}"/>
    <cellStyle name="Accent6 15" xfId="914" xr:uid="{00000000-0005-0000-0000-0000D5030000}"/>
    <cellStyle name="Accent6 15 2" xfId="1560" xr:uid="{00000000-0005-0000-0000-0000D6030000}"/>
    <cellStyle name="Accent6 15 3" xfId="1559" xr:uid="{00000000-0005-0000-0000-0000D7030000}"/>
    <cellStyle name="Accent6 16" xfId="915" xr:uid="{00000000-0005-0000-0000-0000D8030000}"/>
    <cellStyle name="Accent6 16 2" xfId="1562" xr:uid="{00000000-0005-0000-0000-0000D9030000}"/>
    <cellStyle name="Accent6 16 3" xfId="1561" xr:uid="{00000000-0005-0000-0000-0000DA030000}"/>
    <cellStyle name="Accent6 17" xfId="916" xr:uid="{00000000-0005-0000-0000-0000DB030000}"/>
    <cellStyle name="Accent6 17 2" xfId="1564" xr:uid="{00000000-0005-0000-0000-0000DC030000}"/>
    <cellStyle name="Accent6 17 3" xfId="1563" xr:uid="{00000000-0005-0000-0000-0000DD030000}"/>
    <cellStyle name="Accent6 18" xfId="917" xr:uid="{00000000-0005-0000-0000-0000DE030000}"/>
    <cellStyle name="Accent6 18 2" xfId="1566" xr:uid="{00000000-0005-0000-0000-0000DF030000}"/>
    <cellStyle name="Accent6 18 3" xfId="1565" xr:uid="{00000000-0005-0000-0000-0000E0030000}"/>
    <cellStyle name="Accent6 19" xfId="918" xr:uid="{00000000-0005-0000-0000-0000E1030000}"/>
    <cellStyle name="Accent6 2" xfId="323" xr:uid="{00000000-0005-0000-0000-0000E2030000}"/>
    <cellStyle name="Accent6 2 2" xfId="324" xr:uid="{00000000-0005-0000-0000-0000E3030000}"/>
    <cellStyle name="Accent6 2 2 2" xfId="325" xr:uid="{00000000-0005-0000-0000-0000E4030000}"/>
    <cellStyle name="Accent6 2 2 2 2" xfId="1569" xr:uid="{00000000-0005-0000-0000-0000E5030000}"/>
    <cellStyle name="Accent6 2 2 2 3" xfId="1568" xr:uid="{00000000-0005-0000-0000-0000E6030000}"/>
    <cellStyle name="Accent6 2 2 3" xfId="1570" xr:uid="{00000000-0005-0000-0000-0000E7030000}"/>
    <cellStyle name="Accent6 2 3" xfId="691" xr:uid="{00000000-0005-0000-0000-0000E8030000}"/>
    <cellStyle name="Accent6 2 3 2" xfId="1572" xr:uid="{00000000-0005-0000-0000-0000E9030000}"/>
    <cellStyle name="Accent6 2 3 3" xfId="1573" xr:uid="{00000000-0005-0000-0000-0000EA030000}"/>
    <cellStyle name="Accent6 2 3 4" xfId="1571" xr:uid="{00000000-0005-0000-0000-0000EB030000}"/>
    <cellStyle name="Accent6 2 4" xfId="1574" xr:uid="{00000000-0005-0000-0000-0000EC030000}"/>
    <cellStyle name="Accent6 2 5" xfId="1567" xr:uid="{00000000-0005-0000-0000-0000ED030000}"/>
    <cellStyle name="Accent6 2 6" xfId="37883" xr:uid="{00000000-0005-0000-0000-0000EE030000}"/>
    <cellStyle name="Accent6 20" xfId="919" xr:uid="{00000000-0005-0000-0000-0000EF030000}"/>
    <cellStyle name="Accent6 21" xfId="920" xr:uid="{00000000-0005-0000-0000-0000F0030000}"/>
    <cellStyle name="Accent6 22" xfId="921" xr:uid="{00000000-0005-0000-0000-0000F1030000}"/>
    <cellStyle name="Accent6 23" xfId="944" xr:uid="{00000000-0005-0000-0000-0000F2030000}"/>
    <cellStyle name="Accent6 24" xfId="1158" xr:uid="{00000000-0005-0000-0000-0000F3030000}"/>
    <cellStyle name="Accent6 24 2" xfId="1194" xr:uid="{00000000-0005-0000-0000-0000F4030000}"/>
    <cellStyle name="Accent6 25" xfId="1170" xr:uid="{00000000-0005-0000-0000-0000F5030000}"/>
    <cellStyle name="Accent6 25 2" xfId="1223" xr:uid="{00000000-0005-0000-0000-0000F6030000}"/>
    <cellStyle name="Accent6 26" xfId="1160" xr:uid="{00000000-0005-0000-0000-0000F7030000}"/>
    <cellStyle name="Accent6 26 2" xfId="1575" xr:uid="{00000000-0005-0000-0000-0000F8030000}"/>
    <cellStyle name="Accent6 27" xfId="1576" xr:uid="{00000000-0005-0000-0000-0000F9030000}"/>
    <cellStyle name="Accent6 28" xfId="37343" xr:uid="{00000000-0005-0000-0000-0000FA030000}"/>
    <cellStyle name="Accent6 29" xfId="37355" xr:uid="{00000000-0005-0000-0000-0000FB030000}"/>
    <cellStyle name="Accent6 3" xfId="326" xr:uid="{00000000-0005-0000-0000-0000FC030000}"/>
    <cellStyle name="Accent6 3 2" xfId="327" xr:uid="{00000000-0005-0000-0000-0000FD030000}"/>
    <cellStyle name="Accent6 3 3" xfId="716" xr:uid="{00000000-0005-0000-0000-0000FE030000}"/>
    <cellStyle name="Accent6 3 4" xfId="1577" xr:uid="{00000000-0005-0000-0000-0000FF030000}"/>
    <cellStyle name="Accent6 30" xfId="37370" xr:uid="{00000000-0005-0000-0000-000000040000}"/>
    <cellStyle name="Accent6 31" xfId="37388" xr:uid="{00000000-0005-0000-0000-000001040000}"/>
    <cellStyle name="Accent6 32" xfId="37377" xr:uid="{00000000-0005-0000-0000-000002040000}"/>
    <cellStyle name="Accent6 33" xfId="37411" xr:uid="{00000000-0005-0000-0000-000003040000}"/>
    <cellStyle name="Accent6 34" xfId="37400" xr:uid="{00000000-0005-0000-0000-000004040000}"/>
    <cellStyle name="Accent6 35" xfId="37417" xr:uid="{00000000-0005-0000-0000-000005040000}"/>
    <cellStyle name="Accent6 36" xfId="37394" xr:uid="{00000000-0005-0000-0000-000006040000}"/>
    <cellStyle name="Accent6 37" xfId="37423" xr:uid="{00000000-0005-0000-0000-000007040000}"/>
    <cellStyle name="Accent6 38" xfId="37529" xr:uid="{00000000-0005-0000-0000-000008040000}"/>
    <cellStyle name="Accent6 39" xfId="37936" xr:uid="{00000000-0005-0000-0000-000009040000}"/>
    <cellStyle name="Accent6 4" xfId="726" xr:uid="{00000000-0005-0000-0000-00000A040000}"/>
    <cellStyle name="Accent6 4 2" xfId="922" xr:uid="{00000000-0005-0000-0000-00000B040000}"/>
    <cellStyle name="Accent6 4 3" xfId="1578" xr:uid="{00000000-0005-0000-0000-00000C040000}"/>
    <cellStyle name="Accent6 40" xfId="37928" xr:uid="{00000000-0005-0000-0000-00000D040000}"/>
    <cellStyle name="Accent6 41" xfId="37926" xr:uid="{00000000-0005-0000-0000-00000E040000}"/>
    <cellStyle name="Accent6 42" xfId="37925" xr:uid="{00000000-0005-0000-0000-00000F040000}"/>
    <cellStyle name="Accent6 43" xfId="37923" xr:uid="{00000000-0005-0000-0000-000010040000}"/>
    <cellStyle name="Accent6 44" xfId="37960" xr:uid="{00000000-0005-0000-0000-000011040000}"/>
    <cellStyle name="Accent6 45" xfId="37961" xr:uid="{00000000-0005-0000-0000-000012040000}"/>
    <cellStyle name="Accent6 46" xfId="37994" xr:uid="{00000000-0005-0000-0000-000013040000}"/>
    <cellStyle name="Accent6 47" xfId="37980" xr:uid="{00000000-0005-0000-0000-000014040000}"/>
    <cellStyle name="Accent6 48" xfId="37989" xr:uid="{00000000-0005-0000-0000-000015040000}"/>
    <cellStyle name="Accent6 49" xfId="37990" xr:uid="{00000000-0005-0000-0000-000016040000}"/>
    <cellStyle name="Accent6 5" xfId="718" xr:uid="{00000000-0005-0000-0000-000017040000}"/>
    <cellStyle name="Accent6 5 2" xfId="923" xr:uid="{00000000-0005-0000-0000-000018040000}"/>
    <cellStyle name="Accent6 50" xfId="37999" xr:uid="{00000000-0005-0000-0000-000019040000}"/>
    <cellStyle name="Accent6 51" xfId="37991" xr:uid="{00000000-0005-0000-0000-00001A040000}"/>
    <cellStyle name="Accent6 52" xfId="38003" xr:uid="{00000000-0005-0000-0000-00001B040000}"/>
    <cellStyle name="Accent6 53" xfId="38038" xr:uid="{00000000-0005-0000-0000-00008C940000}"/>
    <cellStyle name="Accent6 54" xfId="38048" xr:uid="{00000000-0005-0000-0000-000097940000}"/>
    <cellStyle name="Accent6 55" xfId="38040" xr:uid="{00000000-0005-0000-0000-0000A1940000}"/>
    <cellStyle name="Accent6 56" xfId="38045" xr:uid="{00000000-0005-0000-0000-0000AB940000}"/>
    <cellStyle name="Accent6 57" xfId="38043" xr:uid="{00000000-0005-0000-0000-0000B5940000}"/>
    <cellStyle name="Accent6 58" xfId="38080" xr:uid="{00000000-0005-0000-0000-0000BF940000}"/>
    <cellStyle name="Accent6 59" xfId="38100" xr:uid="{00000000-0005-0000-0000-0000CA940000}"/>
    <cellStyle name="Accent6 6" xfId="748" xr:uid="{00000000-0005-0000-0000-00001C040000}"/>
    <cellStyle name="Accent6 6 2" xfId="1580" xr:uid="{00000000-0005-0000-0000-00001D040000}"/>
    <cellStyle name="Accent6 6 3" xfId="1579" xr:uid="{00000000-0005-0000-0000-00001E040000}"/>
    <cellStyle name="Accent6 6 4" xfId="924" xr:uid="{00000000-0005-0000-0000-00001F040000}"/>
    <cellStyle name="Accent6 60" xfId="38102" xr:uid="{00000000-0005-0000-0000-0000D2940000}"/>
    <cellStyle name="Accent6 61" xfId="38073" xr:uid="{00000000-0005-0000-0000-0000DA940000}"/>
    <cellStyle name="Accent6 62" xfId="38113" xr:uid="{00000000-0005-0000-0000-0000E2940000}"/>
    <cellStyle name="Accent6 7" xfId="925" xr:uid="{00000000-0005-0000-0000-000020040000}"/>
    <cellStyle name="Accent6 7 2" xfId="1582" xr:uid="{00000000-0005-0000-0000-000021040000}"/>
    <cellStyle name="Accent6 7 3" xfId="1581" xr:uid="{00000000-0005-0000-0000-000022040000}"/>
    <cellStyle name="Accent6 8" xfId="926" xr:uid="{00000000-0005-0000-0000-000023040000}"/>
    <cellStyle name="Accent6 8 2" xfId="1584" xr:uid="{00000000-0005-0000-0000-000024040000}"/>
    <cellStyle name="Accent6 8 3" xfId="1583" xr:uid="{00000000-0005-0000-0000-000025040000}"/>
    <cellStyle name="Accent6 9" xfId="927" xr:uid="{00000000-0005-0000-0000-000026040000}"/>
    <cellStyle name="Accent6 9 2" xfId="1586" xr:uid="{00000000-0005-0000-0000-000027040000}"/>
    <cellStyle name="Accent6 9 3" xfId="1585" xr:uid="{00000000-0005-0000-0000-000028040000}"/>
    <cellStyle name="AccountClassificationTotalRowBalanceCol" xfId="37569" xr:uid="{00000000-0005-0000-0000-000029040000}"/>
    <cellStyle name="AccountClassificationTotalRowDescCol" xfId="37570" xr:uid="{00000000-0005-0000-0000-00002A040000}"/>
    <cellStyle name="AccountClassificationTotalRowJERefCol" xfId="37571" xr:uid="{00000000-0005-0000-0000-00002B040000}"/>
    <cellStyle name="AccountClassificationTotalRowNameCol" xfId="37572" xr:uid="{00000000-0005-0000-0000-00002C040000}"/>
    <cellStyle name="AccountClassificationTotalRowSpacerCol" xfId="37573" xr:uid="{00000000-0005-0000-0000-00002D040000}"/>
    <cellStyle name="AccountClassificationTotalRowVarPectCol" xfId="37574" xr:uid="{00000000-0005-0000-0000-00002E040000}"/>
    <cellStyle name="AccountClassificationTotalRowWPRefCol" xfId="37575" xr:uid="{00000000-0005-0000-0000-00002F040000}"/>
    <cellStyle name="AccountDetailRowBalanceCol" xfId="37576" xr:uid="{00000000-0005-0000-0000-000030040000}"/>
    <cellStyle name="AccountDetailRowBalanceColNegative" xfId="37577" xr:uid="{00000000-0005-0000-0000-000031040000}"/>
    <cellStyle name="AccountDetailRowDescCol" xfId="37578" xr:uid="{00000000-0005-0000-0000-000032040000}"/>
    <cellStyle name="AccountDetailRowJERefCol" xfId="37579" xr:uid="{00000000-0005-0000-0000-000033040000}"/>
    <cellStyle name="AccountDetailRowNameCol" xfId="37580" xr:uid="{00000000-0005-0000-0000-000034040000}"/>
    <cellStyle name="AccountDetailRowSpacerCol" xfId="37581" xr:uid="{00000000-0005-0000-0000-000035040000}"/>
    <cellStyle name="AccountDetailRowVarPectCol" xfId="37582" xr:uid="{00000000-0005-0000-0000-000036040000}"/>
    <cellStyle name="AccountDetailRowWPRefCol" xfId="37583" xr:uid="{00000000-0005-0000-0000-000037040000}"/>
    <cellStyle name="AccountNetIncomeLossRowBalanceCol" xfId="37584" xr:uid="{00000000-0005-0000-0000-000038040000}"/>
    <cellStyle name="AccountNetIncomeLossRowDescCol" xfId="37585" xr:uid="{00000000-0005-0000-0000-000039040000}"/>
    <cellStyle name="AccountNetIncomeLossRowJERefCol" xfId="37586" xr:uid="{00000000-0005-0000-0000-00003A040000}"/>
    <cellStyle name="AccountNetIncomeLossRowNameCol" xfId="37587" xr:uid="{00000000-0005-0000-0000-00003B040000}"/>
    <cellStyle name="AccountNetIncomeLossRowSpacerCol" xfId="37588" xr:uid="{00000000-0005-0000-0000-00003C040000}"/>
    <cellStyle name="AccountNetIncomeLossRowWPRefCol" xfId="37589" xr:uid="{00000000-0005-0000-0000-00003D040000}"/>
    <cellStyle name="AccountTotalBalanceCol" xfId="37590" xr:uid="{00000000-0005-0000-0000-00003E040000}"/>
    <cellStyle name="AccountTotalDescCol" xfId="37591" xr:uid="{00000000-0005-0000-0000-00003F040000}"/>
    <cellStyle name="AccountTotalDetailRowBalanceCol" xfId="37592" xr:uid="{00000000-0005-0000-0000-000040040000}"/>
    <cellStyle name="AccountTotalDetailRowDescCol" xfId="37593" xr:uid="{00000000-0005-0000-0000-000041040000}"/>
    <cellStyle name="AccountTotalDetailRowJERefCol" xfId="37594" xr:uid="{00000000-0005-0000-0000-000042040000}"/>
    <cellStyle name="AccountTotalDetailRowNameCol" xfId="37595" xr:uid="{00000000-0005-0000-0000-000043040000}"/>
    <cellStyle name="AccountTotalDetailRowSpacerCol" xfId="37596" xr:uid="{00000000-0005-0000-0000-000044040000}"/>
    <cellStyle name="AccountTotalDetailRowVarPectCol" xfId="37597" xr:uid="{00000000-0005-0000-0000-000045040000}"/>
    <cellStyle name="AccountTotalDetailRowWPRefCol" xfId="37598" xr:uid="{00000000-0005-0000-0000-000046040000}"/>
    <cellStyle name="AccountTotalJERefCol" xfId="37599" xr:uid="{00000000-0005-0000-0000-000047040000}"/>
    <cellStyle name="AccountTotalNameCol" xfId="37600" xr:uid="{00000000-0005-0000-0000-000048040000}"/>
    <cellStyle name="AccountTotalVarPectCol" xfId="37601" xr:uid="{00000000-0005-0000-0000-000049040000}"/>
    <cellStyle name="AccountTotalWPRefCol" xfId="37602" xr:uid="{00000000-0005-0000-0000-00004A040000}"/>
    <cellStyle name="AccountTypeTotalRowBalanceCol" xfId="37603" xr:uid="{00000000-0005-0000-0000-00004B040000}"/>
    <cellStyle name="AccountTypeTotalRowDescCol" xfId="37604" xr:uid="{00000000-0005-0000-0000-00004C040000}"/>
    <cellStyle name="AccountTypeTotalRowJERefCol" xfId="37605" xr:uid="{00000000-0005-0000-0000-00004D040000}"/>
    <cellStyle name="AccountTypeTotalRowNameCol" xfId="37606" xr:uid="{00000000-0005-0000-0000-00004E040000}"/>
    <cellStyle name="AccountTypeTotalRowSpacerCol" xfId="37607" xr:uid="{00000000-0005-0000-0000-00004F040000}"/>
    <cellStyle name="AccountTypeTotalRowVarPectCol" xfId="37608" xr:uid="{00000000-0005-0000-0000-000050040000}"/>
    <cellStyle name="AccountTypeTotalRowWPRefCol" xfId="37609" xr:uid="{00000000-0005-0000-0000-000051040000}"/>
    <cellStyle name="Bad" xfId="757" builtinId="27" customBuiltin="1"/>
    <cellStyle name="Bad 2" xfId="328" xr:uid="{00000000-0005-0000-0000-000053040000}"/>
    <cellStyle name="Bad 2 2" xfId="329" xr:uid="{00000000-0005-0000-0000-000054040000}"/>
    <cellStyle name="Bad 2 2 2" xfId="330" xr:uid="{00000000-0005-0000-0000-000055040000}"/>
    <cellStyle name="Bad 2 2 2 2" xfId="1589" xr:uid="{00000000-0005-0000-0000-000056040000}"/>
    <cellStyle name="Bad 2 2 2 3" xfId="1588" xr:uid="{00000000-0005-0000-0000-000057040000}"/>
    <cellStyle name="Bad 2 2 3" xfId="1590" xr:uid="{00000000-0005-0000-0000-000058040000}"/>
    <cellStyle name="Bad 2 3" xfId="695" xr:uid="{00000000-0005-0000-0000-000059040000}"/>
    <cellStyle name="Bad 2 3 2" xfId="1592" xr:uid="{00000000-0005-0000-0000-00005A040000}"/>
    <cellStyle name="Bad 2 3 3" xfId="1593" xr:uid="{00000000-0005-0000-0000-00005B040000}"/>
    <cellStyle name="Bad 2 3 4" xfId="1591" xr:uid="{00000000-0005-0000-0000-00005C040000}"/>
    <cellStyle name="Bad 2 4" xfId="1594" xr:uid="{00000000-0005-0000-0000-00005D040000}"/>
    <cellStyle name="Bad 2 5" xfId="1587" xr:uid="{00000000-0005-0000-0000-00005E040000}"/>
    <cellStyle name="Bad 2 6" xfId="37884" xr:uid="{00000000-0005-0000-0000-00005F040000}"/>
    <cellStyle name="Bad 3" xfId="331" xr:uid="{00000000-0005-0000-0000-000060040000}"/>
    <cellStyle name="Bad 3 2" xfId="332" xr:uid="{00000000-0005-0000-0000-000061040000}"/>
    <cellStyle name="Bad 3 3" xfId="1596" xr:uid="{00000000-0005-0000-0000-000062040000}"/>
    <cellStyle name="Bad 3 4" xfId="1595" xr:uid="{00000000-0005-0000-0000-000063040000}"/>
    <cellStyle name="Bad 4" xfId="37610" xr:uid="{00000000-0005-0000-0000-000064040000}"/>
    <cellStyle name="Bad 5" xfId="37611" xr:uid="{00000000-0005-0000-0000-000065040000}"/>
    <cellStyle name="Bad 6" xfId="37612" xr:uid="{00000000-0005-0000-0000-000066040000}"/>
    <cellStyle name="BlankRow" xfId="37613" xr:uid="{00000000-0005-0000-0000-000067040000}"/>
    <cellStyle name="BlankRowJERefCol" xfId="37614" xr:uid="{00000000-0005-0000-0000-000068040000}"/>
    <cellStyle name="Border" xfId="1597" xr:uid="{00000000-0005-0000-0000-000069040000}"/>
    <cellStyle name="Calculation" xfId="761" builtinId="22" customBuiltin="1"/>
    <cellStyle name="Calculation 2" xfId="333" xr:uid="{00000000-0005-0000-0000-00006B040000}"/>
    <cellStyle name="Calculation 2 2" xfId="334" xr:uid="{00000000-0005-0000-0000-00006C040000}"/>
    <cellStyle name="Calculation 2 2 2" xfId="335" xr:uid="{00000000-0005-0000-0000-00006D040000}"/>
    <cellStyle name="Calculation 2 2 3" xfId="1600" xr:uid="{00000000-0005-0000-0000-00006E040000}"/>
    <cellStyle name="Calculation 2 2 4" xfId="1601" xr:uid="{00000000-0005-0000-0000-00006F040000}"/>
    <cellStyle name="Calculation 2 2 5" xfId="1599" xr:uid="{00000000-0005-0000-0000-000070040000}"/>
    <cellStyle name="Calculation 2 3" xfId="696" xr:uid="{00000000-0005-0000-0000-000071040000}"/>
    <cellStyle name="Calculation 2 3 2" xfId="1603" xr:uid="{00000000-0005-0000-0000-000072040000}"/>
    <cellStyle name="Calculation 2 3 3" xfId="1604" xr:uid="{00000000-0005-0000-0000-000073040000}"/>
    <cellStyle name="Calculation 2 3 4" xfId="1602" xr:uid="{00000000-0005-0000-0000-000074040000}"/>
    <cellStyle name="Calculation 2 4" xfId="1605" xr:uid="{00000000-0005-0000-0000-000075040000}"/>
    <cellStyle name="Calculation 2 5" xfId="1598" xr:uid="{00000000-0005-0000-0000-000076040000}"/>
    <cellStyle name="Calculation 2 6" xfId="37885" xr:uid="{00000000-0005-0000-0000-000077040000}"/>
    <cellStyle name="Calculation 3" xfId="336" xr:uid="{00000000-0005-0000-0000-000078040000}"/>
    <cellStyle name="Calculation 3 2" xfId="337" xr:uid="{00000000-0005-0000-0000-000079040000}"/>
    <cellStyle name="Calculation 3 2 2" xfId="1608" xr:uid="{00000000-0005-0000-0000-00007A040000}"/>
    <cellStyle name="Calculation 3 2 3" xfId="1607" xr:uid="{00000000-0005-0000-0000-00007B040000}"/>
    <cellStyle name="Calculation 3 3" xfId="1609" xr:uid="{00000000-0005-0000-0000-00007C040000}"/>
    <cellStyle name="Calculation 3 4" xfId="1606" xr:uid="{00000000-0005-0000-0000-00007D040000}"/>
    <cellStyle name="Calculation 4" xfId="1610" xr:uid="{00000000-0005-0000-0000-00007E040000}"/>
    <cellStyle name="Calculation 5" xfId="37615" xr:uid="{00000000-0005-0000-0000-00007F040000}"/>
    <cellStyle name="Calculation 6" xfId="37616" xr:uid="{00000000-0005-0000-0000-000080040000}"/>
    <cellStyle name="CaptionDots..." xfId="1071" xr:uid="{00000000-0005-0000-0000-000081040000}"/>
    <cellStyle name="Check Cell" xfId="763" builtinId="23" customBuiltin="1"/>
    <cellStyle name="Check Cell 2" xfId="338" xr:uid="{00000000-0005-0000-0000-000083040000}"/>
    <cellStyle name="Check Cell 2 2" xfId="339" xr:uid="{00000000-0005-0000-0000-000084040000}"/>
    <cellStyle name="Check Cell 2 2 2" xfId="340" xr:uid="{00000000-0005-0000-0000-000085040000}"/>
    <cellStyle name="Check Cell 2 2 2 2" xfId="1613" xr:uid="{00000000-0005-0000-0000-000086040000}"/>
    <cellStyle name="Check Cell 2 2 2 3" xfId="1612" xr:uid="{00000000-0005-0000-0000-000087040000}"/>
    <cellStyle name="Check Cell 2 2 3" xfId="1614" xr:uid="{00000000-0005-0000-0000-000088040000}"/>
    <cellStyle name="Check Cell 2 3" xfId="697" xr:uid="{00000000-0005-0000-0000-000089040000}"/>
    <cellStyle name="Check Cell 2 3 2" xfId="1616" xr:uid="{00000000-0005-0000-0000-00008A040000}"/>
    <cellStyle name="Check Cell 2 3 3" xfId="1617" xr:uid="{00000000-0005-0000-0000-00008B040000}"/>
    <cellStyle name="Check Cell 2 3 4" xfId="1615" xr:uid="{00000000-0005-0000-0000-00008C040000}"/>
    <cellStyle name="Check Cell 2 4" xfId="1618" xr:uid="{00000000-0005-0000-0000-00008D040000}"/>
    <cellStyle name="Check Cell 2 5" xfId="1611" xr:uid="{00000000-0005-0000-0000-00008E040000}"/>
    <cellStyle name="Check Cell 2 6" xfId="37886" xr:uid="{00000000-0005-0000-0000-00008F040000}"/>
    <cellStyle name="Check Cell 3" xfId="341" xr:uid="{00000000-0005-0000-0000-000090040000}"/>
    <cellStyle name="Check Cell 3 2" xfId="342" xr:uid="{00000000-0005-0000-0000-000091040000}"/>
    <cellStyle name="Check Cell 3 3" xfId="1620" xr:uid="{00000000-0005-0000-0000-000092040000}"/>
    <cellStyle name="Check Cell 3 4" xfId="1619" xr:uid="{00000000-0005-0000-0000-000093040000}"/>
    <cellStyle name="Check Cell 4" xfId="37617" xr:uid="{00000000-0005-0000-0000-000094040000}"/>
    <cellStyle name="Check Cell 5" xfId="37618" xr:uid="{00000000-0005-0000-0000-000095040000}"/>
    <cellStyle name="ClassifiedGroupTotalRowBalanceCol" xfId="37619" xr:uid="{00000000-0005-0000-0000-000096040000}"/>
    <cellStyle name="ClassifiedGroupTotalRowDescCol" xfId="37620" xr:uid="{00000000-0005-0000-0000-000097040000}"/>
    <cellStyle name="ClassifiedGroupTotalRowJERefCol" xfId="37621" xr:uid="{00000000-0005-0000-0000-000098040000}"/>
    <cellStyle name="ClassifiedGroupTotalRowNameCol" xfId="37622" xr:uid="{00000000-0005-0000-0000-000099040000}"/>
    <cellStyle name="ClassifiedGroupTotalRowSpacerCol" xfId="37623" xr:uid="{00000000-0005-0000-0000-00009A040000}"/>
    <cellStyle name="ClassifiedGroupTotalRowVarPectCol" xfId="37624" xr:uid="{00000000-0005-0000-0000-00009B040000}"/>
    <cellStyle name="ClassifiedGroupTotalRowWPRefCol" xfId="37625" xr:uid="{00000000-0005-0000-0000-00009C040000}"/>
    <cellStyle name="Column_Title" xfId="1621" xr:uid="{00000000-0005-0000-0000-00009D040000}"/>
    <cellStyle name="ColumnHeaderRowBalanceCol" xfId="37626" xr:uid="{00000000-0005-0000-0000-00009E040000}"/>
    <cellStyle name="ColumnHeaderRowBlankCol" xfId="37627" xr:uid="{00000000-0005-0000-0000-00009F040000}"/>
    <cellStyle name="ColumnHeaderRowCreditCol" xfId="37628" xr:uid="{00000000-0005-0000-0000-0000A0040000}"/>
    <cellStyle name="ColumnHeaderRowDebitCol" xfId="37629" xr:uid="{00000000-0005-0000-0000-0000A1040000}"/>
    <cellStyle name="ColumnHeaderRowDescCol" xfId="37630" xr:uid="{00000000-0005-0000-0000-0000A2040000}"/>
    <cellStyle name="ColumnHeaderRowJERefCol" xfId="37631" xr:uid="{00000000-0005-0000-0000-0000A3040000}"/>
    <cellStyle name="ColumnHeaderRowNameCol" xfId="37632" xr:uid="{00000000-0005-0000-0000-0000A4040000}"/>
    <cellStyle name="ColumnHeaderRowSpacerCol" xfId="37633" xr:uid="{00000000-0005-0000-0000-0000A5040000}"/>
    <cellStyle name="ColumnHeaderRowVarPectCol" xfId="37634" xr:uid="{00000000-0005-0000-0000-0000A6040000}"/>
    <cellStyle name="ColumnHeaderRowWPRefCol" xfId="37635" xr:uid="{00000000-0005-0000-0000-0000A7040000}"/>
    <cellStyle name="ColumnMetadataRowBalanceCol" xfId="37636" xr:uid="{00000000-0005-0000-0000-0000A8040000}"/>
    <cellStyle name="ColumnMetadataRowDescCol" xfId="37637" xr:uid="{00000000-0005-0000-0000-0000A9040000}"/>
    <cellStyle name="ColumnMetadataRowJERefCol" xfId="37638" xr:uid="{00000000-0005-0000-0000-0000AA040000}"/>
    <cellStyle name="ColumnMetadataRowNameCol" xfId="37639" xr:uid="{00000000-0005-0000-0000-0000AB040000}"/>
    <cellStyle name="ColumnMetadataRowSpacerCol" xfId="37640" xr:uid="{00000000-0005-0000-0000-0000AC040000}"/>
    <cellStyle name="ColumnMetadataRowVarPectCol" xfId="37641" xr:uid="{00000000-0005-0000-0000-0000AD040000}"/>
    <cellStyle name="ColumnMetadataRowWPRefCol" xfId="37642" xr:uid="{00000000-0005-0000-0000-0000AE040000}"/>
    <cellStyle name="Comma" xfId="3" builtinId="3"/>
    <cellStyle name="Comma  - Style1" xfId="1622" xr:uid="{00000000-0005-0000-0000-0000B0040000}"/>
    <cellStyle name="Comma  - Style2" xfId="1623" xr:uid="{00000000-0005-0000-0000-0000B1040000}"/>
    <cellStyle name="Comma  - Style3" xfId="1624" xr:uid="{00000000-0005-0000-0000-0000B2040000}"/>
    <cellStyle name="Comma  - Style4" xfId="1625" xr:uid="{00000000-0005-0000-0000-0000B3040000}"/>
    <cellStyle name="Comma  - Style5" xfId="1626" xr:uid="{00000000-0005-0000-0000-0000B4040000}"/>
    <cellStyle name="Comma  - Style6" xfId="1627" xr:uid="{00000000-0005-0000-0000-0000B5040000}"/>
    <cellStyle name="Comma  - Style7" xfId="1628" xr:uid="{00000000-0005-0000-0000-0000B6040000}"/>
    <cellStyle name="Comma  - Style8" xfId="1629" xr:uid="{00000000-0005-0000-0000-0000B7040000}"/>
    <cellStyle name="Comma [0] 2" xfId="343" xr:uid="{00000000-0005-0000-0000-0000B8040000}"/>
    <cellStyle name="Comma 10" xfId="344" xr:uid="{00000000-0005-0000-0000-0000B9040000}"/>
    <cellStyle name="Comma 10 2" xfId="37643" xr:uid="{00000000-0005-0000-0000-0000BA040000}"/>
    <cellStyle name="Comma 11" xfId="345" xr:uid="{00000000-0005-0000-0000-0000BB040000}"/>
    <cellStyle name="Comma 12" xfId="346" xr:uid="{00000000-0005-0000-0000-0000BC040000}"/>
    <cellStyle name="Comma 13" xfId="347" xr:uid="{00000000-0005-0000-0000-0000BD040000}"/>
    <cellStyle name="Comma 14" xfId="348" xr:uid="{00000000-0005-0000-0000-0000BE040000}"/>
    <cellStyle name="Comma 15" xfId="349" xr:uid="{00000000-0005-0000-0000-0000BF040000}"/>
    <cellStyle name="Comma 16" xfId="350" xr:uid="{00000000-0005-0000-0000-0000C0040000}"/>
    <cellStyle name="Comma 17" xfId="351" xr:uid="{00000000-0005-0000-0000-0000C1040000}"/>
    <cellStyle name="Comma 18" xfId="352" xr:uid="{00000000-0005-0000-0000-0000C2040000}"/>
    <cellStyle name="Comma 19" xfId="353" xr:uid="{00000000-0005-0000-0000-0000C3040000}"/>
    <cellStyle name="Comma 2" xfId="9" xr:uid="{00000000-0005-0000-0000-0000C4040000}"/>
    <cellStyle name="Comma 2 2" xfId="18" xr:uid="{00000000-0005-0000-0000-0000C5040000}"/>
    <cellStyle name="Comma 2 2 2" xfId="356" xr:uid="{00000000-0005-0000-0000-0000C6040000}"/>
    <cellStyle name="Comma 2 2 2 2" xfId="357" xr:uid="{00000000-0005-0000-0000-0000C7040000}"/>
    <cellStyle name="Comma 2 2 2 2 2" xfId="358" xr:uid="{00000000-0005-0000-0000-0000C8040000}"/>
    <cellStyle name="Comma 2 2 2 2 2 2" xfId="359" xr:uid="{00000000-0005-0000-0000-0000C9040000}"/>
    <cellStyle name="Comma 2 2 2 2 2 3" xfId="1631" xr:uid="{00000000-0005-0000-0000-0000CA040000}"/>
    <cellStyle name="Comma 2 2 2 2 2 4" xfId="1630" xr:uid="{00000000-0005-0000-0000-0000CB040000}"/>
    <cellStyle name="Comma 2 2 2 2 3" xfId="360" xr:uid="{00000000-0005-0000-0000-0000CC040000}"/>
    <cellStyle name="Comma 2 2 2 2 4" xfId="1008" xr:uid="{00000000-0005-0000-0000-0000CD040000}"/>
    <cellStyle name="Comma 2 2 2 3" xfId="361" xr:uid="{00000000-0005-0000-0000-0000CE040000}"/>
    <cellStyle name="Comma 2 2 2 3 2" xfId="362" xr:uid="{00000000-0005-0000-0000-0000CF040000}"/>
    <cellStyle name="Comma 2 2 2 3 3" xfId="1633" xr:uid="{00000000-0005-0000-0000-0000D0040000}"/>
    <cellStyle name="Comma 2 2 2 3 4" xfId="1632" xr:uid="{00000000-0005-0000-0000-0000D1040000}"/>
    <cellStyle name="Comma 2 2 2 4" xfId="363" xr:uid="{00000000-0005-0000-0000-0000D2040000}"/>
    <cellStyle name="Comma 2 2 2 5" xfId="1007" xr:uid="{00000000-0005-0000-0000-0000D3040000}"/>
    <cellStyle name="Comma 2 2 3" xfId="364" xr:uid="{00000000-0005-0000-0000-0000D4040000}"/>
    <cellStyle name="Comma 2 2 3 2" xfId="365" xr:uid="{00000000-0005-0000-0000-0000D5040000}"/>
    <cellStyle name="Comma 2 2 3 2 2" xfId="366" xr:uid="{00000000-0005-0000-0000-0000D6040000}"/>
    <cellStyle name="Comma 2 2 3 3" xfId="367" xr:uid="{00000000-0005-0000-0000-0000D7040000}"/>
    <cellStyle name="Comma 2 2 3 4" xfId="1229" xr:uid="{00000000-0005-0000-0000-0000D8040000}"/>
    <cellStyle name="Comma 2 2 4" xfId="368" xr:uid="{00000000-0005-0000-0000-0000D9040000}"/>
    <cellStyle name="Comma 2 2 4 2" xfId="1635" xr:uid="{00000000-0005-0000-0000-0000DA040000}"/>
    <cellStyle name="Comma 2 2 4 3" xfId="1634" xr:uid="{00000000-0005-0000-0000-0000DB040000}"/>
    <cellStyle name="Comma 2 2 5" xfId="369" xr:uid="{00000000-0005-0000-0000-0000DC040000}"/>
    <cellStyle name="Comma 2 2 5 2" xfId="370" xr:uid="{00000000-0005-0000-0000-0000DD040000}"/>
    <cellStyle name="Comma 2 2 5 3" xfId="1637" xr:uid="{00000000-0005-0000-0000-0000DE040000}"/>
    <cellStyle name="Comma 2 2 5 4" xfId="1636" xr:uid="{00000000-0005-0000-0000-0000DF040000}"/>
    <cellStyle name="Comma 2 2 6" xfId="371" xr:uid="{00000000-0005-0000-0000-0000E0040000}"/>
    <cellStyle name="Comma 2 2 7" xfId="355" xr:uid="{00000000-0005-0000-0000-0000E1040000}"/>
    <cellStyle name="Comma 2 2 7 2" xfId="37644" xr:uid="{00000000-0005-0000-0000-0000E2040000}"/>
    <cellStyle name="Comma 2 2 8" xfId="807" xr:uid="{00000000-0005-0000-0000-0000E3040000}"/>
    <cellStyle name="Comma 2 2 8 2" xfId="1108" xr:uid="{00000000-0005-0000-0000-0000E4040000}"/>
    <cellStyle name="Comma 2 3" xfId="19" xr:uid="{00000000-0005-0000-0000-0000E5040000}"/>
    <cellStyle name="Comma 2 3 2" xfId="372" xr:uid="{00000000-0005-0000-0000-0000E6040000}"/>
    <cellStyle name="Comma 2 3 2 2" xfId="1639" xr:uid="{00000000-0005-0000-0000-0000E7040000}"/>
    <cellStyle name="Comma 2 3 2 3" xfId="1640" xr:uid="{00000000-0005-0000-0000-0000E8040000}"/>
    <cellStyle name="Comma 2 3 2 4" xfId="1638" xr:uid="{00000000-0005-0000-0000-0000E9040000}"/>
    <cellStyle name="Comma 2 3 3" xfId="1641" xr:uid="{00000000-0005-0000-0000-0000EA040000}"/>
    <cellStyle name="Comma 2 3 4" xfId="1642" xr:uid="{00000000-0005-0000-0000-0000EB040000}"/>
    <cellStyle name="Comma 2 3 5" xfId="37645" xr:uid="{00000000-0005-0000-0000-0000EC040000}"/>
    <cellStyle name="Comma 2 4" xfId="354" xr:uid="{00000000-0005-0000-0000-0000ED040000}"/>
    <cellStyle name="Comma 2 4 2" xfId="1193" xr:uid="{00000000-0005-0000-0000-0000EE040000}"/>
    <cellStyle name="Comma 2 4 2 2" xfId="1643" xr:uid="{00000000-0005-0000-0000-0000EF040000}"/>
    <cellStyle name="Comma 2 4 3" xfId="1644" xr:uid="{00000000-0005-0000-0000-0000F0040000}"/>
    <cellStyle name="Comma 2 4 3 2" xfId="1645" xr:uid="{00000000-0005-0000-0000-0000F1040000}"/>
    <cellStyle name="Comma 2 4 4" xfId="37646" xr:uid="{00000000-0005-0000-0000-0000F2040000}"/>
    <cellStyle name="Comma 2 4 5" xfId="37647" xr:uid="{00000000-0005-0000-0000-0000F3040000}"/>
    <cellStyle name="Comma 2 5" xfId="799" xr:uid="{00000000-0005-0000-0000-0000F4040000}"/>
    <cellStyle name="Comma 2 5 2" xfId="1105" xr:uid="{00000000-0005-0000-0000-0000F5040000}"/>
    <cellStyle name="Comma 2 5 2 2" xfId="1647" xr:uid="{00000000-0005-0000-0000-0000F6040000}"/>
    <cellStyle name="Comma 2 5 3" xfId="1648" xr:uid="{00000000-0005-0000-0000-0000F7040000}"/>
    <cellStyle name="Comma 2 5 4" xfId="1646" xr:uid="{00000000-0005-0000-0000-0000F8040000}"/>
    <cellStyle name="Comma 2 6" xfId="805" xr:uid="{00000000-0005-0000-0000-0000F9040000}"/>
    <cellStyle name="Comma 2 7" xfId="37266" xr:uid="{00000000-0005-0000-0000-0000FA040000}"/>
    <cellStyle name="Comma 2 8" xfId="37887" xr:uid="{00000000-0005-0000-0000-0000FB040000}"/>
    <cellStyle name="Comma 20" xfId="373" xr:uid="{00000000-0005-0000-0000-0000FC040000}"/>
    <cellStyle name="Comma 21" xfId="374" xr:uid="{00000000-0005-0000-0000-0000FD040000}"/>
    <cellStyle name="Comma 22" xfId="375" xr:uid="{00000000-0005-0000-0000-0000FE040000}"/>
    <cellStyle name="Comma 22 2" xfId="1650" xr:uid="{00000000-0005-0000-0000-0000FF040000}"/>
    <cellStyle name="Comma 22 3" xfId="1649" xr:uid="{00000000-0005-0000-0000-000000050000}"/>
    <cellStyle name="Comma 23" xfId="376" xr:uid="{00000000-0005-0000-0000-000001050000}"/>
    <cellStyle name="Comma 23 2" xfId="1652" xr:uid="{00000000-0005-0000-0000-000002050000}"/>
    <cellStyle name="Comma 23 3" xfId="1651" xr:uid="{00000000-0005-0000-0000-000003050000}"/>
    <cellStyle name="Comma 24" xfId="377" xr:uid="{00000000-0005-0000-0000-000004050000}"/>
    <cellStyle name="Comma 25" xfId="795" xr:uid="{00000000-0005-0000-0000-000005050000}"/>
    <cellStyle name="Comma 25 2" xfId="1653" xr:uid="{00000000-0005-0000-0000-000006050000}"/>
    <cellStyle name="Comma 25 3" xfId="1654" xr:uid="{00000000-0005-0000-0000-000007050000}"/>
    <cellStyle name="Comma 25 4" xfId="1251" xr:uid="{00000000-0005-0000-0000-000008050000}"/>
    <cellStyle name="Comma 26" xfId="801" xr:uid="{00000000-0005-0000-0000-000009050000}"/>
    <cellStyle name="Comma 26 2" xfId="1656" xr:uid="{00000000-0005-0000-0000-00000A050000}"/>
    <cellStyle name="Comma 26 3" xfId="1657" xr:uid="{00000000-0005-0000-0000-00000B050000}"/>
    <cellStyle name="Comma 26 4" xfId="1655" xr:uid="{00000000-0005-0000-0000-00000C050000}"/>
    <cellStyle name="Comma 27" xfId="794" xr:uid="{00000000-0005-0000-0000-00000D050000}"/>
    <cellStyle name="Comma 27 2" xfId="1659" xr:uid="{00000000-0005-0000-0000-00000E050000}"/>
    <cellStyle name="Comma 27 3" xfId="1660" xr:uid="{00000000-0005-0000-0000-00000F050000}"/>
    <cellStyle name="Comma 27 4" xfId="1658" xr:uid="{00000000-0005-0000-0000-000010050000}"/>
    <cellStyle name="Comma 28" xfId="802" xr:uid="{00000000-0005-0000-0000-000011050000}"/>
    <cellStyle name="Comma 28 2" xfId="1662" xr:uid="{00000000-0005-0000-0000-000012050000}"/>
    <cellStyle name="Comma 28 3" xfId="1663" xr:uid="{00000000-0005-0000-0000-000013050000}"/>
    <cellStyle name="Comma 28 4" xfId="1661" xr:uid="{00000000-0005-0000-0000-000014050000}"/>
    <cellStyle name="Comma 29" xfId="803" xr:uid="{00000000-0005-0000-0000-000015050000}"/>
    <cellStyle name="Comma 29 2" xfId="1665" xr:uid="{00000000-0005-0000-0000-000016050000}"/>
    <cellStyle name="Comma 29 3" xfId="1664" xr:uid="{00000000-0005-0000-0000-000017050000}"/>
    <cellStyle name="Comma 3" xfId="7" xr:uid="{00000000-0005-0000-0000-000018050000}"/>
    <cellStyle name="Comma 3 2" xfId="20" xr:uid="{00000000-0005-0000-0000-000019050000}"/>
    <cellStyle name="Comma 3 2 2" xfId="379" xr:uid="{00000000-0005-0000-0000-00001A050000}"/>
    <cellStyle name="Comma 3 2 2 2" xfId="37648" xr:uid="{00000000-0005-0000-0000-00001B050000}"/>
    <cellStyle name="Comma 3 2 3" xfId="731" xr:uid="{00000000-0005-0000-0000-00001C050000}"/>
    <cellStyle name="Comma 3 2 3 2" xfId="1666" xr:uid="{00000000-0005-0000-0000-00001D050000}"/>
    <cellStyle name="Comma 3 2 3 3" xfId="1060" xr:uid="{00000000-0005-0000-0000-00001E050000}"/>
    <cellStyle name="Comma 3 2 4" xfId="1101" xr:uid="{00000000-0005-0000-0000-00001F050000}"/>
    <cellStyle name="Comma 3 2 4 2" xfId="1667" xr:uid="{00000000-0005-0000-0000-000020050000}"/>
    <cellStyle name="Comma 3 2 5" xfId="1668" xr:uid="{00000000-0005-0000-0000-000021050000}"/>
    <cellStyle name="Comma 3 2 6" xfId="1669" xr:uid="{00000000-0005-0000-0000-000022050000}"/>
    <cellStyle name="Comma 3 2 7" xfId="1670" xr:uid="{00000000-0005-0000-0000-000023050000}"/>
    <cellStyle name="Comma 3 3" xfId="378" xr:uid="{00000000-0005-0000-0000-000024050000}"/>
    <cellStyle name="Comma 3 3 2" xfId="732" xr:uid="{00000000-0005-0000-0000-000025050000}"/>
    <cellStyle name="Comma 3 3 2 2" xfId="1009" xr:uid="{00000000-0005-0000-0000-000026050000}"/>
    <cellStyle name="Comma 3 3 2 2 2" xfId="1124" xr:uid="{00000000-0005-0000-0000-000027050000}"/>
    <cellStyle name="Comma 3 3 2 3" xfId="1672" xr:uid="{00000000-0005-0000-0000-000028050000}"/>
    <cellStyle name="Comma 3 3 3" xfId="1062" xr:uid="{00000000-0005-0000-0000-000029050000}"/>
    <cellStyle name="Comma 3 3 3 2" xfId="1674" xr:uid="{00000000-0005-0000-0000-00002A050000}"/>
    <cellStyle name="Comma 3 3 3 3" xfId="1673" xr:uid="{00000000-0005-0000-0000-00002B050000}"/>
    <cellStyle name="Comma 3 3 4" xfId="1671" xr:uid="{00000000-0005-0000-0000-00002C050000}"/>
    <cellStyle name="Comma 3 3 5" xfId="37649" xr:uid="{00000000-0005-0000-0000-00002D050000}"/>
    <cellStyle name="Comma 3 4" xfId="730" xr:uid="{00000000-0005-0000-0000-00002E050000}"/>
    <cellStyle name="Comma 3 4 2" xfId="1228" xr:uid="{00000000-0005-0000-0000-00002F050000}"/>
    <cellStyle name="Comma 3 4 2 2" xfId="1676" xr:uid="{00000000-0005-0000-0000-000030050000}"/>
    <cellStyle name="Comma 3 4 3" xfId="1675" xr:uid="{00000000-0005-0000-0000-000031050000}"/>
    <cellStyle name="Comma 3 4 4" xfId="797" xr:uid="{00000000-0005-0000-0000-000032050000}"/>
    <cellStyle name="Comma 3 5" xfId="1100" xr:uid="{00000000-0005-0000-0000-000033050000}"/>
    <cellStyle name="Comma 3 5 2" xfId="37650" xr:uid="{00000000-0005-0000-0000-000034050000}"/>
    <cellStyle name="Comma 3 6" xfId="1677" xr:uid="{00000000-0005-0000-0000-000035050000}"/>
    <cellStyle name="Comma 3 6 2" xfId="37651" xr:uid="{00000000-0005-0000-0000-000036050000}"/>
    <cellStyle name="Comma 3 7" xfId="37365" xr:uid="{00000000-0005-0000-0000-000037050000}"/>
    <cellStyle name="Comma 3 7 2" xfId="37652" xr:uid="{00000000-0005-0000-0000-000038050000}"/>
    <cellStyle name="Comma 3 8" xfId="37653" xr:uid="{00000000-0005-0000-0000-000039050000}"/>
    <cellStyle name="Comma 3 9" xfId="37654" xr:uid="{00000000-0005-0000-0000-00003A050000}"/>
    <cellStyle name="Comma 30" xfId="963" xr:uid="{00000000-0005-0000-0000-00003B050000}"/>
    <cellStyle name="Comma 30 2" xfId="1679" xr:uid="{00000000-0005-0000-0000-00003C050000}"/>
    <cellStyle name="Comma 30 3" xfId="1678" xr:uid="{00000000-0005-0000-0000-00003D050000}"/>
    <cellStyle name="Comma 31" xfId="962" xr:uid="{00000000-0005-0000-0000-00003E050000}"/>
    <cellStyle name="Comma 31 2" xfId="1681" xr:uid="{00000000-0005-0000-0000-00003F050000}"/>
    <cellStyle name="Comma 31 3" xfId="1680" xr:uid="{00000000-0005-0000-0000-000040050000}"/>
    <cellStyle name="Comma 32" xfId="964" xr:uid="{00000000-0005-0000-0000-000041050000}"/>
    <cellStyle name="Comma 32 2" xfId="1683" xr:uid="{00000000-0005-0000-0000-000042050000}"/>
    <cellStyle name="Comma 32 3" xfId="1682" xr:uid="{00000000-0005-0000-0000-000043050000}"/>
    <cellStyle name="Comma 33" xfId="965" xr:uid="{00000000-0005-0000-0000-000044050000}"/>
    <cellStyle name="Comma 33 2" xfId="1685" xr:uid="{00000000-0005-0000-0000-000045050000}"/>
    <cellStyle name="Comma 33 3" xfId="1684" xr:uid="{00000000-0005-0000-0000-000046050000}"/>
    <cellStyle name="Comma 34" xfId="966" xr:uid="{00000000-0005-0000-0000-000047050000}"/>
    <cellStyle name="Comma 34 2" xfId="1687" xr:uid="{00000000-0005-0000-0000-000048050000}"/>
    <cellStyle name="Comma 34 3" xfId="1688" xr:uid="{00000000-0005-0000-0000-000049050000}"/>
    <cellStyle name="Comma 34 4" xfId="1689" xr:uid="{00000000-0005-0000-0000-00004A050000}"/>
    <cellStyle name="Comma 34 5" xfId="1686" xr:uid="{00000000-0005-0000-0000-00004B050000}"/>
    <cellStyle name="Comma 35" xfId="968" xr:uid="{00000000-0005-0000-0000-00004C050000}"/>
    <cellStyle name="Comma 35 2" xfId="1691" xr:uid="{00000000-0005-0000-0000-00004D050000}"/>
    <cellStyle name="Comma 35 3" xfId="1692" xr:uid="{00000000-0005-0000-0000-00004E050000}"/>
    <cellStyle name="Comma 35 4" xfId="1693" xr:uid="{00000000-0005-0000-0000-00004F050000}"/>
    <cellStyle name="Comma 35 5" xfId="1690" xr:uid="{00000000-0005-0000-0000-000050050000}"/>
    <cellStyle name="Comma 36" xfId="967" xr:uid="{00000000-0005-0000-0000-000051050000}"/>
    <cellStyle name="Comma 36 2" xfId="1695" xr:uid="{00000000-0005-0000-0000-000052050000}"/>
    <cellStyle name="Comma 36 3" xfId="1694" xr:uid="{00000000-0005-0000-0000-000053050000}"/>
    <cellStyle name="Comma 37" xfId="969" xr:uid="{00000000-0005-0000-0000-000054050000}"/>
    <cellStyle name="Comma 38" xfId="970" xr:uid="{00000000-0005-0000-0000-000055050000}"/>
    <cellStyle name="Comma 39" xfId="971" xr:uid="{00000000-0005-0000-0000-000056050000}"/>
    <cellStyle name="Comma 4" xfId="380" xr:uid="{00000000-0005-0000-0000-000057050000}"/>
    <cellStyle name="Comma 4 10" xfId="37655" xr:uid="{00000000-0005-0000-0000-000058050000}"/>
    <cellStyle name="Comma 4 11" xfId="37656" xr:uid="{00000000-0005-0000-0000-000059050000}"/>
    <cellStyle name="Comma 4 11 2" xfId="37657" xr:uid="{00000000-0005-0000-0000-00005A050000}"/>
    <cellStyle name="Comma 4 2" xfId="936" xr:uid="{00000000-0005-0000-0000-00005B050000}"/>
    <cellStyle name="Comma 4 2 2" xfId="1058" xr:uid="{00000000-0005-0000-0000-00005C050000}"/>
    <cellStyle name="Comma 4 2 2 2" xfId="1140" xr:uid="{00000000-0005-0000-0000-00005D050000}"/>
    <cellStyle name="Comma 4 2 2 3" xfId="1698" xr:uid="{00000000-0005-0000-0000-00005E050000}"/>
    <cellStyle name="Comma 4 2 3" xfId="1699" xr:uid="{00000000-0005-0000-0000-00005F050000}"/>
    <cellStyle name="Comma 4 2 4" xfId="1700" xr:uid="{00000000-0005-0000-0000-000060050000}"/>
    <cellStyle name="Comma 4 2 5" xfId="1701" xr:uid="{00000000-0005-0000-0000-000061050000}"/>
    <cellStyle name="Comma 4 2 6" xfId="1702" xr:uid="{00000000-0005-0000-0000-000062050000}"/>
    <cellStyle name="Comma 4 2 7" xfId="1697" xr:uid="{00000000-0005-0000-0000-000063050000}"/>
    <cellStyle name="Comma 4 3" xfId="930" xr:uid="{00000000-0005-0000-0000-000064050000}"/>
    <cellStyle name="Comma 4 3 2" xfId="1704" xr:uid="{00000000-0005-0000-0000-000065050000}"/>
    <cellStyle name="Comma 4 3 2 2" xfId="37658" xr:uid="{00000000-0005-0000-0000-000066050000}"/>
    <cellStyle name="Comma 4 3 3" xfId="1703" xr:uid="{00000000-0005-0000-0000-000067050000}"/>
    <cellStyle name="Comma 4 3 3 2" xfId="37659" xr:uid="{00000000-0005-0000-0000-000068050000}"/>
    <cellStyle name="Comma 4 3 4" xfId="37660" xr:uid="{00000000-0005-0000-0000-000069050000}"/>
    <cellStyle name="Comma 4 3 5" xfId="37661" xr:uid="{00000000-0005-0000-0000-00006A050000}"/>
    <cellStyle name="Comma 4 3 6" xfId="37662" xr:uid="{00000000-0005-0000-0000-00006B050000}"/>
    <cellStyle name="Comma 4 4" xfId="1055" xr:uid="{00000000-0005-0000-0000-00006C050000}"/>
    <cellStyle name="Comma 4 4 2" xfId="1706" xr:uid="{00000000-0005-0000-0000-00006D050000}"/>
    <cellStyle name="Comma 4 4 3" xfId="1707" xr:uid="{00000000-0005-0000-0000-00006E050000}"/>
    <cellStyle name="Comma 4 4 4" xfId="1705" xr:uid="{00000000-0005-0000-0000-00006F050000}"/>
    <cellStyle name="Comma 4 5" xfId="1708" xr:uid="{00000000-0005-0000-0000-000070050000}"/>
    <cellStyle name="Comma 4 5 2" xfId="37663" xr:uid="{00000000-0005-0000-0000-000071050000}"/>
    <cellStyle name="Comma 4 6" xfId="1709" xr:uid="{00000000-0005-0000-0000-000072050000}"/>
    <cellStyle name="Comma 4 6 2" xfId="37664" xr:uid="{00000000-0005-0000-0000-000073050000}"/>
    <cellStyle name="Comma 4 7" xfId="1696" xr:uid="{00000000-0005-0000-0000-000074050000}"/>
    <cellStyle name="Comma 4 7 2" xfId="37665" xr:uid="{00000000-0005-0000-0000-000075050000}"/>
    <cellStyle name="Comma 4 8" xfId="37666" xr:uid="{00000000-0005-0000-0000-000076050000}"/>
    <cellStyle name="Comma 4 9" xfId="37667" xr:uid="{00000000-0005-0000-0000-000077050000}"/>
    <cellStyle name="Comma 40" xfId="972" xr:uid="{00000000-0005-0000-0000-000078050000}"/>
    <cellStyle name="Comma 41" xfId="973" xr:uid="{00000000-0005-0000-0000-000079050000}"/>
    <cellStyle name="Comma 42" xfId="974" xr:uid="{00000000-0005-0000-0000-00007A050000}"/>
    <cellStyle name="Comma 43" xfId="976" xr:uid="{00000000-0005-0000-0000-00007B050000}"/>
    <cellStyle name="Comma 44" xfId="975" xr:uid="{00000000-0005-0000-0000-00007C050000}"/>
    <cellStyle name="Comma 45" xfId="978" xr:uid="{00000000-0005-0000-0000-00007D050000}"/>
    <cellStyle name="Comma 46" xfId="977" xr:uid="{00000000-0005-0000-0000-00007E050000}"/>
    <cellStyle name="Comma 47" xfId="979" xr:uid="{00000000-0005-0000-0000-00007F050000}"/>
    <cellStyle name="Comma 48" xfId="980" xr:uid="{00000000-0005-0000-0000-000080050000}"/>
    <cellStyle name="Comma 49" xfId="981" xr:uid="{00000000-0005-0000-0000-000081050000}"/>
    <cellStyle name="Comma 5" xfId="381" xr:uid="{00000000-0005-0000-0000-000082050000}"/>
    <cellStyle name="Comma 5 2" xfId="809" xr:uid="{00000000-0005-0000-0000-000083050000}"/>
    <cellStyle name="Comma 5 2 2" xfId="1110" xr:uid="{00000000-0005-0000-0000-000084050000}"/>
    <cellStyle name="Comma 5 2 2 2" xfId="37668" xr:uid="{00000000-0005-0000-0000-000085050000}"/>
    <cellStyle name="Comma 5 2 3" xfId="1711" xr:uid="{00000000-0005-0000-0000-000086050000}"/>
    <cellStyle name="Comma 5 2 4" xfId="37669" xr:uid="{00000000-0005-0000-0000-000087050000}"/>
    <cellStyle name="Comma 5 3" xfId="1712" xr:uid="{00000000-0005-0000-0000-000088050000}"/>
    <cellStyle name="Comma 5 3 2" xfId="1713" xr:uid="{00000000-0005-0000-0000-000089050000}"/>
    <cellStyle name="Comma 5 3 2 2" xfId="1714" xr:uid="{00000000-0005-0000-0000-00008A050000}"/>
    <cellStyle name="Comma 5 3 3" xfId="1715" xr:uid="{00000000-0005-0000-0000-00008B050000}"/>
    <cellStyle name="Comma 5 4" xfId="1716" xr:uid="{00000000-0005-0000-0000-00008C050000}"/>
    <cellStyle name="Comma 5 5" xfId="1717" xr:uid="{00000000-0005-0000-0000-00008D050000}"/>
    <cellStyle name="Comma 5 6" xfId="1710" xr:uid="{00000000-0005-0000-0000-00008E050000}"/>
    <cellStyle name="Comma 50" xfId="983" xr:uid="{00000000-0005-0000-0000-00008F050000}"/>
    <cellStyle name="Comma 51" xfId="982" xr:uid="{00000000-0005-0000-0000-000090050000}"/>
    <cellStyle name="Comma 52" xfId="984" xr:uid="{00000000-0005-0000-0000-000091050000}"/>
    <cellStyle name="Comma 53" xfId="985" xr:uid="{00000000-0005-0000-0000-000092050000}"/>
    <cellStyle name="Comma 54" xfId="986" xr:uid="{00000000-0005-0000-0000-000093050000}"/>
    <cellStyle name="Comma 55" xfId="987" xr:uid="{00000000-0005-0000-0000-000094050000}"/>
    <cellStyle name="Comma 56" xfId="988" xr:uid="{00000000-0005-0000-0000-000095050000}"/>
    <cellStyle name="Comma 57" xfId="989" xr:uid="{00000000-0005-0000-0000-000096050000}"/>
    <cellStyle name="Comma 58" xfId="990" xr:uid="{00000000-0005-0000-0000-000097050000}"/>
    <cellStyle name="Comma 59" xfId="991" xr:uid="{00000000-0005-0000-0000-000098050000}"/>
    <cellStyle name="Comma 6" xfId="382" xr:uid="{00000000-0005-0000-0000-000099050000}"/>
    <cellStyle name="Comma 6 10" xfId="1718" xr:uid="{00000000-0005-0000-0000-00009A050000}"/>
    <cellStyle name="Comma 6 11" xfId="1719" xr:uid="{00000000-0005-0000-0000-00009B050000}"/>
    <cellStyle name="Comma 6 2" xfId="945" xr:uid="{00000000-0005-0000-0000-00009C050000}"/>
    <cellStyle name="Comma 6 2 2" xfId="1115" xr:uid="{00000000-0005-0000-0000-00009D050000}"/>
    <cellStyle name="Comma 6 2 2 2" xfId="1722" xr:uid="{00000000-0005-0000-0000-00009E050000}"/>
    <cellStyle name="Comma 6 2 2 3" xfId="1723" xr:uid="{00000000-0005-0000-0000-00009F050000}"/>
    <cellStyle name="Comma 6 2 2 4" xfId="1721" xr:uid="{00000000-0005-0000-0000-0000A0050000}"/>
    <cellStyle name="Comma 6 2 3" xfId="1724" xr:uid="{00000000-0005-0000-0000-0000A1050000}"/>
    <cellStyle name="Comma 6 2 4" xfId="1725" xr:uid="{00000000-0005-0000-0000-0000A2050000}"/>
    <cellStyle name="Comma 6 2 5" xfId="1726" xr:uid="{00000000-0005-0000-0000-0000A3050000}"/>
    <cellStyle name="Comma 6 2 6" xfId="1727" xr:uid="{00000000-0005-0000-0000-0000A4050000}"/>
    <cellStyle name="Comma 6 2 7" xfId="1728" xr:uid="{00000000-0005-0000-0000-0000A5050000}"/>
    <cellStyle name="Comma 6 2 8" xfId="1720" xr:uid="{00000000-0005-0000-0000-0000A6050000}"/>
    <cellStyle name="Comma 6 3" xfId="950" xr:uid="{00000000-0005-0000-0000-0000A7050000}"/>
    <cellStyle name="Comma 6 3 2" xfId="1010" xr:uid="{00000000-0005-0000-0000-0000A8050000}"/>
    <cellStyle name="Comma 6 3 2 2" xfId="1731" xr:uid="{00000000-0005-0000-0000-0000A9050000}"/>
    <cellStyle name="Comma 6 3 2 3" xfId="1730" xr:uid="{00000000-0005-0000-0000-0000AA050000}"/>
    <cellStyle name="Comma 6 3 3" xfId="1119" xr:uid="{00000000-0005-0000-0000-0000AB050000}"/>
    <cellStyle name="Comma 6 3 3 2" xfId="1732" xr:uid="{00000000-0005-0000-0000-0000AC050000}"/>
    <cellStyle name="Comma 6 3 4" xfId="1733" xr:uid="{00000000-0005-0000-0000-0000AD050000}"/>
    <cellStyle name="Comma 6 3 5" xfId="1734" xr:uid="{00000000-0005-0000-0000-0000AE050000}"/>
    <cellStyle name="Comma 6 3 6" xfId="1729" xr:uid="{00000000-0005-0000-0000-0000AF050000}"/>
    <cellStyle name="Comma 6 4" xfId="1011" xr:uid="{00000000-0005-0000-0000-0000B0050000}"/>
    <cellStyle name="Comma 6 4 2" xfId="996" xr:uid="{00000000-0005-0000-0000-0000B1050000}"/>
    <cellStyle name="Comma 6 4 2 2" xfId="1737" xr:uid="{00000000-0005-0000-0000-0000B2050000}"/>
    <cellStyle name="Comma 6 4 2 3" xfId="1736" xr:uid="{00000000-0005-0000-0000-0000B3050000}"/>
    <cellStyle name="Comma 6 4 3" xfId="1738" xr:uid="{00000000-0005-0000-0000-0000B4050000}"/>
    <cellStyle name="Comma 6 4 4" xfId="1739" xr:uid="{00000000-0005-0000-0000-0000B5050000}"/>
    <cellStyle name="Comma 6 4 5" xfId="37332" xr:uid="{00000000-0005-0000-0000-0000B6050000}"/>
    <cellStyle name="Comma 6 4 6" xfId="1735" xr:uid="{00000000-0005-0000-0000-0000B7050000}"/>
    <cellStyle name="Comma 6 5" xfId="1740" xr:uid="{00000000-0005-0000-0000-0000B8050000}"/>
    <cellStyle name="Comma 6 6" xfId="1741" xr:uid="{00000000-0005-0000-0000-0000B9050000}"/>
    <cellStyle name="Comma 6 7" xfId="1742" xr:uid="{00000000-0005-0000-0000-0000BA050000}"/>
    <cellStyle name="Comma 6 8" xfId="1743" xr:uid="{00000000-0005-0000-0000-0000BB050000}"/>
    <cellStyle name="Comma 6 9" xfId="1744" xr:uid="{00000000-0005-0000-0000-0000BC050000}"/>
    <cellStyle name="Comma 60" xfId="992" xr:uid="{00000000-0005-0000-0000-0000BD050000}"/>
    <cellStyle name="Comma 61" xfId="1052" xr:uid="{00000000-0005-0000-0000-0000BE050000}"/>
    <cellStyle name="Comma 61 2" xfId="1135" xr:uid="{00000000-0005-0000-0000-0000BF050000}"/>
    <cellStyle name="Comma 62" xfId="1061" xr:uid="{00000000-0005-0000-0000-0000C0050000}"/>
    <cellStyle name="Comma 62 2" xfId="1142" xr:uid="{00000000-0005-0000-0000-0000C1050000}"/>
    <cellStyle name="Comma 63" xfId="1064" xr:uid="{00000000-0005-0000-0000-0000C2050000}"/>
    <cellStyle name="Comma 63 2" xfId="1144" xr:uid="{00000000-0005-0000-0000-0000C3050000}"/>
    <cellStyle name="Comma 64" xfId="1053" xr:uid="{00000000-0005-0000-0000-0000C4050000}"/>
    <cellStyle name="Comma 64 2" xfId="1136" xr:uid="{00000000-0005-0000-0000-0000C5050000}"/>
    <cellStyle name="Comma 65" xfId="1059" xr:uid="{00000000-0005-0000-0000-0000C6050000}"/>
    <cellStyle name="Comma 65 2" xfId="1141" xr:uid="{00000000-0005-0000-0000-0000C7050000}"/>
    <cellStyle name="Comma 66" xfId="1063" xr:uid="{00000000-0005-0000-0000-0000C8050000}"/>
    <cellStyle name="Comma 66 2" xfId="1143" xr:uid="{00000000-0005-0000-0000-0000C9050000}"/>
    <cellStyle name="Comma 67" xfId="1065" xr:uid="{00000000-0005-0000-0000-0000CA050000}"/>
    <cellStyle name="Comma 67 2" xfId="1145" xr:uid="{00000000-0005-0000-0000-0000CB050000}"/>
    <cellStyle name="Comma 68" xfId="1054" xr:uid="{00000000-0005-0000-0000-0000CC050000}"/>
    <cellStyle name="Comma 68 2" xfId="1137" xr:uid="{00000000-0005-0000-0000-0000CD050000}"/>
    <cellStyle name="Comma 69" xfId="1056" xr:uid="{00000000-0005-0000-0000-0000CE050000}"/>
    <cellStyle name="Comma 69 2" xfId="1138" xr:uid="{00000000-0005-0000-0000-0000CF050000}"/>
    <cellStyle name="Comma 7" xfId="383" xr:uid="{00000000-0005-0000-0000-0000D0050000}"/>
    <cellStyle name="Comma 7 2" xfId="957" xr:uid="{00000000-0005-0000-0000-0000D1050000}"/>
    <cellStyle name="Comma 7 3" xfId="1746" xr:uid="{00000000-0005-0000-0000-0000D2050000}"/>
    <cellStyle name="Comma 7 4" xfId="1745" xr:uid="{00000000-0005-0000-0000-0000D3050000}"/>
    <cellStyle name="Comma 70" xfId="1057" xr:uid="{00000000-0005-0000-0000-0000D4050000}"/>
    <cellStyle name="Comma 70 2" xfId="1139" xr:uid="{00000000-0005-0000-0000-0000D5050000}"/>
    <cellStyle name="Comma 71" xfId="1051" xr:uid="{00000000-0005-0000-0000-0000D6050000}"/>
    <cellStyle name="Comma 71 2" xfId="1134" xr:uid="{00000000-0005-0000-0000-0000D7050000}"/>
    <cellStyle name="Comma 72" xfId="1066" xr:uid="{00000000-0005-0000-0000-0000D8050000}"/>
    <cellStyle name="Comma 72 2" xfId="1146" xr:uid="{00000000-0005-0000-0000-0000D9050000}"/>
    <cellStyle name="Comma 73" xfId="1164" xr:uid="{00000000-0005-0000-0000-0000DA050000}"/>
    <cellStyle name="Comma 73 2" xfId="1198" xr:uid="{00000000-0005-0000-0000-0000DB050000}"/>
    <cellStyle name="Comma 73 2 2" xfId="37265" xr:uid="{00000000-0005-0000-0000-0000DC050000}"/>
    <cellStyle name="Comma 74" xfId="1152" xr:uid="{00000000-0005-0000-0000-0000DD050000}"/>
    <cellStyle name="Comma 74 2" xfId="1205" xr:uid="{00000000-0005-0000-0000-0000DE050000}"/>
    <cellStyle name="Comma 74 2 2" xfId="37330" xr:uid="{00000000-0005-0000-0000-0000DF050000}"/>
    <cellStyle name="Comma 75" xfId="1169" xr:uid="{00000000-0005-0000-0000-0000E0050000}"/>
    <cellStyle name="Comma 76" xfId="37351" xr:uid="{00000000-0005-0000-0000-0000E1050000}"/>
    <cellStyle name="Comma 77" xfId="37353" xr:uid="{00000000-0005-0000-0000-0000E2050000}"/>
    <cellStyle name="Comma 78" xfId="37336" xr:uid="{00000000-0005-0000-0000-0000E3050000}"/>
    <cellStyle name="Comma 79" xfId="38062" xr:uid="{00000000-0005-0000-0000-00008D940000}"/>
    <cellStyle name="Comma 8" xfId="384" xr:uid="{00000000-0005-0000-0000-0000E4050000}"/>
    <cellStyle name="Comma 8 2" xfId="1202" xr:uid="{00000000-0005-0000-0000-0000E5050000}"/>
    <cellStyle name="Comma 8 2 2" xfId="1748" xr:uid="{00000000-0005-0000-0000-0000E6050000}"/>
    <cellStyle name="Comma 8 2 2 2" xfId="37670" xr:uid="{00000000-0005-0000-0000-0000E7050000}"/>
    <cellStyle name="Comma 8 2 3" xfId="37671" xr:uid="{00000000-0005-0000-0000-0000E8050000}"/>
    <cellStyle name="Comma 8 3" xfId="1747" xr:uid="{00000000-0005-0000-0000-0000E9050000}"/>
    <cellStyle name="Comma 8 4" xfId="37672" xr:uid="{00000000-0005-0000-0000-0000EA050000}"/>
    <cellStyle name="Comma 8 4 2" xfId="37673" xr:uid="{00000000-0005-0000-0000-0000EB050000}"/>
    <cellStyle name="Comma 80" xfId="38064" xr:uid="{00000000-0005-0000-0000-000098940000}"/>
    <cellStyle name="Comma 81" xfId="38066" xr:uid="{00000000-0005-0000-0000-0000A2940000}"/>
    <cellStyle name="Comma 82" xfId="38068" xr:uid="{00000000-0005-0000-0000-0000AC940000}"/>
    <cellStyle name="Comma 83" xfId="38070" xr:uid="{00000000-0005-0000-0000-0000B6940000}"/>
    <cellStyle name="Comma 84" xfId="38115" xr:uid="{00000000-0005-0000-0000-0000E3940000}"/>
    <cellStyle name="Comma 9" xfId="385" xr:uid="{00000000-0005-0000-0000-0000EC050000}"/>
    <cellStyle name="Comma 9 2" xfId="1233" xr:uid="{00000000-0005-0000-0000-0000ED050000}"/>
    <cellStyle name="Comma 9 3" xfId="1243" xr:uid="{00000000-0005-0000-0000-0000EE050000}"/>
    <cellStyle name="Comma0" xfId="1072" xr:uid="{00000000-0005-0000-0000-0000EF050000}"/>
    <cellStyle name="Comma0 2" xfId="1073" xr:uid="{00000000-0005-0000-0000-0000F0050000}"/>
    <cellStyle name="Comma0 3" xfId="1148" xr:uid="{00000000-0005-0000-0000-0000F1050000}"/>
    <cellStyle name="Currency" xfId="4" builtinId="4"/>
    <cellStyle name="Currency [0] 2" xfId="386" xr:uid="{00000000-0005-0000-0000-0000F3050000}"/>
    <cellStyle name="Currency 10" xfId="1067" xr:uid="{00000000-0005-0000-0000-0000F4050000}"/>
    <cellStyle name="Currency 10 2" xfId="1147" xr:uid="{00000000-0005-0000-0000-0000F5050000}"/>
    <cellStyle name="Currency 11" xfId="1749" xr:uid="{00000000-0005-0000-0000-0000F6050000}"/>
    <cellStyle name="Currency 12" xfId="37267" xr:uid="{00000000-0005-0000-0000-0000F7050000}"/>
    <cellStyle name="Currency 13" xfId="37329" xr:uid="{00000000-0005-0000-0000-0000F8050000}"/>
    <cellStyle name="Currency 14" xfId="38063" xr:uid="{00000000-0005-0000-0000-00008E940000}"/>
    <cellStyle name="Currency 15" xfId="38065" xr:uid="{00000000-0005-0000-0000-000099940000}"/>
    <cellStyle name="Currency 16" xfId="38067" xr:uid="{00000000-0005-0000-0000-0000A3940000}"/>
    <cellStyle name="Currency 17" xfId="38069" xr:uid="{00000000-0005-0000-0000-0000AD940000}"/>
    <cellStyle name="Currency 18" xfId="38071" xr:uid="{00000000-0005-0000-0000-0000B7940000}"/>
    <cellStyle name="Currency 19" xfId="38116" xr:uid="{00000000-0005-0000-0000-0000E4940000}"/>
    <cellStyle name="Currency 2" xfId="13" xr:uid="{00000000-0005-0000-0000-0000F9050000}"/>
    <cellStyle name="Currency 2 2" xfId="21" xr:uid="{00000000-0005-0000-0000-0000FA050000}"/>
    <cellStyle name="Currency 2 2 2" xfId="388" xr:uid="{00000000-0005-0000-0000-0000FB050000}"/>
    <cellStyle name="Currency 2 2 2 2" xfId="389" xr:uid="{00000000-0005-0000-0000-0000FC050000}"/>
    <cellStyle name="Currency 2 2 2 2 2" xfId="390" xr:uid="{00000000-0005-0000-0000-0000FD050000}"/>
    <cellStyle name="Currency 2 2 2 3" xfId="391" xr:uid="{00000000-0005-0000-0000-0000FE050000}"/>
    <cellStyle name="Currency 2 2 2 4" xfId="1212" xr:uid="{00000000-0005-0000-0000-0000FF050000}"/>
    <cellStyle name="Currency 2 2 2 4 2" xfId="1751" xr:uid="{00000000-0005-0000-0000-000000060000}"/>
    <cellStyle name="Currency 2 2 2 5" xfId="1750" xr:uid="{00000000-0005-0000-0000-000001060000}"/>
    <cellStyle name="Currency 2 2 3" xfId="392" xr:uid="{00000000-0005-0000-0000-000002060000}"/>
    <cellStyle name="Currency 2 2 3 2" xfId="393" xr:uid="{00000000-0005-0000-0000-000003060000}"/>
    <cellStyle name="Currency 2 2 4" xfId="394" xr:uid="{00000000-0005-0000-0000-000004060000}"/>
    <cellStyle name="Currency 2 2 5" xfId="387" xr:uid="{00000000-0005-0000-0000-000005060000}"/>
    <cellStyle name="Currency 2 2 6" xfId="1219" xr:uid="{00000000-0005-0000-0000-000006060000}"/>
    <cellStyle name="Currency 2 3" xfId="22" xr:uid="{00000000-0005-0000-0000-000007060000}"/>
    <cellStyle name="Currency 2 3 2" xfId="395" xr:uid="{00000000-0005-0000-0000-000008060000}"/>
    <cellStyle name="Currency 2 3 2 2" xfId="396" xr:uid="{00000000-0005-0000-0000-000009060000}"/>
    <cellStyle name="Currency 2 3 3" xfId="397" xr:uid="{00000000-0005-0000-0000-00000A060000}"/>
    <cellStyle name="Currency 2 4" xfId="398" xr:uid="{00000000-0005-0000-0000-00000B060000}"/>
    <cellStyle name="Currency 2 4 2" xfId="399" xr:uid="{00000000-0005-0000-0000-00000C060000}"/>
    <cellStyle name="Currency 2 4 3" xfId="1012" xr:uid="{00000000-0005-0000-0000-00000D060000}"/>
    <cellStyle name="Currency 2 4 3 2" xfId="1125" xr:uid="{00000000-0005-0000-0000-00000E060000}"/>
    <cellStyle name="Currency 2 4 4" xfId="1752" xr:uid="{00000000-0005-0000-0000-00000F060000}"/>
    <cellStyle name="Currency 2 5" xfId="400" xr:uid="{00000000-0005-0000-0000-000010060000}"/>
    <cellStyle name="Currency 2 5 2" xfId="1754" xr:uid="{00000000-0005-0000-0000-000011060000}"/>
    <cellStyle name="Currency 2 5 3" xfId="1753" xr:uid="{00000000-0005-0000-0000-000012060000}"/>
    <cellStyle name="Currency 2 6" xfId="938" xr:uid="{00000000-0005-0000-0000-000013060000}"/>
    <cellStyle name="Currency 2 6 2" xfId="1114" xr:uid="{00000000-0005-0000-0000-000014060000}"/>
    <cellStyle name="Currency 2 7" xfId="1069" xr:uid="{00000000-0005-0000-0000-000015060000}"/>
    <cellStyle name="Currency 2 8" xfId="37674" xr:uid="{00000000-0005-0000-0000-000016060000}"/>
    <cellStyle name="Currency 2 8 2" xfId="37675" xr:uid="{00000000-0005-0000-0000-000017060000}"/>
    <cellStyle name="Currency 2 9" xfId="37676" xr:uid="{00000000-0005-0000-0000-000018060000}"/>
    <cellStyle name="Currency 3" xfId="6" xr:uid="{00000000-0005-0000-0000-000019060000}"/>
    <cellStyle name="Currency 3 2" xfId="17" xr:uid="{00000000-0005-0000-0000-00001A060000}"/>
    <cellStyle name="Currency 3 2 2" xfId="946" xr:uid="{00000000-0005-0000-0000-00001B060000}"/>
    <cellStyle name="Currency 3 2 2 2" xfId="1116" xr:uid="{00000000-0005-0000-0000-00001C060000}"/>
    <cellStyle name="Currency 3 2 3" xfId="1231" xr:uid="{00000000-0005-0000-0000-00001D060000}"/>
    <cellStyle name="Currency 3 3" xfId="401" xr:uid="{00000000-0005-0000-0000-00001E060000}"/>
    <cellStyle name="Currency 3 4" xfId="733" xr:uid="{00000000-0005-0000-0000-00001F060000}"/>
    <cellStyle name="Currency 3 5" xfId="1755" xr:uid="{00000000-0005-0000-0000-000020060000}"/>
    <cellStyle name="Currency 3 6" xfId="37677" xr:uid="{00000000-0005-0000-0000-000021060000}"/>
    <cellStyle name="Currency 3 6 2" xfId="37678" xr:uid="{00000000-0005-0000-0000-000022060000}"/>
    <cellStyle name="Currency 3 7" xfId="38061" xr:uid="{00000000-0005-0000-0000-00003B000000}"/>
    <cellStyle name="Currency 4" xfId="402" xr:uid="{00000000-0005-0000-0000-000023060000}"/>
    <cellStyle name="Currency 4 10" xfId="1756" xr:uid="{00000000-0005-0000-0000-000024060000}"/>
    <cellStyle name="Currency 4 2" xfId="958" xr:uid="{00000000-0005-0000-0000-000025060000}"/>
    <cellStyle name="Currency 4 2 2" xfId="1230" xr:uid="{00000000-0005-0000-0000-000026060000}"/>
    <cellStyle name="Currency 4 2 2 2" xfId="1758" xr:uid="{00000000-0005-0000-0000-000027060000}"/>
    <cellStyle name="Currency 4 2 2 3" xfId="1759" xr:uid="{00000000-0005-0000-0000-000028060000}"/>
    <cellStyle name="Currency 4 2 2 4" xfId="1757" xr:uid="{00000000-0005-0000-0000-000029060000}"/>
    <cellStyle name="Currency 4 2 3" xfId="1760" xr:uid="{00000000-0005-0000-0000-00002A060000}"/>
    <cellStyle name="Currency 4 2 4" xfId="1761" xr:uid="{00000000-0005-0000-0000-00002B060000}"/>
    <cellStyle name="Currency 4 2 5" xfId="1762" xr:uid="{00000000-0005-0000-0000-00002C060000}"/>
    <cellStyle name="Currency 4 2 6" xfId="1763" xr:uid="{00000000-0005-0000-0000-00002D060000}"/>
    <cellStyle name="Currency 4 3" xfId="1013" xr:uid="{00000000-0005-0000-0000-00002E060000}"/>
    <cellStyle name="Currency 4 3 2" xfId="1765" xr:uid="{00000000-0005-0000-0000-00002F060000}"/>
    <cellStyle name="Currency 4 3 3" xfId="1766" xr:uid="{00000000-0005-0000-0000-000030060000}"/>
    <cellStyle name="Currency 4 3 4" xfId="1767" xr:uid="{00000000-0005-0000-0000-000031060000}"/>
    <cellStyle name="Currency 4 3 5" xfId="1764" xr:uid="{00000000-0005-0000-0000-000032060000}"/>
    <cellStyle name="Currency 4 4" xfId="1768" xr:uid="{00000000-0005-0000-0000-000033060000}"/>
    <cellStyle name="Currency 4 4 2" xfId="1769" xr:uid="{00000000-0005-0000-0000-000034060000}"/>
    <cellStyle name="Currency 4 5" xfId="1770" xr:uid="{00000000-0005-0000-0000-000035060000}"/>
    <cellStyle name="Currency 4 6" xfId="1771" xr:uid="{00000000-0005-0000-0000-000036060000}"/>
    <cellStyle name="Currency 4 7" xfId="1772" xr:uid="{00000000-0005-0000-0000-000037060000}"/>
    <cellStyle name="Currency 4 8" xfId="1773" xr:uid="{00000000-0005-0000-0000-000038060000}"/>
    <cellStyle name="Currency 4 9" xfId="1774" xr:uid="{00000000-0005-0000-0000-000039060000}"/>
    <cellStyle name="Currency 5" xfId="403" xr:uid="{00000000-0005-0000-0000-00003A060000}"/>
    <cellStyle name="Currency 5 2" xfId="1204" xr:uid="{00000000-0005-0000-0000-00003B060000}"/>
    <cellStyle name="Currency 5 2 2" xfId="1776" xr:uid="{00000000-0005-0000-0000-00003C060000}"/>
    <cellStyle name="Currency 5 3" xfId="1775" xr:uid="{00000000-0005-0000-0000-00003D060000}"/>
    <cellStyle name="Currency 6" xfId="404" xr:uid="{00000000-0005-0000-0000-00003E060000}"/>
    <cellStyle name="Currency 6 2" xfId="37679" xr:uid="{00000000-0005-0000-0000-00003F060000}"/>
    <cellStyle name="Currency 7" xfId="405" xr:uid="{00000000-0005-0000-0000-000040060000}"/>
    <cellStyle name="Currency 8" xfId="406" xr:uid="{00000000-0005-0000-0000-000041060000}"/>
    <cellStyle name="Currency 9" xfId="407" xr:uid="{00000000-0005-0000-0000-000042060000}"/>
    <cellStyle name="Currency0" xfId="1074" xr:uid="{00000000-0005-0000-0000-000043060000}"/>
    <cellStyle name="Currency0 2" xfId="1075" xr:uid="{00000000-0005-0000-0000-000044060000}"/>
    <cellStyle name="Currency0 2 2" xfId="1779" xr:uid="{00000000-0005-0000-0000-000045060000}"/>
    <cellStyle name="Currency0 2 3" xfId="1778" xr:uid="{00000000-0005-0000-0000-000046060000}"/>
    <cellStyle name="Currency0 3" xfId="1149" xr:uid="{00000000-0005-0000-0000-000047060000}"/>
    <cellStyle name="Currency0 4" xfId="1777" xr:uid="{00000000-0005-0000-0000-000048060000}"/>
    <cellStyle name="Date" xfId="1076" xr:uid="{00000000-0005-0000-0000-000049060000}"/>
    <cellStyle name="Date 2" xfId="1780" xr:uid="{00000000-0005-0000-0000-00004A060000}"/>
    <cellStyle name="Emphasis 1" xfId="698" xr:uid="{00000000-0005-0000-0000-00004B060000}"/>
    <cellStyle name="Emphasis 2" xfId="699" xr:uid="{00000000-0005-0000-0000-00004C060000}"/>
    <cellStyle name="Emphasis 3" xfId="700" xr:uid="{00000000-0005-0000-0000-00004D060000}"/>
    <cellStyle name="Exhibit No." xfId="1077" xr:uid="{00000000-0005-0000-0000-00004E060000}"/>
    <cellStyle name="Exhibit No. 2" xfId="1078" xr:uid="{00000000-0005-0000-0000-00004F060000}"/>
    <cellStyle name="Exhibit No. 3" xfId="1079" xr:uid="{00000000-0005-0000-0000-000050060000}"/>
    <cellStyle name="Explanatory Text" xfId="766" builtinId="53" customBuiltin="1"/>
    <cellStyle name="Explanatory Text 2" xfId="408" xr:uid="{00000000-0005-0000-0000-000052060000}"/>
    <cellStyle name="Explanatory Text 2 2" xfId="409" xr:uid="{00000000-0005-0000-0000-000053060000}"/>
    <cellStyle name="Explanatory Text 2 2 2" xfId="410" xr:uid="{00000000-0005-0000-0000-000054060000}"/>
    <cellStyle name="Explanatory Text 2 2 3" xfId="1781" xr:uid="{00000000-0005-0000-0000-000055060000}"/>
    <cellStyle name="Explanatory Text 2 3" xfId="1782" xr:uid="{00000000-0005-0000-0000-000056060000}"/>
    <cellStyle name="Explanatory Text 3" xfId="411" xr:uid="{00000000-0005-0000-0000-000057060000}"/>
    <cellStyle name="Explanatory Text 3 2" xfId="412" xr:uid="{00000000-0005-0000-0000-000058060000}"/>
    <cellStyle name="Explanatory Text 3 3" xfId="1783" xr:uid="{00000000-0005-0000-0000-000059060000}"/>
    <cellStyle name="Explanatory Text 4" xfId="37680" xr:uid="{00000000-0005-0000-0000-00005A060000}"/>
    <cellStyle name="Fixed" xfId="1080" xr:uid="{00000000-0005-0000-0000-00005B060000}"/>
    <cellStyle name="Fixed 2" xfId="1784" xr:uid="{00000000-0005-0000-0000-00005C060000}"/>
    <cellStyle name="FundHeaderRowCol.*" xfId="37681" xr:uid="{00000000-0005-0000-0000-00005D060000}"/>
    <cellStyle name="FundHeaderRowCol.1" xfId="37682" xr:uid="{00000000-0005-0000-0000-00005E060000}"/>
    <cellStyle name="FundHeaderRowCol.2" xfId="37683" xr:uid="{00000000-0005-0000-0000-00005F060000}"/>
    <cellStyle name="FundHeaderRowCol.Desc" xfId="37684" xr:uid="{00000000-0005-0000-0000-000060060000}"/>
    <cellStyle name="FundSectionHeaderRowDescCol" xfId="37685" xr:uid="{00000000-0005-0000-0000-000061060000}"/>
    <cellStyle name="FundSectionHeaderRowJERefCol" xfId="37686" xr:uid="{00000000-0005-0000-0000-000062060000}"/>
    <cellStyle name="FundSectionHeaderRowNameCol" xfId="37687" xr:uid="{00000000-0005-0000-0000-000063060000}"/>
    <cellStyle name="Good" xfId="756" builtinId="26" customBuiltin="1"/>
    <cellStyle name="Good 2" xfId="413" xr:uid="{00000000-0005-0000-0000-000065060000}"/>
    <cellStyle name="Good 2 2" xfId="414" xr:uid="{00000000-0005-0000-0000-000066060000}"/>
    <cellStyle name="Good 2 2 2" xfId="415" xr:uid="{00000000-0005-0000-0000-000067060000}"/>
    <cellStyle name="Good 2 2 2 2" xfId="1787" xr:uid="{00000000-0005-0000-0000-000068060000}"/>
    <cellStyle name="Good 2 2 2 3" xfId="1786" xr:uid="{00000000-0005-0000-0000-000069060000}"/>
    <cellStyle name="Good 2 2 3" xfId="1788" xr:uid="{00000000-0005-0000-0000-00006A060000}"/>
    <cellStyle name="Good 2 3" xfId="701" xr:uid="{00000000-0005-0000-0000-00006B060000}"/>
    <cellStyle name="Good 2 3 2" xfId="1790" xr:uid="{00000000-0005-0000-0000-00006C060000}"/>
    <cellStyle name="Good 2 3 3" xfId="1791" xr:uid="{00000000-0005-0000-0000-00006D060000}"/>
    <cellStyle name="Good 2 3 4" xfId="1789" xr:uid="{00000000-0005-0000-0000-00006E060000}"/>
    <cellStyle name="Good 2 4" xfId="1792" xr:uid="{00000000-0005-0000-0000-00006F060000}"/>
    <cellStyle name="Good 2 5" xfId="1785" xr:uid="{00000000-0005-0000-0000-000070060000}"/>
    <cellStyle name="Good 2 6" xfId="37888" xr:uid="{00000000-0005-0000-0000-000071060000}"/>
    <cellStyle name="Good 3" xfId="416" xr:uid="{00000000-0005-0000-0000-000072060000}"/>
    <cellStyle name="Good 3 2" xfId="417" xr:uid="{00000000-0005-0000-0000-000073060000}"/>
    <cellStyle name="Good 3 3" xfId="1794" xr:uid="{00000000-0005-0000-0000-000074060000}"/>
    <cellStyle name="Good 3 4" xfId="1793" xr:uid="{00000000-0005-0000-0000-000075060000}"/>
    <cellStyle name="Good 4" xfId="37688" xr:uid="{00000000-0005-0000-0000-000076060000}"/>
    <cellStyle name="Good 5" xfId="37689" xr:uid="{00000000-0005-0000-0000-000077060000}"/>
    <cellStyle name="Good 6" xfId="37690" xr:uid="{00000000-0005-0000-0000-000078060000}"/>
    <cellStyle name="Grey" xfId="1795" xr:uid="{00000000-0005-0000-0000-000079060000}"/>
    <cellStyle name="GroupSectionHeaderRowBalance" xfId="37691" xr:uid="{00000000-0005-0000-0000-00007A060000}"/>
    <cellStyle name="GroupSectionHeaderRowDescCol" xfId="37692" xr:uid="{00000000-0005-0000-0000-00007B060000}"/>
    <cellStyle name="GroupSectionHeaderRowNameCol" xfId="37693" xr:uid="{00000000-0005-0000-0000-00007C060000}"/>
    <cellStyle name="GroupSelectionHeaderRowJERefCol" xfId="37694" xr:uid="{00000000-0005-0000-0000-00007D060000}"/>
    <cellStyle name="Header1" xfId="1796" xr:uid="{00000000-0005-0000-0000-00007E060000}"/>
    <cellStyle name="Header2" xfId="1797" xr:uid="{00000000-0005-0000-0000-00007F060000}"/>
    <cellStyle name="Heading" xfId="1014" xr:uid="{00000000-0005-0000-0000-000080060000}"/>
    <cellStyle name="Heading 1" xfId="752" builtinId="16" customBuiltin="1"/>
    <cellStyle name="Heading 1 2" xfId="418" xr:uid="{00000000-0005-0000-0000-000082060000}"/>
    <cellStyle name="Heading 1 2 2" xfId="419" xr:uid="{00000000-0005-0000-0000-000083060000}"/>
    <cellStyle name="Heading 1 2 2 2" xfId="420" xr:uid="{00000000-0005-0000-0000-000084060000}"/>
    <cellStyle name="Heading 1 2 2 3" xfId="1800" xr:uid="{00000000-0005-0000-0000-000085060000}"/>
    <cellStyle name="Heading 1 2 2 4" xfId="1801" xr:uid="{00000000-0005-0000-0000-000086060000}"/>
    <cellStyle name="Heading 1 2 2 5" xfId="1799" xr:uid="{00000000-0005-0000-0000-000087060000}"/>
    <cellStyle name="Heading 1 2 3" xfId="702" xr:uid="{00000000-0005-0000-0000-000088060000}"/>
    <cellStyle name="Heading 1 2 3 2" xfId="1803" xr:uid="{00000000-0005-0000-0000-000089060000}"/>
    <cellStyle name="Heading 1 2 3 3" xfId="1802" xr:uid="{00000000-0005-0000-0000-00008A060000}"/>
    <cellStyle name="Heading 1 2 4" xfId="1804" xr:uid="{00000000-0005-0000-0000-00008B060000}"/>
    <cellStyle name="Heading 1 2 5" xfId="1805" xr:uid="{00000000-0005-0000-0000-00008C060000}"/>
    <cellStyle name="Heading 1 2 6" xfId="1806" xr:uid="{00000000-0005-0000-0000-00008D060000}"/>
    <cellStyle name="Heading 1 2 7" xfId="1807" xr:uid="{00000000-0005-0000-0000-00008E060000}"/>
    <cellStyle name="Heading 1 2 8" xfId="1798" xr:uid="{00000000-0005-0000-0000-00008F060000}"/>
    <cellStyle name="Heading 1 2 9" xfId="37889" xr:uid="{00000000-0005-0000-0000-000090060000}"/>
    <cellStyle name="Heading 1 3" xfId="421" xr:uid="{00000000-0005-0000-0000-000091060000}"/>
    <cellStyle name="Heading 1 3 2" xfId="422" xr:uid="{00000000-0005-0000-0000-000092060000}"/>
    <cellStyle name="Heading 1 3 2 2" xfId="1810" xr:uid="{00000000-0005-0000-0000-000093060000}"/>
    <cellStyle name="Heading 1 3 2 3" xfId="1811" xr:uid="{00000000-0005-0000-0000-000094060000}"/>
    <cellStyle name="Heading 1 3 2 4" xfId="1809" xr:uid="{00000000-0005-0000-0000-000095060000}"/>
    <cellStyle name="Heading 1 3 3" xfId="1812" xr:uid="{00000000-0005-0000-0000-000096060000}"/>
    <cellStyle name="Heading 1 3 4" xfId="1808" xr:uid="{00000000-0005-0000-0000-000097060000}"/>
    <cellStyle name="Heading 1 4" xfId="1813" xr:uid="{00000000-0005-0000-0000-000098060000}"/>
    <cellStyle name="Heading 1 5" xfId="1814" xr:uid="{00000000-0005-0000-0000-000099060000}"/>
    <cellStyle name="Heading 1 6" xfId="37695" xr:uid="{00000000-0005-0000-0000-00009A060000}"/>
    <cellStyle name="Heading 2" xfId="753" builtinId="17" customBuiltin="1"/>
    <cellStyle name="Heading 2 2" xfId="423" xr:uid="{00000000-0005-0000-0000-00009C060000}"/>
    <cellStyle name="Heading 2 2 2" xfId="424" xr:uid="{00000000-0005-0000-0000-00009D060000}"/>
    <cellStyle name="Heading 2 2 2 2" xfId="425" xr:uid="{00000000-0005-0000-0000-00009E060000}"/>
    <cellStyle name="Heading 2 2 2 3" xfId="1816" xr:uid="{00000000-0005-0000-0000-00009F060000}"/>
    <cellStyle name="Heading 2 2 2 4" xfId="1815" xr:uid="{00000000-0005-0000-0000-0000A0060000}"/>
    <cellStyle name="Heading 2 2 3" xfId="1817" xr:uid="{00000000-0005-0000-0000-0000A1060000}"/>
    <cellStyle name="Heading 2 2 4" xfId="1818" xr:uid="{00000000-0005-0000-0000-0000A2060000}"/>
    <cellStyle name="Heading 2 2 5" xfId="1819" xr:uid="{00000000-0005-0000-0000-0000A3060000}"/>
    <cellStyle name="Heading 2 2 6" xfId="1820" xr:uid="{00000000-0005-0000-0000-0000A4060000}"/>
    <cellStyle name="Heading 2 3" xfId="426" xr:uid="{00000000-0005-0000-0000-0000A5060000}"/>
    <cellStyle name="Heading 2 3 2" xfId="427" xr:uid="{00000000-0005-0000-0000-0000A6060000}"/>
    <cellStyle name="Heading 2 3 2 2" xfId="1823" xr:uid="{00000000-0005-0000-0000-0000A7060000}"/>
    <cellStyle name="Heading 2 3 2 3" xfId="1822" xr:uid="{00000000-0005-0000-0000-0000A8060000}"/>
    <cellStyle name="Heading 2 3 3" xfId="1824" xr:uid="{00000000-0005-0000-0000-0000A9060000}"/>
    <cellStyle name="Heading 2 3 4" xfId="1821" xr:uid="{00000000-0005-0000-0000-0000AA060000}"/>
    <cellStyle name="Heading 2 4" xfId="1825" xr:uid="{00000000-0005-0000-0000-0000AB060000}"/>
    <cellStyle name="Heading 2 5" xfId="1826" xr:uid="{00000000-0005-0000-0000-0000AC060000}"/>
    <cellStyle name="Heading 2 6" xfId="37696" xr:uid="{00000000-0005-0000-0000-0000AD060000}"/>
    <cellStyle name="Heading 3" xfId="754" builtinId="18" customBuiltin="1"/>
    <cellStyle name="Heading 3 2" xfId="428" xr:uid="{00000000-0005-0000-0000-0000AF060000}"/>
    <cellStyle name="Heading 3 2 2" xfId="429" xr:uid="{00000000-0005-0000-0000-0000B0060000}"/>
    <cellStyle name="Heading 3 2 2 2" xfId="430" xr:uid="{00000000-0005-0000-0000-0000B1060000}"/>
    <cellStyle name="Heading 3 2 2 3" xfId="1829" xr:uid="{00000000-0005-0000-0000-0000B2060000}"/>
    <cellStyle name="Heading 3 2 2 4" xfId="1830" xr:uid="{00000000-0005-0000-0000-0000B3060000}"/>
    <cellStyle name="Heading 3 2 2 5" xfId="1828" xr:uid="{00000000-0005-0000-0000-0000B4060000}"/>
    <cellStyle name="Heading 3 2 3" xfId="703" xr:uid="{00000000-0005-0000-0000-0000B5060000}"/>
    <cellStyle name="Heading 3 2 3 2" xfId="1832" xr:uid="{00000000-0005-0000-0000-0000B6060000}"/>
    <cellStyle name="Heading 3 2 3 3" xfId="1833" xr:uid="{00000000-0005-0000-0000-0000B7060000}"/>
    <cellStyle name="Heading 3 2 3 4" xfId="1831" xr:uid="{00000000-0005-0000-0000-0000B8060000}"/>
    <cellStyle name="Heading 3 2 4" xfId="1834" xr:uid="{00000000-0005-0000-0000-0000B9060000}"/>
    <cellStyle name="Heading 3 2 5" xfId="1827" xr:uid="{00000000-0005-0000-0000-0000BA060000}"/>
    <cellStyle name="Heading 3 2 6" xfId="37890" xr:uid="{00000000-0005-0000-0000-0000BB060000}"/>
    <cellStyle name="Heading 3 3" xfId="431" xr:uid="{00000000-0005-0000-0000-0000BC060000}"/>
    <cellStyle name="Heading 3 3 2" xfId="432" xr:uid="{00000000-0005-0000-0000-0000BD060000}"/>
    <cellStyle name="Heading 3 3 2 2" xfId="1837" xr:uid="{00000000-0005-0000-0000-0000BE060000}"/>
    <cellStyle name="Heading 3 3 2 3" xfId="1836" xr:uid="{00000000-0005-0000-0000-0000BF060000}"/>
    <cellStyle name="Heading 3 3 3" xfId="1838" xr:uid="{00000000-0005-0000-0000-0000C0060000}"/>
    <cellStyle name="Heading 3 3 4" xfId="1835" xr:uid="{00000000-0005-0000-0000-0000C1060000}"/>
    <cellStyle name="Heading 3 4" xfId="1839" xr:uid="{00000000-0005-0000-0000-0000C2060000}"/>
    <cellStyle name="Heading 3 5" xfId="37697" xr:uid="{00000000-0005-0000-0000-0000C3060000}"/>
    <cellStyle name="Heading 3 6" xfId="37698" xr:uid="{00000000-0005-0000-0000-0000C4060000}"/>
    <cellStyle name="Heading 4" xfId="755" builtinId="19" customBuiltin="1"/>
    <cellStyle name="Heading 4 2" xfId="433" xr:uid="{00000000-0005-0000-0000-0000C6060000}"/>
    <cellStyle name="Heading 4 2 2" xfId="434" xr:uid="{00000000-0005-0000-0000-0000C7060000}"/>
    <cellStyle name="Heading 4 2 2 2" xfId="435" xr:uid="{00000000-0005-0000-0000-0000C8060000}"/>
    <cellStyle name="Heading 4 2 2 3" xfId="1841" xr:uid="{00000000-0005-0000-0000-0000C9060000}"/>
    <cellStyle name="Heading 4 2 2 4" xfId="1840" xr:uid="{00000000-0005-0000-0000-0000CA060000}"/>
    <cellStyle name="Heading 4 2 3" xfId="1842" xr:uid="{00000000-0005-0000-0000-0000CB060000}"/>
    <cellStyle name="Heading 4 3" xfId="436" xr:uid="{00000000-0005-0000-0000-0000CC060000}"/>
    <cellStyle name="Heading 4 3 2" xfId="437" xr:uid="{00000000-0005-0000-0000-0000CD060000}"/>
    <cellStyle name="Heading 4 3 3" xfId="1844" xr:uid="{00000000-0005-0000-0000-0000CE060000}"/>
    <cellStyle name="Heading 4 3 4" xfId="1843" xr:uid="{00000000-0005-0000-0000-0000CF060000}"/>
    <cellStyle name="Heading 4 4" xfId="37699" xr:uid="{00000000-0005-0000-0000-0000D0060000}"/>
    <cellStyle name="Heading 4 5" xfId="37700" xr:uid="{00000000-0005-0000-0000-0000D1060000}"/>
    <cellStyle name="Heading 5" xfId="37701" xr:uid="{00000000-0005-0000-0000-0000D2060000}"/>
    <cellStyle name="Heading 5 2" xfId="37702" xr:uid="{00000000-0005-0000-0000-0000D3060000}"/>
    <cellStyle name="HeadStateofNC" xfId="1081" xr:uid="{00000000-0005-0000-0000-0000D4060000}"/>
    <cellStyle name="HeadStateofNC 2" xfId="1082" xr:uid="{00000000-0005-0000-0000-0000D5060000}"/>
    <cellStyle name="HeadStateofNC 3" xfId="1845" xr:uid="{00000000-0005-0000-0000-0000D6060000}"/>
    <cellStyle name="HeadTitles" xfId="1083" xr:uid="{00000000-0005-0000-0000-0000D7060000}"/>
    <cellStyle name="HeadTitles 2" xfId="1084" xr:uid="{00000000-0005-0000-0000-0000D8060000}"/>
    <cellStyle name="HeadTitles 3" xfId="1846" xr:uid="{00000000-0005-0000-0000-0000D9060000}"/>
    <cellStyle name="HeadYE_Date" xfId="1085" xr:uid="{00000000-0005-0000-0000-0000DA060000}"/>
    <cellStyle name="Hyperlink 2" xfId="1015" xr:uid="{00000000-0005-0000-0000-0000DB060000}"/>
    <cellStyle name="Hyperlink 2 2" xfId="1086" xr:uid="{00000000-0005-0000-0000-0000DC060000}"/>
    <cellStyle name="Hyperlink 2 2 2" xfId="1847" xr:uid="{00000000-0005-0000-0000-0000DD060000}"/>
    <cellStyle name="Hyperlink 2 3" xfId="1087" xr:uid="{00000000-0005-0000-0000-0000DE060000}"/>
    <cellStyle name="Hyperlink 2 3 2" xfId="1849" xr:uid="{00000000-0005-0000-0000-0000DF060000}"/>
    <cellStyle name="Hyperlink 2 3 3" xfId="1848" xr:uid="{00000000-0005-0000-0000-0000E0060000}"/>
    <cellStyle name="Hyperlink 3" xfId="1088" xr:uid="{00000000-0005-0000-0000-0000E1060000}"/>
    <cellStyle name="Hyperlink 3 2" xfId="1851" xr:uid="{00000000-0005-0000-0000-0000E2060000}"/>
    <cellStyle name="Hyperlink 3 3" xfId="1852" xr:uid="{00000000-0005-0000-0000-0000E3060000}"/>
    <cellStyle name="Hyperlink 3 4" xfId="1850" xr:uid="{00000000-0005-0000-0000-0000E4060000}"/>
    <cellStyle name="Hyperlink 4" xfId="1853" xr:uid="{00000000-0005-0000-0000-0000E5060000}"/>
    <cellStyle name="Input" xfId="759" builtinId="20" customBuiltin="1"/>
    <cellStyle name="Input [yellow]" xfId="1854" xr:uid="{00000000-0005-0000-0000-0000E7060000}"/>
    <cellStyle name="Input 10" xfId="37344" xr:uid="{00000000-0005-0000-0000-0000E8060000}"/>
    <cellStyle name="Input 11" xfId="37389" xr:uid="{00000000-0005-0000-0000-0000E9060000}"/>
    <cellStyle name="Input 12" xfId="37376" xr:uid="{00000000-0005-0000-0000-0000EA060000}"/>
    <cellStyle name="Input 13" xfId="37421" xr:uid="{00000000-0005-0000-0000-0000EB060000}"/>
    <cellStyle name="Input 14" xfId="37392" xr:uid="{00000000-0005-0000-0000-0000EC060000}"/>
    <cellStyle name="Input 15" xfId="37424" xr:uid="{00000000-0005-0000-0000-0000ED060000}"/>
    <cellStyle name="Input 16" xfId="37426" xr:uid="{00000000-0005-0000-0000-0000EE060000}"/>
    <cellStyle name="Input 17" xfId="37428" xr:uid="{00000000-0005-0000-0000-0000EF060000}"/>
    <cellStyle name="Input 18" xfId="37530" xr:uid="{00000000-0005-0000-0000-0000F0060000}"/>
    <cellStyle name="Input 19" xfId="37944" xr:uid="{00000000-0005-0000-0000-0000F1060000}"/>
    <cellStyle name="Input 2" xfId="438" xr:uid="{00000000-0005-0000-0000-0000F2060000}"/>
    <cellStyle name="Input 2 2" xfId="439" xr:uid="{00000000-0005-0000-0000-0000F3060000}"/>
    <cellStyle name="Input 2 2 2" xfId="440" xr:uid="{00000000-0005-0000-0000-0000F4060000}"/>
    <cellStyle name="Input 2 2 3" xfId="1857" xr:uid="{00000000-0005-0000-0000-0000F5060000}"/>
    <cellStyle name="Input 2 2 4" xfId="1858" xr:uid="{00000000-0005-0000-0000-0000F6060000}"/>
    <cellStyle name="Input 2 2 5" xfId="1856" xr:uid="{00000000-0005-0000-0000-0000F7060000}"/>
    <cellStyle name="Input 2 3" xfId="704" xr:uid="{00000000-0005-0000-0000-0000F8060000}"/>
    <cellStyle name="Input 2 3 2" xfId="1860" xr:uid="{00000000-0005-0000-0000-0000F9060000}"/>
    <cellStyle name="Input 2 3 3" xfId="1861" xr:uid="{00000000-0005-0000-0000-0000FA060000}"/>
    <cellStyle name="Input 2 3 4" xfId="1859" xr:uid="{00000000-0005-0000-0000-0000FB060000}"/>
    <cellStyle name="Input 2 4" xfId="1862" xr:uid="{00000000-0005-0000-0000-0000FC060000}"/>
    <cellStyle name="Input 2 5" xfId="1855" xr:uid="{00000000-0005-0000-0000-0000FD060000}"/>
    <cellStyle name="Input 2 6" xfId="37891" xr:uid="{00000000-0005-0000-0000-0000FE060000}"/>
    <cellStyle name="Input 20" xfId="37913" xr:uid="{00000000-0005-0000-0000-0000FF060000}"/>
    <cellStyle name="Input 21" xfId="37945" xr:uid="{00000000-0005-0000-0000-000000070000}"/>
    <cellStyle name="Input 22" xfId="37912" xr:uid="{00000000-0005-0000-0000-000001070000}"/>
    <cellStyle name="Input 23" xfId="37946" xr:uid="{00000000-0005-0000-0000-000002070000}"/>
    <cellStyle name="Input 24" xfId="37974" xr:uid="{00000000-0005-0000-0000-000003070000}"/>
    <cellStyle name="Input 25" xfId="37951" xr:uid="{00000000-0005-0000-0000-000004070000}"/>
    <cellStyle name="Input 26" xfId="38002" xr:uid="{00000000-0005-0000-0000-000005070000}"/>
    <cellStyle name="Input 27" xfId="37955" xr:uid="{00000000-0005-0000-0000-000006070000}"/>
    <cellStyle name="Input 28" xfId="38014" xr:uid="{00000000-0005-0000-0000-000007070000}"/>
    <cellStyle name="Input 29" xfId="37962" xr:uid="{00000000-0005-0000-0000-000008070000}"/>
    <cellStyle name="Input 3" xfId="441" xr:uid="{00000000-0005-0000-0000-000009070000}"/>
    <cellStyle name="Input 3 2" xfId="442" xr:uid="{00000000-0005-0000-0000-00000A070000}"/>
    <cellStyle name="Input 3 2 2" xfId="1865" xr:uid="{00000000-0005-0000-0000-00000B070000}"/>
    <cellStyle name="Input 3 2 3" xfId="1864" xr:uid="{00000000-0005-0000-0000-00000C070000}"/>
    <cellStyle name="Input 3 3" xfId="1866" xr:uid="{00000000-0005-0000-0000-00000D070000}"/>
    <cellStyle name="Input 3 4" xfId="1863" xr:uid="{00000000-0005-0000-0000-00000E070000}"/>
    <cellStyle name="Input 30" xfId="38015" xr:uid="{00000000-0005-0000-0000-00000F070000}"/>
    <cellStyle name="Input 31" xfId="37953" xr:uid="{00000000-0005-0000-0000-000010070000}"/>
    <cellStyle name="Input 32" xfId="38020" xr:uid="{00000000-0005-0000-0000-000011070000}"/>
    <cellStyle name="Input 33" xfId="38049" xr:uid="{00000000-0005-0000-0000-000090940000}"/>
    <cellStyle name="Input 34" xfId="38039" xr:uid="{00000000-0005-0000-0000-00009A940000}"/>
    <cellStyle name="Input 35" xfId="38046" xr:uid="{00000000-0005-0000-0000-0000A4940000}"/>
    <cellStyle name="Input 36" xfId="38042" xr:uid="{00000000-0005-0000-0000-0000AE940000}"/>
    <cellStyle name="Input 37" xfId="38044" xr:uid="{00000000-0005-0000-0000-0000B8940000}"/>
    <cellStyle name="Input 38" xfId="38089" xr:uid="{00000000-0005-0000-0000-0000C0940000}"/>
    <cellStyle name="Input 39" xfId="38082" xr:uid="{00000000-0005-0000-0000-0000CB940000}"/>
    <cellStyle name="Input 4" xfId="1867" xr:uid="{00000000-0005-0000-0000-000012070000}"/>
    <cellStyle name="Input 40" xfId="38105" xr:uid="{00000000-0005-0000-0000-0000D3940000}"/>
    <cellStyle name="Input 41" xfId="38093" xr:uid="{00000000-0005-0000-0000-0000DB940000}"/>
    <cellStyle name="Input 42" xfId="38114" xr:uid="{00000000-0005-0000-0000-0000E5940000}"/>
    <cellStyle name="Input 5" xfId="1868" xr:uid="{00000000-0005-0000-0000-000013070000}"/>
    <cellStyle name="Input 6" xfId="1869" xr:uid="{00000000-0005-0000-0000-000014070000}"/>
    <cellStyle name="Input 7" xfId="1870" xr:uid="{00000000-0005-0000-0000-000015070000}"/>
    <cellStyle name="Input 8" xfId="37345" xr:uid="{00000000-0005-0000-0000-000016070000}"/>
    <cellStyle name="Input 9" xfId="37354" xr:uid="{00000000-0005-0000-0000-000017070000}"/>
    <cellStyle name="JEDescriptionRowNameCol" xfId="37703" xr:uid="{00000000-0005-0000-0000-000018070000}"/>
    <cellStyle name="JEDetailRowCreditCol" xfId="37704" xr:uid="{00000000-0005-0000-0000-000019070000}"/>
    <cellStyle name="JEDetailRowDebitCol" xfId="37705" xr:uid="{00000000-0005-0000-0000-00001A070000}"/>
    <cellStyle name="JEDetailRowDescCol" xfId="37706" xr:uid="{00000000-0005-0000-0000-00001B070000}"/>
    <cellStyle name="JEDetailRowNameCol" xfId="37707" xr:uid="{00000000-0005-0000-0000-00001C070000}"/>
    <cellStyle name="JEDetailRowSpacerCol" xfId="37708" xr:uid="{00000000-0005-0000-0000-00001D070000}"/>
    <cellStyle name="JEDetailRowWPRefCol" xfId="37709" xr:uid="{00000000-0005-0000-0000-00001E070000}"/>
    <cellStyle name="JEFundSectionHeaderRowDescCol" xfId="37710" xr:uid="{00000000-0005-0000-0000-00001F070000}"/>
    <cellStyle name="JEFundSectionHeaderRowNameCol" xfId="37711" xr:uid="{00000000-0005-0000-0000-000020070000}"/>
    <cellStyle name="JEIdentityRowDescCol" xfId="37712" xr:uid="{00000000-0005-0000-0000-000021070000}"/>
    <cellStyle name="JEIdentityRowNameCol" xfId="37713" xr:uid="{00000000-0005-0000-0000-000022070000}"/>
    <cellStyle name="JEIdentityRowSpacerCol" xfId="37714" xr:uid="{00000000-0005-0000-0000-000023070000}"/>
    <cellStyle name="JEIdentityRowWPRefCol" xfId="37715" xr:uid="{00000000-0005-0000-0000-000024070000}"/>
    <cellStyle name="JETotalRowCreditCol" xfId="37716" xr:uid="{00000000-0005-0000-0000-000025070000}"/>
    <cellStyle name="JETotalRowDebitCol" xfId="37717" xr:uid="{00000000-0005-0000-0000-000026070000}"/>
    <cellStyle name="JETotalRowDescCol" xfId="37718" xr:uid="{00000000-0005-0000-0000-000027070000}"/>
    <cellStyle name="JETotalRowNameCol" xfId="37719" xr:uid="{00000000-0005-0000-0000-000028070000}"/>
    <cellStyle name="JETotalRowSpacerCol" xfId="37720" xr:uid="{00000000-0005-0000-0000-000029070000}"/>
    <cellStyle name="JETotalRowWPRefCol" xfId="37721" xr:uid="{00000000-0005-0000-0000-00002A070000}"/>
    <cellStyle name="JETypeDescriptionRowDescCol" xfId="37722" xr:uid="{00000000-0005-0000-0000-00002B070000}"/>
    <cellStyle name="JETypeDescriptionRowNameCol" xfId="37723" xr:uid="{00000000-0005-0000-0000-00002C070000}"/>
    <cellStyle name="Linked Cell" xfId="762" builtinId="24" customBuiltin="1"/>
    <cellStyle name="Linked Cell 2" xfId="443" xr:uid="{00000000-0005-0000-0000-00002E070000}"/>
    <cellStyle name="Linked Cell 2 2" xfId="444" xr:uid="{00000000-0005-0000-0000-00002F070000}"/>
    <cellStyle name="Linked Cell 2 2 2" xfId="445" xr:uid="{00000000-0005-0000-0000-000030070000}"/>
    <cellStyle name="Linked Cell 2 2 2 2" xfId="1873" xr:uid="{00000000-0005-0000-0000-000031070000}"/>
    <cellStyle name="Linked Cell 2 2 2 3" xfId="1872" xr:uid="{00000000-0005-0000-0000-000032070000}"/>
    <cellStyle name="Linked Cell 2 2 3" xfId="1874" xr:uid="{00000000-0005-0000-0000-000033070000}"/>
    <cellStyle name="Linked Cell 2 3" xfId="705" xr:uid="{00000000-0005-0000-0000-000034070000}"/>
    <cellStyle name="Linked Cell 2 3 2" xfId="1876" xr:uid="{00000000-0005-0000-0000-000035070000}"/>
    <cellStyle name="Linked Cell 2 3 3" xfId="1877" xr:uid="{00000000-0005-0000-0000-000036070000}"/>
    <cellStyle name="Linked Cell 2 3 4" xfId="1875" xr:uid="{00000000-0005-0000-0000-000037070000}"/>
    <cellStyle name="Linked Cell 2 4" xfId="1878" xr:uid="{00000000-0005-0000-0000-000038070000}"/>
    <cellStyle name="Linked Cell 2 5" xfId="1871" xr:uid="{00000000-0005-0000-0000-000039070000}"/>
    <cellStyle name="Linked Cell 2 6" xfId="37892" xr:uid="{00000000-0005-0000-0000-00003A070000}"/>
    <cellStyle name="Linked Cell 3" xfId="446" xr:uid="{00000000-0005-0000-0000-00003B070000}"/>
    <cellStyle name="Linked Cell 3 2" xfId="447" xr:uid="{00000000-0005-0000-0000-00003C070000}"/>
    <cellStyle name="Linked Cell 3 3" xfId="1880" xr:uid="{00000000-0005-0000-0000-00003D070000}"/>
    <cellStyle name="Linked Cell 3 4" xfId="1879" xr:uid="{00000000-0005-0000-0000-00003E070000}"/>
    <cellStyle name="Linked Cell 4" xfId="37724" xr:uid="{00000000-0005-0000-0000-00003F070000}"/>
    <cellStyle name="Linked Cell 5" xfId="37725" xr:uid="{00000000-0005-0000-0000-000040070000}"/>
    <cellStyle name="Linked Cell 6" xfId="37726" xr:uid="{00000000-0005-0000-0000-000041070000}"/>
    <cellStyle name="Milliers [0]_laroux" xfId="1881" xr:uid="{00000000-0005-0000-0000-000042070000}"/>
    <cellStyle name="Milliers_laroux" xfId="1882" xr:uid="{00000000-0005-0000-0000-000043070000}"/>
    <cellStyle name="Monétaire [0]_laroux" xfId="1883" xr:uid="{00000000-0005-0000-0000-000044070000}"/>
    <cellStyle name="Monétaire_laroux" xfId="1884" xr:uid="{00000000-0005-0000-0000-000045070000}"/>
    <cellStyle name="NetIncomeLossRowBalanceCol" xfId="37727" xr:uid="{00000000-0005-0000-0000-000046070000}"/>
    <cellStyle name="NetIncomeLossRowDescCol" xfId="37728" xr:uid="{00000000-0005-0000-0000-000047070000}"/>
    <cellStyle name="NetIncomeLossRowJERefCol" xfId="37729" xr:uid="{00000000-0005-0000-0000-000048070000}"/>
    <cellStyle name="NetIncomeLossRowNameCol" xfId="37730" xr:uid="{00000000-0005-0000-0000-000049070000}"/>
    <cellStyle name="NetIncomeLossRowSpacerCol" xfId="37731" xr:uid="{00000000-0005-0000-0000-00004A070000}"/>
    <cellStyle name="NetIncomeLossRowVarPectCol" xfId="37732" xr:uid="{00000000-0005-0000-0000-00004B070000}"/>
    <cellStyle name="NetIncomeLossRowWPRefCol" xfId="37733" xr:uid="{00000000-0005-0000-0000-00004C070000}"/>
    <cellStyle name="Neutral" xfId="758" builtinId="28" customBuiltin="1"/>
    <cellStyle name="Neutral 2" xfId="448" xr:uid="{00000000-0005-0000-0000-00004E070000}"/>
    <cellStyle name="Neutral 2 2" xfId="449" xr:uid="{00000000-0005-0000-0000-00004F070000}"/>
    <cellStyle name="Neutral 2 2 2" xfId="450" xr:uid="{00000000-0005-0000-0000-000050070000}"/>
    <cellStyle name="Neutral 2 2 2 2" xfId="1887" xr:uid="{00000000-0005-0000-0000-000051070000}"/>
    <cellStyle name="Neutral 2 2 2 3" xfId="1886" xr:uid="{00000000-0005-0000-0000-000052070000}"/>
    <cellStyle name="Neutral 2 2 3" xfId="1888" xr:uid="{00000000-0005-0000-0000-000053070000}"/>
    <cellStyle name="Neutral 2 3" xfId="706" xr:uid="{00000000-0005-0000-0000-000054070000}"/>
    <cellStyle name="Neutral 2 3 2" xfId="1890" xr:uid="{00000000-0005-0000-0000-000055070000}"/>
    <cellStyle name="Neutral 2 3 3" xfId="1891" xr:uid="{00000000-0005-0000-0000-000056070000}"/>
    <cellStyle name="Neutral 2 3 4" xfId="1889" xr:uid="{00000000-0005-0000-0000-000057070000}"/>
    <cellStyle name="Neutral 2 4" xfId="1892" xr:uid="{00000000-0005-0000-0000-000058070000}"/>
    <cellStyle name="Neutral 2 5" xfId="1885" xr:uid="{00000000-0005-0000-0000-000059070000}"/>
    <cellStyle name="Neutral 2 6" xfId="37893" xr:uid="{00000000-0005-0000-0000-00005A070000}"/>
    <cellStyle name="Neutral 3" xfId="451" xr:uid="{00000000-0005-0000-0000-00005B070000}"/>
    <cellStyle name="Neutral 3 2" xfId="452" xr:uid="{00000000-0005-0000-0000-00005C070000}"/>
    <cellStyle name="Neutral 3 3" xfId="1894" xr:uid="{00000000-0005-0000-0000-00005D070000}"/>
    <cellStyle name="Neutral 3 4" xfId="1893" xr:uid="{00000000-0005-0000-0000-00005E070000}"/>
    <cellStyle name="Neutral 4" xfId="37734" xr:uid="{00000000-0005-0000-0000-00005F070000}"/>
    <cellStyle name="Neutral 5" xfId="37735" xr:uid="{00000000-0005-0000-0000-000060070000}"/>
    <cellStyle name="Neutral 6" xfId="37736" xr:uid="{00000000-0005-0000-0000-000061070000}"/>
    <cellStyle name="no dec" xfId="1895" xr:uid="{00000000-0005-0000-0000-000062070000}"/>
    <cellStyle name="Normal" xfId="0" builtinId="0"/>
    <cellStyle name="Normal - Style1" xfId="1896" xr:uid="{00000000-0005-0000-0000-000064070000}"/>
    <cellStyle name="Normal 10" xfId="453" xr:uid="{00000000-0005-0000-0000-000065070000}"/>
    <cellStyle name="Normal 10 2" xfId="454" xr:uid="{00000000-0005-0000-0000-000066070000}"/>
    <cellStyle name="Normal 10 2 2" xfId="455" xr:uid="{00000000-0005-0000-0000-000067070000}"/>
    <cellStyle name="Normal 10 2 2 2" xfId="1017" xr:uid="{00000000-0005-0000-0000-000068070000}"/>
    <cellStyle name="Normal 10 2 2 3" xfId="1206" xr:uid="{00000000-0005-0000-0000-000069070000}"/>
    <cellStyle name="Normal 10 2 2 3 2" xfId="1898" xr:uid="{00000000-0005-0000-0000-00006A070000}"/>
    <cellStyle name="Normal 10 2 3" xfId="947" xr:uid="{00000000-0005-0000-0000-00006B070000}"/>
    <cellStyle name="Normal 10 2 3 2" xfId="1117" xr:uid="{00000000-0005-0000-0000-00006C070000}"/>
    <cellStyle name="Normal 10 2 4" xfId="1186" xr:uid="{00000000-0005-0000-0000-00006D070000}"/>
    <cellStyle name="Normal 10 2 4 2" xfId="1899" xr:uid="{00000000-0005-0000-0000-00006E070000}"/>
    <cellStyle name="Normal 10 2 5" xfId="1897" xr:uid="{00000000-0005-0000-0000-00006F070000}"/>
    <cellStyle name="Normal 10 3" xfId="456" xr:uid="{00000000-0005-0000-0000-000070070000}"/>
    <cellStyle name="Normal 10 3 2" xfId="1018" xr:uid="{00000000-0005-0000-0000-000071070000}"/>
    <cellStyle name="Normal 10 3 2 2" xfId="1126" xr:uid="{00000000-0005-0000-0000-000072070000}"/>
    <cellStyle name="Normal 10 3 3" xfId="1901" xr:uid="{00000000-0005-0000-0000-000073070000}"/>
    <cellStyle name="Normal 10 3 4" xfId="1900" xr:uid="{00000000-0005-0000-0000-000074070000}"/>
    <cellStyle name="Normal 10 4" xfId="808" xr:uid="{00000000-0005-0000-0000-000075070000}"/>
    <cellStyle name="Normal 10 4 2" xfId="1109" xr:uid="{00000000-0005-0000-0000-000076070000}"/>
    <cellStyle name="Normal 10 4 2 2" xfId="1237" xr:uid="{00000000-0005-0000-0000-000077070000}"/>
    <cellStyle name="Normal 10 4 3" xfId="1902" xr:uid="{00000000-0005-0000-0000-000078070000}"/>
    <cellStyle name="Normal 10 4 4" xfId="1903" xr:uid="{00000000-0005-0000-0000-000079070000}"/>
    <cellStyle name="Normal 10 5" xfId="1016" xr:uid="{00000000-0005-0000-0000-00007A070000}"/>
    <cellStyle name="Normal 10 5 2" xfId="1905" xr:uid="{00000000-0005-0000-0000-00007B070000}"/>
    <cellStyle name="Normal 10 5 3" xfId="1904" xr:uid="{00000000-0005-0000-0000-00007C070000}"/>
    <cellStyle name="Normal 10 6" xfId="1176" xr:uid="{00000000-0005-0000-0000-00007D070000}"/>
    <cellStyle name="Normal 10 6 2" xfId="1906" xr:uid="{00000000-0005-0000-0000-00007E070000}"/>
    <cellStyle name="Normal 10 7" xfId="37268" xr:uid="{00000000-0005-0000-0000-00007F070000}"/>
    <cellStyle name="Normal 10 8" xfId="37363" xr:uid="{00000000-0005-0000-0000-000080070000}"/>
    <cellStyle name="Normal 10 9" xfId="37894" xr:uid="{00000000-0005-0000-0000-000081070000}"/>
    <cellStyle name="Normal 100" xfId="1907" xr:uid="{00000000-0005-0000-0000-000082070000}"/>
    <cellStyle name="Normal 101" xfId="1908" xr:uid="{00000000-0005-0000-0000-000083070000}"/>
    <cellStyle name="Normal 102" xfId="1909" xr:uid="{00000000-0005-0000-0000-000084070000}"/>
    <cellStyle name="Normal 103" xfId="1910" xr:uid="{00000000-0005-0000-0000-000085070000}"/>
    <cellStyle name="Normal 104" xfId="1911" xr:uid="{00000000-0005-0000-0000-000086070000}"/>
    <cellStyle name="Normal 105" xfId="1912" xr:uid="{00000000-0005-0000-0000-000087070000}"/>
    <cellStyle name="Normal 106" xfId="1913" xr:uid="{00000000-0005-0000-0000-000088070000}"/>
    <cellStyle name="Normal 107" xfId="1914" xr:uid="{00000000-0005-0000-0000-000089070000}"/>
    <cellStyle name="Normal 108" xfId="1915" xr:uid="{00000000-0005-0000-0000-00008A070000}"/>
    <cellStyle name="Normal 109" xfId="1916" xr:uid="{00000000-0005-0000-0000-00008B070000}"/>
    <cellStyle name="Normal 11" xfId="457" xr:uid="{00000000-0005-0000-0000-00008C070000}"/>
    <cellStyle name="Normal 11 2" xfId="953" xr:uid="{00000000-0005-0000-0000-00008D070000}"/>
    <cellStyle name="Normal 11 2 2" xfId="956" xr:uid="{00000000-0005-0000-0000-00008E070000}"/>
    <cellStyle name="Normal 11 2 3" xfId="1187" xr:uid="{00000000-0005-0000-0000-00008F070000}"/>
    <cellStyle name="Normal 11 3" xfId="954" xr:uid="{00000000-0005-0000-0000-000090070000}"/>
    <cellStyle name="Normal 11 4" xfId="955" xr:uid="{00000000-0005-0000-0000-000091070000}"/>
    <cellStyle name="Normal 11 4 2" xfId="1121" xr:uid="{00000000-0005-0000-0000-000092070000}"/>
    <cellStyle name="Normal 11 5" xfId="951" xr:uid="{00000000-0005-0000-0000-000093070000}"/>
    <cellStyle name="Normal 11 5 2" xfId="1019" xr:uid="{00000000-0005-0000-0000-000094070000}"/>
    <cellStyle name="Normal 11 5 2 2" xfId="1127" xr:uid="{00000000-0005-0000-0000-000095070000}"/>
    <cellStyle name="Normal 11 5 3" xfId="993" xr:uid="{00000000-0005-0000-0000-000096070000}"/>
    <cellStyle name="Normal 11 5 4" xfId="1120" xr:uid="{00000000-0005-0000-0000-000097070000}"/>
    <cellStyle name="Normal 11 5 5" xfId="37333" xr:uid="{00000000-0005-0000-0000-000098070000}"/>
    <cellStyle name="Normal 11 6" xfId="1177" xr:uid="{00000000-0005-0000-0000-000099070000}"/>
    <cellStyle name="Normal 11 6 2" xfId="1918" xr:uid="{00000000-0005-0000-0000-00009A070000}"/>
    <cellStyle name="Normal 11 7" xfId="37269" xr:uid="{00000000-0005-0000-0000-00009B070000}"/>
    <cellStyle name="Normal 11 8" xfId="1917" xr:uid="{00000000-0005-0000-0000-00009C070000}"/>
    <cellStyle name="Normal 11 9" xfId="37364" xr:uid="{00000000-0005-0000-0000-00009D070000}"/>
    <cellStyle name="Normal 110" xfId="1919" xr:uid="{00000000-0005-0000-0000-00009E070000}"/>
    <cellStyle name="Normal 111" xfId="1920" xr:uid="{00000000-0005-0000-0000-00009F070000}"/>
    <cellStyle name="Normal 112" xfId="1921" xr:uid="{00000000-0005-0000-0000-0000A0070000}"/>
    <cellStyle name="Normal 113" xfId="1922" xr:uid="{00000000-0005-0000-0000-0000A1070000}"/>
    <cellStyle name="Normal 114" xfId="1923" xr:uid="{00000000-0005-0000-0000-0000A2070000}"/>
    <cellStyle name="Normal 115" xfId="1924" xr:uid="{00000000-0005-0000-0000-0000A3070000}"/>
    <cellStyle name="Normal 115 2" xfId="1925" xr:uid="{00000000-0005-0000-0000-0000A4070000}"/>
    <cellStyle name="Normal 115 3" xfId="1926" xr:uid="{00000000-0005-0000-0000-0000A5070000}"/>
    <cellStyle name="Normal 116" xfId="1927" xr:uid="{00000000-0005-0000-0000-0000A6070000}"/>
    <cellStyle name="Normal 116 2" xfId="1928" xr:uid="{00000000-0005-0000-0000-0000A7070000}"/>
    <cellStyle name="Normal 116 3" xfId="1929" xr:uid="{00000000-0005-0000-0000-0000A8070000}"/>
    <cellStyle name="Normal 117" xfId="1930" xr:uid="{00000000-0005-0000-0000-0000A9070000}"/>
    <cellStyle name="Normal 118" xfId="1931" xr:uid="{00000000-0005-0000-0000-0000AA070000}"/>
    <cellStyle name="Normal 119" xfId="1932" xr:uid="{00000000-0005-0000-0000-0000AB070000}"/>
    <cellStyle name="Normal 12" xfId="458" xr:uid="{00000000-0005-0000-0000-0000AC070000}"/>
    <cellStyle name="Normal 12 2" xfId="734" xr:uid="{00000000-0005-0000-0000-0000AD070000}"/>
    <cellStyle name="Normal 12 2 2" xfId="1185" xr:uid="{00000000-0005-0000-0000-0000AE070000}"/>
    <cellStyle name="Normal 12 2 2 2" xfId="1227" xr:uid="{00000000-0005-0000-0000-0000AF070000}"/>
    <cellStyle name="Normal 12 2 2 2 2" xfId="1934" xr:uid="{00000000-0005-0000-0000-0000B0070000}"/>
    <cellStyle name="Normal 12 3" xfId="959" xr:uid="{00000000-0005-0000-0000-0000B1070000}"/>
    <cellStyle name="Normal 12 4" xfId="1020" xr:uid="{00000000-0005-0000-0000-0000B2070000}"/>
    <cellStyle name="Normal 12 5" xfId="1172" xr:uid="{00000000-0005-0000-0000-0000B3070000}"/>
    <cellStyle name="Normal 12 5 2" xfId="1935" xr:uid="{00000000-0005-0000-0000-0000B4070000}"/>
    <cellStyle name="Normal 12 6" xfId="37270" xr:uid="{00000000-0005-0000-0000-0000B5070000}"/>
    <cellStyle name="Normal 12 7" xfId="1933" xr:uid="{00000000-0005-0000-0000-0000B6070000}"/>
    <cellStyle name="Normal 12 8" xfId="37357" xr:uid="{00000000-0005-0000-0000-0000B7070000}"/>
    <cellStyle name="Normal 120" xfId="1936" xr:uid="{00000000-0005-0000-0000-0000B8070000}"/>
    <cellStyle name="Normal 121" xfId="1937" xr:uid="{00000000-0005-0000-0000-0000B9070000}"/>
    <cellStyle name="Normal 122" xfId="1938" xr:uid="{00000000-0005-0000-0000-0000BA070000}"/>
    <cellStyle name="Normal 123" xfId="1939" xr:uid="{00000000-0005-0000-0000-0000BB070000}"/>
    <cellStyle name="Normal 124" xfId="1940" xr:uid="{00000000-0005-0000-0000-0000BC070000}"/>
    <cellStyle name="Normal 125" xfId="37255" xr:uid="{00000000-0005-0000-0000-0000BD070000}"/>
    <cellStyle name="Normal 126" xfId="37256" xr:uid="{00000000-0005-0000-0000-0000BE070000}"/>
    <cellStyle name="Normal 127" xfId="37257" xr:uid="{00000000-0005-0000-0000-0000BF070000}"/>
    <cellStyle name="Normal 128" xfId="37258" xr:uid="{00000000-0005-0000-0000-0000C0070000}"/>
    <cellStyle name="Normal 129" xfId="37259" xr:uid="{00000000-0005-0000-0000-0000C1070000}"/>
    <cellStyle name="Normal 13" xfId="742" xr:uid="{00000000-0005-0000-0000-0000C2070000}"/>
    <cellStyle name="Normal 13 2" xfId="1178" xr:uid="{00000000-0005-0000-0000-0000C3070000}"/>
    <cellStyle name="Normal 13 2 2" xfId="1241" xr:uid="{00000000-0005-0000-0000-0000C4070000}"/>
    <cellStyle name="Normal 13 2 2 2" xfId="1943" xr:uid="{00000000-0005-0000-0000-0000C5070000}"/>
    <cellStyle name="Normal 13 2 2 3" xfId="1942" xr:uid="{00000000-0005-0000-0000-0000C6070000}"/>
    <cellStyle name="Normal 13 2 3" xfId="1944" xr:uid="{00000000-0005-0000-0000-0000C7070000}"/>
    <cellStyle name="Normal 13 2 4" xfId="1941" xr:uid="{00000000-0005-0000-0000-0000C8070000}"/>
    <cellStyle name="Normal 13 3" xfId="1183" xr:uid="{00000000-0005-0000-0000-0000C9070000}"/>
    <cellStyle name="Normal 13 3 2" xfId="1208" xr:uid="{00000000-0005-0000-0000-0000CA070000}"/>
    <cellStyle name="Normal 13 3 3" xfId="1209" xr:uid="{00000000-0005-0000-0000-0000CB070000}"/>
    <cellStyle name="Normal 13 3 3 2" xfId="37271" xr:uid="{00000000-0005-0000-0000-0000CC070000}"/>
    <cellStyle name="Normal 13 4" xfId="1188" xr:uid="{00000000-0005-0000-0000-0000CD070000}"/>
    <cellStyle name="Normal 13 5" xfId="1201" xr:uid="{00000000-0005-0000-0000-0000CE070000}"/>
    <cellStyle name="Normal 13 6" xfId="1165" xr:uid="{00000000-0005-0000-0000-0000CF070000}"/>
    <cellStyle name="Normal 130" xfId="37260" xr:uid="{00000000-0005-0000-0000-0000D0070000}"/>
    <cellStyle name="Normal 131" xfId="37261" xr:uid="{00000000-0005-0000-0000-0000D1070000}"/>
    <cellStyle name="Normal 132" xfId="37262" xr:uid="{00000000-0005-0000-0000-0000D2070000}"/>
    <cellStyle name="Normal 133" xfId="37263" xr:uid="{00000000-0005-0000-0000-0000D3070000}"/>
    <cellStyle name="Normal 134" xfId="37264" xr:uid="{00000000-0005-0000-0000-0000D4070000}"/>
    <cellStyle name="Normal 135" xfId="37331" xr:uid="{00000000-0005-0000-0000-0000D5070000}"/>
    <cellStyle name="Normal 136" xfId="37334" xr:uid="{00000000-0005-0000-0000-0000D6070000}"/>
    <cellStyle name="Normal 137" xfId="37350" xr:uid="{00000000-0005-0000-0000-0000D7070000}"/>
    <cellStyle name="Normal 138" xfId="37338" xr:uid="{00000000-0005-0000-0000-0000D8070000}"/>
    <cellStyle name="Normal 139" xfId="37375" xr:uid="{00000000-0005-0000-0000-0000D9070000}"/>
    <cellStyle name="Normal 14" xfId="1199" xr:uid="{00000000-0005-0000-0000-0000DA070000}"/>
    <cellStyle name="Normal 14 2" xfId="1246" xr:uid="{00000000-0005-0000-0000-0000DB070000}"/>
    <cellStyle name="Normal 14 2 2" xfId="1947" xr:uid="{00000000-0005-0000-0000-0000DC070000}"/>
    <cellStyle name="Normal 14 2 2 2" xfId="1948" xr:uid="{00000000-0005-0000-0000-0000DD070000}"/>
    <cellStyle name="Normal 14 2 3" xfId="1949" xr:uid="{00000000-0005-0000-0000-0000DE070000}"/>
    <cellStyle name="Normal 14 2 4" xfId="1946" xr:uid="{00000000-0005-0000-0000-0000DF070000}"/>
    <cellStyle name="Normal 14 3" xfId="1225" xr:uid="{00000000-0005-0000-0000-0000E0070000}"/>
    <cellStyle name="Normal 14 3 2" xfId="1220" xr:uid="{00000000-0005-0000-0000-0000E1070000}"/>
    <cellStyle name="Normal 14 3 3" xfId="37272" xr:uid="{00000000-0005-0000-0000-0000E2070000}"/>
    <cellStyle name="Normal 14 4" xfId="1945" xr:uid="{00000000-0005-0000-0000-0000E3070000}"/>
    <cellStyle name="Normal 140" xfId="37390" xr:uid="{00000000-0005-0000-0000-0000E4070000}"/>
    <cellStyle name="Normal 141" xfId="37391" xr:uid="{00000000-0005-0000-0000-0000E5070000}"/>
    <cellStyle name="Normal 142" xfId="37425" xr:uid="{00000000-0005-0000-0000-0000E6070000}"/>
    <cellStyle name="Normal 143" xfId="37427" xr:uid="{00000000-0005-0000-0000-0000E7070000}"/>
    <cellStyle name="Normal 144" xfId="37429" xr:uid="{00000000-0005-0000-0000-0000E8070000}"/>
    <cellStyle name="Normal 145" xfId="37430" xr:uid="{00000000-0005-0000-0000-0000E9070000}"/>
    <cellStyle name="Normal 146" xfId="37431" xr:uid="{00000000-0005-0000-0000-0000EA070000}"/>
    <cellStyle name="Normal 147" xfId="37432" xr:uid="{00000000-0005-0000-0000-0000EB070000}"/>
    <cellStyle name="Normal 148" xfId="37433" xr:uid="{00000000-0005-0000-0000-0000EC070000}"/>
    <cellStyle name="Normal 149" xfId="37434" xr:uid="{00000000-0005-0000-0000-0000ED070000}"/>
    <cellStyle name="Normal 15" xfId="1197" xr:uid="{00000000-0005-0000-0000-0000EE070000}"/>
    <cellStyle name="Normal 15 2" xfId="1951" xr:uid="{00000000-0005-0000-0000-0000EF070000}"/>
    <cellStyle name="Normal 15 2 2" xfId="1952" xr:uid="{00000000-0005-0000-0000-0000F0070000}"/>
    <cellStyle name="Normal 15 2 2 2" xfId="1953" xr:uid="{00000000-0005-0000-0000-0000F1070000}"/>
    <cellStyle name="Normal 15 2 3" xfId="1954" xr:uid="{00000000-0005-0000-0000-0000F2070000}"/>
    <cellStyle name="Normal 15 2 4" xfId="1955" xr:uid="{00000000-0005-0000-0000-0000F3070000}"/>
    <cellStyle name="Normal 15 3" xfId="37273" xr:uid="{00000000-0005-0000-0000-0000F4070000}"/>
    <cellStyle name="Normal 15 4" xfId="1950" xr:uid="{00000000-0005-0000-0000-0000F5070000}"/>
    <cellStyle name="Normal 150" xfId="37435" xr:uid="{00000000-0005-0000-0000-0000F6070000}"/>
    <cellStyle name="Normal 151" xfId="37436" xr:uid="{00000000-0005-0000-0000-0000F7070000}"/>
    <cellStyle name="Normal 152" xfId="37437" xr:uid="{00000000-0005-0000-0000-0000F8070000}"/>
    <cellStyle name="Normal 153" xfId="37438" xr:uid="{00000000-0005-0000-0000-0000F9070000}"/>
    <cellStyle name="Normal 154" xfId="37439" xr:uid="{00000000-0005-0000-0000-0000FA070000}"/>
    <cellStyle name="Normal 155" xfId="37440" xr:uid="{00000000-0005-0000-0000-0000FB070000}"/>
    <cellStyle name="Normal 156" xfId="37441" xr:uid="{00000000-0005-0000-0000-0000FC070000}"/>
    <cellStyle name="Normal 157" xfId="37442" xr:uid="{00000000-0005-0000-0000-0000FD070000}"/>
    <cellStyle name="Normal 158" xfId="37443" xr:uid="{00000000-0005-0000-0000-0000FE070000}"/>
    <cellStyle name="Normal 159" xfId="37444" xr:uid="{00000000-0005-0000-0000-0000FF070000}"/>
    <cellStyle name="Normal 16" xfId="1247" xr:uid="{00000000-0005-0000-0000-000000080000}"/>
    <cellStyle name="Normal 16 2" xfId="1957" xr:uid="{00000000-0005-0000-0000-000001080000}"/>
    <cellStyle name="Normal 16 2 2" xfId="1958" xr:uid="{00000000-0005-0000-0000-000002080000}"/>
    <cellStyle name="Normal 16 2 2 2" xfId="1959" xr:uid="{00000000-0005-0000-0000-000003080000}"/>
    <cellStyle name="Normal 16 2 3" xfId="1960" xr:uid="{00000000-0005-0000-0000-000004080000}"/>
    <cellStyle name="Normal 16 2 4" xfId="1961" xr:uid="{00000000-0005-0000-0000-000005080000}"/>
    <cellStyle name="Normal 16 3" xfId="37274" xr:uid="{00000000-0005-0000-0000-000006080000}"/>
    <cellStyle name="Normal 16 4" xfId="1956" xr:uid="{00000000-0005-0000-0000-000007080000}"/>
    <cellStyle name="Normal 16 5" xfId="1248" xr:uid="{00000000-0005-0000-0000-000008080000}"/>
    <cellStyle name="Normal 160" xfId="37445" xr:uid="{00000000-0005-0000-0000-000009080000}"/>
    <cellStyle name="Normal 161" xfId="37446" xr:uid="{00000000-0005-0000-0000-00000A080000}"/>
    <cellStyle name="Normal 162" xfId="37447" xr:uid="{00000000-0005-0000-0000-00000B080000}"/>
    <cellStyle name="Normal 163" xfId="37448" xr:uid="{00000000-0005-0000-0000-00000C080000}"/>
    <cellStyle name="Normal 164" xfId="37449" xr:uid="{00000000-0005-0000-0000-00000D080000}"/>
    <cellStyle name="Normal 165" xfId="37450" xr:uid="{00000000-0005-0000-0000-00000E080000}"/>
    <cellStyle name="Normal 166" xfId="37451" xr:uid="{00000000-0005-0000-0000-00000F080000}"/>
    <cellStyle name="Normal 167" xfId="37452" xr:uid="{00000000-0005-0000-0000-000010080000}"/>
    <cellStyle name="Normal 168" xfId="37453" xr:uid="{00000000-0005-0000-0000-000011080000}"/>
    <cellStyle name="Normal 169" xfId="37454" xr:uid="{00000000-0005-0000-0000-000012080000}"/>
    <cellStyle name="Normal 17" xfId="1962" xr:uid="{00000000-0005-0000-0000-000013080000}"/>
    <cellStyle name="Normal 17 2" xfId="1963" xr:uid="{00000000-0005-0000-0000-000014080000}"/>
    <cellStyle name="Normal 17 2 2" xfId="1964" xr:uid="{00000000-0005-0000-0000-000015080000}"/>
    <cellStyle name="Normal 17 2 2 2" xfId="1965" xr:uid="{00000000-0005-0000-0000-000016080000}"/>
    <cellStyle name="Normal 17 2 3" xfId="1966" xr:uid="{00000000-0005-0000-0000-000017080000}"/>
    <cellStyle name="Normal 17 2 4" xfId="1967" xr:uid="{00000000-0005-0000-0000-000018080000}"/>
    <cellStyle name="Normal 17 3" xfId="37275" xr:uid="{00000000-0005-0000-0000-000019080000}"/>
    <cellStyle name="Normal 170" xfId="37455" xr:uid="{00000000-0005-0000-0000-00001A080000}"/>
    <cellStyle name="Normal 171" xfId="37456" xr:uid="{00000000-0005-0000-0000-00001B080000}"/>
    <cellStyle name="Normal 172" xfId="37457" xr:uid="{00000000-0005-0000-0000-00001C080000}"/>
    <cellStyle name="Normal 173" xfId="37458" xr:uid="{00000000-0005-0000-0000-00001D080000}"/>
    <cellStyle name="Normal 174" xfId="37459" xr:uid="{00000000-0005-0000-0000-00001E080000}"/>
    <cellStyle name="Normal 175" xfId="37460" xr:uid="{00000000-0005-0000-0000-00001F080000}"/>
    <cellStyle name="Normal 176" xfId="37461" xr:uid="{00000000-0005-0000-0000-000020080000}"/>
    <cellStyle name="Normal 177" xfId="37462" xr:uid="{00000000-0005-0000-0000-000021080000}"/>
    <cellStyle name="Normal 178" xfId="37463" xr:uid="{00000000-0005-0000-0000-000022080000}"/>
    <cellStyle name="Normal 179" xfId="37464" xr:uid="{00000000-0005-0000-0000-000023080000}"/>
    <cellStyle name="Normal 18" xfId="1968" xr:uid="{00000000-0005-0000-0000-000024080000}"/>
    <cellStyle name="Normal 18 2" xfId="1969" xr:uid="{00000000-0005-0000-0000-000025080000}"/>
    <cellStyle name="Normal 18 2 2" xfId="1970" xr:uid="{00000000-0005-0000-0000-000026080000}"/>
    <cellStyle name="Normal 18 2 2 2" xfId="1971" xr:uid="{00000000-0005-0000-0000-000027080000}"/>
    <cellStyle name="Normal 18 2 3" xfId="1972" xr:uid="{00000000-0005-0000-0000-000028080000}"/>
    <cellStyle name="Normal 18 2 4" xfId="1973" xr:uid="{00000000-0005-0000-0000-000029080000}"/>
    <cellStyle name="Normal 18 3" xfId="37276" xr:uid="{00000000-0005-0000-0000-00002A080000}"/>
    <cellStyle name="Normal 180" xfId="37465" xr:uid="{00000000-0005-0000-0000-00002B080000}"/>
    <cellStyle name="Normal 181" xfId="37466" xr:uid="{00000000-0005-0000-0000-00002C080000}"/>
    <cellStyle name="Normal 182" xfId="37467" xr:uid="{00000000-0005-0000-0000-00002D080000}"/>
    <cellStyle name="Normal 183" xfId="37468" xr:uid="{00000000-0005-0000-0000-00002E080000}"/>
    <cellStyle name="Normal 184" xfId="37469" xr:uid="{00000000-0005-0000-0000-00002F080000}"/>
    <cellStyle name="Normal 185" xfId="37470" xr:uid="{00000000-0005-0000-0000-000030080000}"/>
    <cellStyle name="Normal 186" xfId="37471" xr:uid="{00000000-0005-0000-0000-000031080000}"/>
    <cellStyle name="Normal 187" xfId="37472" xr:uid="{00000000-0005-0000-0000-000032080000}"/>
    <cellStyle name="Normal 188" xfId="37473" xr:uid="{00000000-0005-0000-0000-000033080000}"/>
    <cellStyle name="Normal 189" xfId="37474" xr:uid="{00000000-0005-0000-0000-000034080000}"/>
    <cellStyle name="Normal 19" xfId="1974" xr:uid="{00000000-0005-0000-0000-000035080000}"/>
    <cellStyle name="Normal 19 2" xfId="1975" xr:uid="{00000000-0005-0000-0000-000036080000}"/>
    <cellStyle name="Normal 19 3" xfId="37277" xr:uid="{00000000-0005-0000-0000-000037080000}"/>
    <cellStyle name="Normal 190" xfId="37475" xr:uid="{00000000-0005-0000-0000-000038080000}"/>
    <cellStyle name="Normal 191" xfId="37476" xr:uid="{00000000-0005-0000-0000-000039080000}"/>
    <cellStyle name="Normal 192" xfId="37477" xr:uid="{00000000-0005-0000-0000-00003A080000}"/>
    <cellStyle name="Normal 193" xfId="37478" xr:uid="{00000000-0005-0000-0000-00003B080000}"/>
    <cellStyle name="Normal 194" xfId="37479" xr:uid="{00000000-0005-0000-0000-00003C080000}"/>
    <cellStyle name="Normal 195" xfId="37480" xr:uid="{00000000-0005-0000-0000-00003D080000}"/>
    <cellStyle name="Normal 196" xfId="37481" xr:uid="{00000000-0005-0000-0000-00003E080000}"/>
    <cellStyle name="Normal 197" xfId="37482" xr:uid="{00000000-0005-0000-0000-00003F080000}"/>
    <cellStyle name="Normal 198" xfId="37483" xr:uid="{00000000-0005-0000-0000-000040080000}"/>
    <cellStyle name="Normal 199" xfId="37484" xr:uid="{00000000-0005-0000-0000-000041080000}"/>
    <cellStyle name="Normal 2" xfId="1" xr:uid="{00000000-0005-0000-0000-000042080000}"/>
    <cellStyle name="Normal 2 2" xfId="23" xr:uid="{00000000-0005-0000-0000-000043080000}"/>
    <cellStyle name="Normal 2 2 2" xfId="460" xr:uid="{00000000-0005-0000-0000-000044080000}"/>
    <cellStyle name="Normal 2 2 2 2" xfId="1021" xr:uid="{00000000-0005-0000-0000-000045080000}"/>
    <cellStyle name="Normal 2 2 2 2 2" xfId="1978" xr:uid="{00000000-0005-0000-0000-000046080000}"/>
    <cellStyle name="Normal 2 2 2 2 3" xfId="1977" xr:uid="{00000000-0005-0000-0000-000047080000}"/>
    <cellStyle name="Normal 2 2 2 3" xfId="37279" xr:uid="{00000000-0005-0000-0000-000048080000}"/>
    <cellStyle name="Normal 2 2 2 4" xfId="1976" xr:uid="{00000000-0005-0000-0000-000049080000}"/>
    <cellStyle name="Normal 2 2 3" xfId="806" xr:uid="{00000000-0005-0000-0000-00004A080000}"/>
    <cellStyle name="Normal 2 2 3 2" xfId="1107" xr:uid="{00000000-0005-0000-0000-00004B080000}"/>
    <cellStyle name="Normal 2 2 3 2 2" xfId="1232" xr:uid="{00000000-0005-0000-0000-00004C080000}"/>
    <cellStyle name="Normal 2 2 3 2 2 2" xfId="1980" xr:uid="{00000000-0005-0000-0000-00004D080000}"/>
    <cellStyle name="Normal 2 2 3 3" xfId="37280" xr:uid="{00000000-0005-0000-0000-00004E080000}"/>
    <cellStyle name="Normal 2 2 3 4" xfId="1979" xr:uid="{00000000-0005-0000-0000-00004F080000}"/>
    <cellStyle name="Normal 2 2 4" xfId="1250" xr:uid="{00000000-0005-0000-0000-000050080000}"/>
    <cellStyle name="Normal 2 2 4 2" xfId="1981" xr:uid="{00000000-0005-0000-0000-000051080000}"/>
    <cellStyle name="Normal 2 2 5" xfId="1982" xr:uid="{00000000-0005-0000-0000-000052080000}"/>
    <cellStyle name="Normal 2 2 5 2" xfId="37737" xr:uid="{00000000-0005-0000-0000-000053080000}"/>
    <cellStyle name="Normal 2 2 6" xfId="37278" xr:uid="{00000000-0005-0000-0000-000054080000}"/>
    <cellStyle name="Normal 2 2 7" xfId="37895" xr:uid="{00000000-0005-0000-0000-000055080000}"/>
    <cellStyle name="Normal 2 3" xfId="24" xr:uid="{00000000-0005-0000-0000-000056080000}"/>
    <cellStyle name="Normal 2 3 2" xfId="462" xr:uid="{00000000-0005-0000-0000-000057080000}"/>
    <cellStyle name="Normal 2 3 2 2" xfId="463" xr:uid="{00000000-0005-0000-0000-000058080000}"/>
    <cellStyle name="Normal 2 3 2 2 2" xfId="464" xr:uid="{00000000-0005-0000-0000-000059080000}"/>
    <cellStyle name="Normal 2 3 2 2 3" xfId="1022" xr:uid="{00000000-0005-0000-0000-00005A080000}"/>
    <cellStyle name="Normal 2 3 2 2 4" xfId="1984" xr:uid="{00000000-0005-0000-0000-00005B080000}"/>
    <cellStyle name="Normal 2 3 2 3" xfId="465" xr:uid="{00000000-0005-0000-0000-00005C080000}"/>
    <cellStyle name="Normal 2 3 2 4" xfId="37282" xr:uid="{00000000-0005-0000-0000-00005D080000}"/>
    <cellStyle name="Normal 2 3 2 5" xfId="1983" xr:uid="{00000000-0005-0000-0000-00005E080000}"/>
    <cellStyle name="Normal 2 3 3" xfId="466" xr:uid="{00000000-0005-0000-0000-00005F080000}"/>
    <cellStyle name="Normal 2 3 3 2" xfId="467" xr:uid="{00000000-0005-0000-0000-000060080000}"/>
    <cellStyle name="Normal 2 3 3 2 2" xfId="1985" xr:uid="{00000000-0005-0000-0000-000061080000}"/>
    <cellStyle name="Normal 2 3 3 3" xfId="1238" xr:uid="{00000000-0005-0000-0000-000062080000}"/>
    <cellStyle name="Normal 2 3 3 3 2" xfId="1986" xr:uid="{00000000-0005-0000-0000-000063080000}"/>
    <cellStyle name="Normal 2 3 4" xfId="468" xr:uid="{00000000-0005-0000-0000-000064080000}"/>
    <cellStyle name="Normal 2 3 4 2" xfId="1988" xr:uid="{00000000-0005-0000-0000-000065080000}"/>
    <cellStyle name="Normal 2 3 4 3" xfId="1987" xr:uid="{00000000-0005-0000-0000-000066080000}"/>
    <cellStyle name="Normal 2 3 5" xfId="461" xr:uid="{00000000-0005-0000-0000-000067080000}"/>
    <cellStyle name="Normal 2 3 6" xfId="37281" xr:uid="{00000000-0005-0000-0000-000068080000}"/>
    <cellStyle name="Normal 2 3 7" xfId="37531" xr:uid="{00000000-0005-0000-0000-000069080000}"/>
    <cellStyle name="Normal 2 4" xfId="469" xr:uid="{00000000-0005-0000-0000-00006A080000}"/>
    <cellStyle name="Normal 2 4 2" xfId="470" xr:uid="{00000000-0005-0000-0000-00006B080000}"/>
    <cellStyle name="Normal 2 4 2 2" xfId="471" xr:uid="{00000000-0005-0000-0000-00006C080000}"/>
    <cellStyle name="Normal 2 4 3" xfId="472" xr:uid="{00000000-0005-0000-0000-00006D080000}"/>
    <cellStyle name="Normal 2 4 4" xfId="37283" xr:uid="{00000000-0005-0000-0000-00006E080000}"/>
    <cellStyle name="Normal 2 4 5" xfId="1989" xr:uid="{00000000-0005-0000-0000-00006F080000}"/>
    <cellStyle name="Normal 2 5" xfId="473" xr:uid="{00000000-0005-0000-0000-000070080000}"/>
    <cellStyle name="Normal 2 5 2" xfId="474" xr:uid="{00000000-0005-0000-0000-000071080000}"/>
    <cellStyle name="Normal 2 5 2 2" xfId="475" xr:uid="{00000000-0005-0000-0000-000072080000}"/>
    <cellStyle name="Normal 2 5 3" xfId="476" xr:uid="{00000000-0005-0000-0000-000073080000}"/>
    <cellStyle name="Normal 2 5 4" xfId="1991" xr:uid="{00000000-0005-0000-0000-000074080000}"/>
    <cellStyle name="Normal 2 5 5" xfId="1990" xr:uid="{00000000-0005-0000-0000-000075080000}"/>
    <cellStyle name="Normal 2 6" xfId="477" xr:uid="{00000000-0005-0000-0000-000076080000}"/>
    <cellStyle name="Normal 2 6 2" xfId="37284" xr:uid="{00000000-0005-0000-0000-000077080000}"/>
    <cellStyle name="Normal 2 7" xfId="459" xr:uid="{00000000-0005-0000-0000-000078080000}"/>
    <cellStyle name="Normal 2 8" xfId="798" xr:uid="{00000000-0005-0000-0000-000079080000}"/>
    <cellStyle name="Normal 2 8 2" xfId="1104" xr:uid="{00000000-0005-0000-0000-00007A080000}"/>
    <cellStyle name="Normal 2 9" xfId="804" xr:uid="{00000000-0005-0000-0000-00007B080000}"/>
    <cellStyle name="Normal 2_Reasonableness Test" xfId="1992" xr:uid="{00000000-0005-0000-0000-00007C080000}"/>
    <cellStyle name="Normal 20" xfId="1993" xr:uid="{00000000-0005-0000-0000-00007D080000}"/>
    <cellStyle name="Normal 20 2" xfId="1994" xr:uid="{00000000-0005-0000-0000-00007E080000}"/>
    <cellStyle name="Normal 20 3" xfId="37285" xr:uid="{00000000-0005-0000-0000-00007F080000}"/>
    <cellStyle name="Normal 200" xfId="37485" xr:uid="{00000000-0005-0000-0000-000080080000}"/>
    <cellStyle name="Normal 201" xfId="37486" xr:uid="{00000000-0005-0000-0000-000081080000}"/>
    <cellStyle name="Normal 202" xfId="37487" xr:uid="{00000000-0005-0000-0000-000082080000}"/>
    <cellStyle name="Normal 203" xfId="37488" xr:uid="{00000000-0005-0000-0000-000083080000}"/>
    <cellStyle name="Normal 204" xfId="37489" xr:uid="{00000000-0005-0000-0000-000084080000}"/>
    <cellStyle name="Normal 205" xfId="37490" xr:uid="{00000000-0005-0000-0000-000085080000}"/>
    <cellStyle name="Normal 206" xfId="37491" xr:uid="{00000000-0005-0000-0000-000086080000}"/>
    <cellStyle name="Normal 207" xfId="37492" xr:uid="{00000000-0005-0000-0000-000087080000}"/>
    <cellStyle name="Normal 208" xfId="37493" xr:uid="{00000000-0005-0000-0000-000088080000}"/>
    <cellStyle name="Normal 209" xfId="37494" xr:uid="{00000000-0005-0000-0000-000089080000}"/>
    <cellStyle name="Normal 21" xfId="1995" xr:uid="{00000000-0005-0000-0000-00008A080000}"/>
    <cellStyle name="Normal 21 2" xfId="1996" xr:uid="{00000000-0005-0000-0000-00008B080000}"/>
    <cellStyle name="Normal 21 3" xfId="37286" xr:uid="{00000000-0005-0000-0000-00008C080000}"/>
    <cellStyle name="Normal 210" xfId="37495" xr:uid="{00000000-0005-0000-0000-00008D080000}"/>
    <cellStyle name="Normal 211" xfId="37496" xr:uid="{00000000-0005-0000-0000-00008E080000}"/>
    <cellStyle name="Normal 212" xfId="37497" xr:uid="{00000000-0005-0000-0000-00008F080000}"/>
    <cellStyle name="Normal 213" xfId="37498" xr:uid="{00000000-0005-0000-0000-000090080000}"/>
    <cellStyle name="Normal 214" xfId="37499" xr:uid="{00000000-0005-0000-0000-000091080000}"/>
    <cellStyle name="Normal 215" xfId="37500" xr:uid="{00000000-0005-0000-0000-000092080000}"/>
    <cellStyle name="Normal 216" xfId="37501" xr:uid="{00000000-0005-0000-0000-000093080000}"/>
    <cellStyle name="Normal 217" xfId="37502" xr:uid="{00000000-0005-0000-0000-000094080000}"/>
    <cellStyle name="Normal 218" xfId="37503" xr:uid="{00000000-0005-0000-0000-000095080000}"/>
    <cellStyle name="Normal 219" xfId="37504" xr:uid="{00000000-0005-0000-0000-000096080000}"/>
    <cellStyle name="Normal 22" xfId="1997" xr:uid="{00000000-0005-0000-0000-000097080000}"/>
    <cellStyle name="Normal 22 2" xfId="1998" xr:uid="{00000000-0005-0000-0000-000098080000}"/>
    <cellStyle name="Normal 22 3" xfId="37287" xr:uid="{00000000-0005-0000-0000-000099080000}"/>
    <cellStyle name="Normal 220" xfId="37505" xr:uid="{00000000-0005-0000-0000-00009A080000}"/>
    <cellStyle name="Normal 221" xfId="37506" xr:uid="{00000000-0005-0000-0000-00009B080000}"/>
    <cellStyle name="Normal 222" xfId="37507" xr:uid="{00000000-0005-0000-0000-00009C080000}"/>
    <cellStyle name="Normal 223" xfId="37508" xr:uid="{00000000-0005-0000-0000-00009D080000}"/>
    <cellStyle name="Normal 224" xfId="37509" xr:uid="{00000000-0005-0000-0000-00009E080000}"/>
    <cellStyle name="Normal 225" xfId="37510" xr:uid="{00000000-0005-0000-0000-00009F080000}"/>
    <cellStyle name="Normal 226" xfId="37511" xr:uid="{00000000-0005-0000-0000-0000A0080000}"/>
    <cellStyle name="Normal 227" xfId="37512" xr:uid="{00000000-0005-0000-0000-0000A1080000}"/>
    <cellStyle name="Normal 228" xfId="37513" xr:uid="{00000000-0005-0000-0000-0000A2080000}"/>
    <cellStyle name="Normal 229" xfId="37514" xr:uid="{00000000-0005-0000-0000-0000A3080000}"/>
    <cellStyle name="Normal 23" xfId="1999" xr:uid="{00000000-0005-0000-0000-0000A4080000}"/>
    <cellStyle name="Normal 23 2" xfId="2000" xr:uid="{00000000-0005-0000-0000-0000A5080000}"/>
    <cellStyle name="Normal 23 3" xfId="37288" xr:uid="{00000000-0005-0000-0000-0000A6080000}"/>
    <cellStyle name="Normal 230" xfId="37515" xr:uid="{00000000-0005-0000-0000-0000A7080000}"/>
    <cellStyle name="Normal 231" xfId="37517" xr:uid="{00000000-0005-0000-0000-0000A8080000}"/>
    <cellStyle name="Normal 232" xfId="37518" xr:uid="{00000000-0005-0000-0000-0000A9080000}"/>
    <cellStyle name="Normal 233" xfId="37519" xr:uid="{00000000-0005-0000-0000-0000AA080000}"/>
    <cellStyle name="Normal 234" xfId="37520" xr:uid="{00000000-0005-0000-0000-0000AB080000}"/>
    <cellStyle name="Normal 235" xfId="37521" xr:uid="{00000000-0005-0000-0000-0000AC080000}"/>
    <cellStyle name="Normal 236" xfId="37522" xr:uid="{00000000-0005-0000-0000-0000AD080000}"/>
    <cellStyle name="Normal 237" xfId="37523" xr:uid="{00000000-0005-0000-0000-0000AE080000}"/>
    <cellStyle name="Normal 238" xfId="37532" xr:uid="{00000000-0005-0000-0000-0000AF080000}"/>
    <cellStyle name="Normal 239" xfId="37909" xr:uid="{00000000-0005-0000-0000-0000B0080000}"/>
    <cellStyle name="Normal 24" xfId="2001" xr:uid="{00000000-0005-0000-0000-0000B1080000}"/>
    <cellStyle name="Normal 24 2" xfId="37289" xr:uid="{00000000-0005-0000-0000-0000B2080000}"/>
    <cellStyle name="Normal 240" xfId="37948" xr:uid="{00000000-0005-0000-0000-0000B3080000}"/>
    <cellStyle name="Normal 241" xfId="37950" xr:uid="{00000000-0005-0000-0000-0000B4080000}"/>
    <cellStyle name="Normal 242" xfId="37947" xr:uid="{00000000-0005-0000-0000-0000B5080000}"/>
    <cellStyle name="Normal 243" xfId="37949" xr:uid="{00000000-0005-0000-0000-0000B6080000}"/>
    <cellStyle name="Normal 244" xfId="37911" xr:uid="{00000000-0005-0000-0000-0000B7080000}"/>
    <cellStyle name="Normal 245" xfId="37993" xr:uid="{00000000-0005-0000-0000-0000B8080000}"/>
    <cellStyle name="Normal 246" xfId="37910" xr:uid="{00000000-0005-0000-0000-0000B9080000}"/>
    <cellStyle name="Normal 247" xfId="38011" xr:uid="{00000000-0005-0000-0000-0000BA080000}"/>
    <cellStyle name="Normal 248" xfId="37952" xr:uid="{00000000-0005-0000-0000-0000BB080000}"/>
    <cellStyle name="Normal 249" xfId="38019" xr:uid="{00000000-0005-0000-0000-0000BC080000}"/>
    <cellStyle name="Normal 25" xfId="2002" xr:uid="{00000000-0005-0000-0000-0000BD080000}"/>
    <cellStyle name="Normal 25 2" xfId="37290" xr:uid="{00000000-0005-0000-0000-0000BE080000}"/>
    <cellStyle name="Normal 250" xfId="38017" xr:uid="{00000000-0005-0000-0000-0000BF080000}"/>
    <cellStyle name="Normal 251" xfId="38018" xr:uid="{00000000-0005-0000-0000-0000C0080000}"/>
    <cellStyle name="Normal 252" xfId="38016" xr:uid="{00000000-0005-0000-0000-0000C1080000}"/>
    <cellStyle name="Normal 253" xfId="38021" xr:uid="{00000000-0005-0000-0000-000091940000}"/>
    <cellStyle name="Normal 254" xfId="38055" xr:uid="{00000000-0005-0000-0000-00009B940000}"/>
    <cellStyle name="Normal 255" xfId="38027" xr:uid="{00000000-0005-0000-0000-0000A5940000}"/>
    <cellStyle name="Normal 256" xfId="38056" xr:uid="{00000000-0005-0000-0000-0000AF940000}"/>
    <cellStyle name="Normal 257" xfId="38026" xr:uid="{00000000-0005-0000-0000-0000B9940000}"/>
    <cellStyle name="Normal 258" xfId="38072" xr:uid="{00000000-0005-0000-0000-0000C1940000}"/>
    <cellStyle name="Normal 259" xfId="38095" xr:uid="{00000000-0005-0000-0000-0000CC940000}"/>
    <cellStyle name="Normal 26" xfId="2003" xr:uid="{00000000-0005-0000-0000-0000C2080000}"/>
    <cellStyle name="Normal 26 2" xfId="37291" xr:uid="{00000000-0005-0000-0000-0000C3080000}"/>
    <cellStyle name="Normal 260" xfId="38104" xr:uid="{00000000-0005-0000-0000-0000D4940000}"/>
    <cellStyle name="Normal 261" xfId="38097" xr:uid="{00000000-0005-0000-0000-0000DC940000}"/>
    <cellStyle name="Normal 262" xfId="38107" xr:uid="{00000000-0005-0000-0000-0000E6940000}"/>
    <cellStyle name="Normal 27" xfId="2004" xr:uid="{00000000-0005-0000-0000-0000C4080000}"/>
    <cellStyle name="Normal 27 2" xfId="37292" xr:uid="{00000000-0005-0000-0000-0000C5080000}"/>
    <cellStyle name="Normal 28" xfId="2005" xr:uid="{00000000-0005-0000-0000-0000C6080000}"/>
    <cellStyle name="Normal 28 2" xfId="37293" xr:uid="{00000000-0005-0000-0000-0000C7080000}"/>
    <cellStyle name="Normal 29" xfId="2006" xr:uid="{00000000-0005-0000-0000-0000C8080000}"/>
    <cellStyle name="Normal 29 2" xfId="37294" xr:uid="{00000000-0005-0000-0000-0000C9080000}"/>
    <cellStyle name="Normal 3" xfId="2" xr:uid="{00000000-0005-0000-0000-0000CA080000}"/>
    <cellStyle name="Normal 3 10" xfId="37738" xr:uid="{00000000-0005-0000-0000-0000CB080000}"/>
    <cellStyle name="Normal 3 10 2" xfId="37739" xr:uid="{00000000-0005-0000-0000-0000CC080000}"/>
    <cellStyle name="Normal 3 11" xfId="37740" xr:uid="{00000000-0005-0000-0000-0000CD080000}"/>
    <cellStyle name="Normal 3 11 2" xfId="37741" xr:uid="{00000000-0005-0000-0000-0000CE080000}"/>
    <cellStyle name="Normal 3 12" xfId="37742" xr:uid="{00000000-0005-0000-0000-0000CF080000}"/>
    <cellStyle name="Normal 3 13" xfId="37743" xr:uid="{00000000-0005-0000-0000-0000D0080000}"/>
    <cellStyle name="Normal 3 13 2" xfId="37744" xr:uid="{00000000-0005-0000-0000-0000D1080000}"/>
    <cellStyle name="Normal 3 2" xfId="10" xr:uid="{00000000-0005-0000-0000-0000D2080000}"/>
    <cellStyle name="Normal 3 2 2" xfId="480" xr:uid="{00000000-0005-0000-0000-0000D3080000}"/>
    <cellStyle name="Normal 3 2 2 2" xfId="934" xr:uid="{00000000-0005-0000-0000-0000D4080000}"/>
    <cellStyle name="Normal 3 2 2 3" xfId="2009" xr:uid="{00000000-0005-0000-0000-0000D5080000}"/>
    <cellStyle name="Normal 3 2 2 4" xfId="2008" xr:uid="{00000000-0005-0000-0000-0000D6080000}"/>
    <cellStyle name="Normal 3 2 3" xfId="479" xr:uid="{00000000-0005-0000-0000-0000D7080000}"/>
    <cellStyle name="Normal 3 2 3 2" xfId="961" xr:uid="{00000000-0005-0000-0000-0000D8080000}"/>
    <cellStyle name="Normal 3 2 3 2 2" xfId="1024" xr:uid="{00000000-0005-0000-0000-0000D9080000}"/>
    <cellStyle name="Normal 3 2 3 2 2 2" xfId="2012" xr:uid="{00000000-0005-0000-0000-0000DA080000}"/>
    <cellStyle name="Normal 3 2 3 2 2 3" xfId="2011" xr:uid="{00000000-0005-0000-0000-0000DB080000}"/>
    <cellStyle name="Normal 3 2 3 2 3" xfId="1123" xr:uid="{00000000-0005-0000-0000-0000DC080000}"/>
    <cellStyle name="Normal 3 2 3 2 3 2" xfId="2013" xr:uid="{00000000-0005-0000-0000-0000DD080000}"/>
    <cellStyle name="Normal 3 2 3 2 4" xfId="2014" xr:uid="{00000000-0005-0000-0000-0000DE080000}"/>
    <cellStyle name="Normal 3 2 3 2 5" xfId="2010" xr:uid="{00000000-0005-0000-0000-0000DF080000}"/>
    <cellStyle name="Normal 3 2 3 3" xfId="1023" xr:uid="{00000000-0005-0000-0000-0000E0080000}"/>
    <cellStyle name="Normal 3 2 3 4" xfId="2015" xr:uid="{00000000-0005-0000-0000-0000E1080000}"/>
    <cellStyle name="Normal 3 2 4" xfId="928" xr:uid="{00000000-0005-0000-0000-0000E2080000}"/>
    <cellStyle name="Normal 3 2 4 2" xfId="1221" xr:uid="{00000000-0005-0000-0000-0000E3080000}"/>
    <cellStyle name="Normal 3 2 4 2 2" xfId="2017" xr:uid="{00000000-0005-0000-0000-0000E4080000}"/>
    <cellStyle name="Normal 3 2 4 3" xfId="2016" xr:uid="{00000000-0005-0000-0000-0000E5080000}"/>
    <cellStyle name="Normal 3 2 5" xfId="2018" xr:uid="{00000000-0005-0000-0000-0000E6080000}"/>
    <cellStyle name="Normal 3 2 6" xfId="37896" xr:uid="{00000000-0005-0000-0000-0000E7080000}"/>
    <cellStyle name="Normal 3 3" xfId="11" xr:uid="{00000000-0005-0000-0000-0000E8080000}"/>
    <cellStyle name="Normal 3 3 2" xfId="15" xr:uid="{00000000-0005-0000-0000-0000E9080000}"/>
    <cellStyle name="Normal 3 3 2 2" xfId="483" xr:uid="{00000000-0005-0000-0000-0000EA080000}"/>
    <cellStyle name="Normal 3 3 2 2 2" xfId="484" xr:uid="{00000000-0005-0000-0000-0000EB080000}"/>
    <cellStyle name="Normal 3 3 2 2 3" xfId="2020" xr:uid="{00000000-0005-0000-0000-0000EC080000}"/>
    <cellStyle name="Normal 3 3 2 2 4" xfId="2019" xr:uid="{00000000-0005-0000-0000-0000ED080000}"/>
    <cellStyle name="Normal 3 3 2 3" xfId="485" xr:uid="{00000000-0005-0000-0000-0000EE080000}"/>
    <cellStyle name="Normal 3 3 2 3 2" xfId="2022" xr:uid="{00000000-0005-0000-0000-0000EF080000}"/>
    <cellStyle name="Normal 3 3 2 3 3" xfId="2021" xr:uid="{00000000-0005-0000-0000-0000F0080000}"/>
    <cellStyle name="Normal 3 3 2 4" xfId="482" xr:uid="{00000000-0005-0000-0000-0000F1080000}"/>
    <cellStyle name="Normal 3 3 2 4 2" xfId="2024" xr:uid="{00000000-0005-0000-0000-0000F2080000}"/>
    <cellStyle name="Normal 3 3 2 4 3" xfId="2023" xr:uid="{00000000-0005-0000-0000-0000F3080000}"/>
    <cellStyle name="Normal 3 3 2 5" xfId="735" xr:uid="{00000000-0005-0000-0000-0000F4080000}"/>
    <cellStyle name="Normal 3 3 3" xfId="486" xr:uid="{00000000-0005-0000-0000-0000F5080000}"/>
    <cellStyle name="Normal 3 3 3 2" xfId="487" xr:uid="{00000000-0005-0000-0000-0000F6080000}"/>
    <cellStyle name="Normal 3 3 3 2 2" xfId="1026" xr:uid="{00000000-0005-0000-0000-0000F7080000}"/>
    <cellStyle name="Normal 3 3 3 2 2 2" xfId="1128" xr:uid="{00000000-0005-0000-0000-0000F8080000}"/>
    <cellStyle name="Normal 3 3 3 2 3" xfId="2026" xr:uid="{00000000-0005-0000-0000-0000F9080000}"/>
    <cellStyle name="Normal 3 3 3 3" xfId="1025" xr:uid="{00000000-0005-0000-0000-0000FA080000}"/>
    <cellStyle name="Normal 3 3 3 4" xfId="2027" xr:uid="{00000000-0005-0000-0000-0000FB080000}"/>
    <cellStyle name="Normal 3 3 3 5" xfId="2025" xr:uid="{00000000-0005-0000-0000-0000FC080000}"/>
    <cellStyle name="Normal 3 3 4" xfId="488" xr:uid="{00000000-0005-0000-0000-0000FD080000}"/>
    <cellStyle name="Normal 3 3 4 2" xfId="1245" xr:uid="{00000000-0005-0000-0000-0000FE080000}"/>
    <cellStyle name="Normal 3 3 5" xfId="481" xr:uid="{00000000-0005-0000-0000-0000FF080000}"/>
    <cellStyle name="Normal 3 3 6" xfId="933" xr:uid="{00000000-0005-0000-0000-000000090000}"/>
    <cellStyle name="Normal 3 3 7" xfId="37295" xr:uid="{00000000-0005-0000-0000-000001090000}"/>
    <cellStyle name="Normal 3 4" xfId="8" xr:uid="{00000000-0005-0000-0000-000002090000}"/>
    <cellStyle name="Normal 3 4 2" xfId="489" xr:uid="{00000000-0005-0000-0000-000003090000}"/>
    <cellStyle name="Normal 3 4 2 2" xfId="490" xr:uid="{00000000-0005-0000-0000-000004090000}"/>
    <cellStyle name="Normal 3 4 2 3" xfId="1027" xr:uid="{00000000-0005-0000-0000-000005090000}"/>
    <cellStyle name="Normal 3 4 3" xfId="491" xr:uid="{00000000-0005-0000-0000-000006090000}"/>
    <cellStyle name="Normal 3 4 4" xfId="810" xr:uid="{00000000-0005-0000-0000-000007090000}"/>
    <cellStyle name="Normal 3 5" xfId="25" xr:uid="{00000000-0005-0000-0000-000008090000}"/>
    <cellStyle name="Normal 3 5 2" xfId="493" xr:uid="{00000000-0005-0000-0000-000009090000}"/>
    <cellStyle name="Normal 3 5 2 2" xfId="494" xr:uid="{00000000-0005-0000-0000-00000A090000}"/>
    <cellStyle name="Normal 3 5 2 3" xfId="1028" xr:uid="{00000000-0005-0000-0000-00000B090000}"/>
    <cellStyle name="Normal 3 5 2 3 2" xfId="1129" xr:uid="{00000000-0005-0000-0000-00000C090000}"/>
    <cellStyle name="Normal 3 5 3" xfId="495" xr:uid="{00000000-0005-0000-0000-00000D090000}"/>
    <cellStyle name="Normal 3 5 3 2" xfId="1239" xr:uid="{00000000-0005-0000-0000-00000E090000}"/>
    <cellStyle name="Normal 3 5 4" xfId="492" xr:uid="{00000000-0005-0000-0000-00000F090000}"/>
    <cellStyle name="Normal 3 5 5" xfId="949" xr:uid="{00000000-0005-0000-0000-000010090000}"/>
    <cellStyle name="Normal 3 5 5 2" xfId="1118" xr:uid="{00000000-0005-0000-0000-000011090000}"/>
    <cellStyle name="Normal 3 6" xfId="496" xr:uid="{00000000-0005-0000-0000-000012090000}"/>
    <cellStyle name="Normal 3 6 2" xfId="960" xr:uid="{00000000-0005-0000-0000-000013090000}"/>
    <cellStyle name="Normal 3 6 2 2" xfId="1122" xr:uid="{00000000-0005-0000-0000-000014090000}"/>
    <cellStyle name="Normal 3 6 2 2 2" xfId="1235" xr:uid="{00000000-0005-0000-0000-000015090000}"/>
    <cellStyle name="Normal 3 6 2 2 2 2" xfId="2029" xr:uid="{00000000-0005-0000-0000-000016090000}"/>
    <cellStyle name="Normal 3 6 2 3" xfId="2030" xr:uid="{00000000-0005-0000-0000-000017090000}"/>
    <cellStyle name="Normal 3 6 2 4" xfId="2028" xr:uid="{00000000-0005-0000-0000-000018090000}"/>
    <cellStyle name="Normal 3 6 3" xfId="1029" xr:uid="{00000000-0005-0000-0000-000019090000}"/>
    <cellStyle name="Normal 3 6 3 2" xfId="2032" xr:uid="{00000000-0005-0000-0000-00001A090000}"/>
    <cellStyle name="Normal 3 6 3 3" xfId="2031" xr:uid="{00000000-0005-0000-0000-00001B090000}"/>
    <cellStyle name="Normal 3 6 4" xfId="2033" xr:uid="{00000000-0005-0000-0000-00001C090000}"/>
    <cellStyle name="Normal 3 6 5" xfId="2034" xr:uid="{00000000-0005-0000-0000-00001D090000}"/>
    <cellStyle name="Normal 3 7" xfId="497" xr:uid="{00000000-0005-0000-0000-00001E090000}"/>
    <cellStyle name="Normal 3 7 2" xfId="2036" xr:uid="{00000000-0005-0000-0000-00001F090000}"/>
    <cellStyle name="Normal 3 7 3" xfId="2035" xr:uid="{00000000-0005-0000-0000-000020090000}"/>
    <cellStyle name="Normal 3 8" xfId="478" xr:uid="{00000000-0005-0000-0000-000021090000}"/>
    <cellStyle name="Normal 3 8 2" xfId="736" xr:uid="{00000000-0005-0000-0000-000022090000}"/>
    <cellStyle name="Normal 3 8 2 2" xfId="37745" xr:uid="{00000000-0005-0000-0000-000023090000}"/>
    <cellStyle name="Normal 3 8 3" xfId="2038" xr:uid="{00000000-0005-0000-0000-000024090000}"/>
    <cellStyle name="Normal 3 8 4" xfId="2037" xr:uid="{00000000-0005-0000-0000-000025090000}"/>
    <cellStyle name="Normal 3 9" xfId="2007" xr:uid="{00000000-0005-0000-0000-000026090000}"/>
    <cellStyle name="Normal 30" xfId="2039" xr:uid="{00000000-0005-0000-0000-000027090000}"/>
    <cellStyle name="Normal 30 2" xfId="37296" xr:uid="{00000000-0005-0000-0000-000028090000}"/>
    <cellStyle name="Normal 31" xfId="2040" xr:uid="{00000000-0005-0000-0000-000029090000}"/>
    <cellStyle name="Normal 31 2" xfId="37297" xr:uid="{00000000-0005-0000-0000-00002A090000}"/>
    <cellStyle name="Normal 32" xfId="2041" xr:uid="{00000000-0005-0000-0000-00002B090000}"/>
    <cellStyle name="Normal 32 2" xfId="37298" xr:uid="{00000000-0005-0000-0000-00002C090000}"/>
    <cellStyle name="Normal 33" xfId="2042" xr:uid="{00000000-0005-0000-0000-00002D090000}"/>
    <cellStyle name="Normal 33 2" xfId="37299" xr:uid="{00000000-0005-0000-0000-00002E090000}"/>
    <cellStyle name="Normal 34" xfId="2043" xr:uid="{00000000-0005-0000-0000-00002F090000}"/>
    <cellStyle name="Normal 34 2" xfId="37300" xr:uid="{00000000-0005-0000-0000-000030090000}"/>
    <cellStyle name="Normal 35" xfId="2044" xr:uid="{00000000-0005-0000-0000-000031090000}"/>
    <cellStyle name="Normal 35 2" xfId="37301" xr:uid="{00000000-0005-0000-0000-000032090000}"/>
    <cellStyle name="Normal 36" xfId="2045" xr:uid="{00000000-0005-0000-0000-000033090000}"/>
    <cellStyle name="Normal 36 2" xfId="37302" xr:uid="{00000000-0005-0000-0000-000034090000}"/>
    <cellStyle name="Normal 37" xfId="2046" xr:uid="{00000000-0005-0000-0000-000035090000}"/>
    <cellStyle name="Normal 37 2" xfId="37303" xr:uid="{00000000-0005-0000-0000-000036090000}"/>
    <cellStyle name="Normal 38" xfId="2047" xr:uid="{00000000-0005-0000-0000-000037090000}"/>
    <cellStyle name="Normal 38 2" xfId="37304" xr:uid="{00000000-0005-0000-0000-000038090000}"/>
    <cellStyle name="Normal 39" xfId="2048" xr:uid="{00000000-0005-0000-0000-000039090000}"/>
    <cellStyle name="Normal 39 2" xfId="37305" xr:uid="{00000000-0005-0000-0000-00003A090000}"/>
    <cellStyle name="Normal 4" xfId="12" xr:uid="{00000000-0005-0000-0000-00003B090000}"/>
    <cellStyle name="Normal 4 10" xfId="37746" xr:uid="{00000000-0005-0000-0000-00003C090000}"/>
    <cellStyle name="Normal 4 11" xfId="37747" xr:uid="{00000000-0005-0000-0000-00003D090000}"/>
    <cellStyle name="Normal 4 11 2" xfId="37748" xr:uid="{00000000-0005-0000-0000-00003E090000}"/>
    <cellStyle name="Normal 4 2" xfId="16" xr:uid="{00000000-0005-0000-0000-00003F090000}"/>
    <cellStyle name="Normal 4 2 2" xfId="2049" xr:uid="{00000000-0005-0000-0000-000040090000}"/>
    <cellStyle name="Normal 4 2 2 2" xfId="37749" xr:uid="{00000000-0005-0000-0000-000041090000}"/>
    <cellStyle name="Normal 4 2 3" xfId="2050" xr:uid="{00000000-0005-0000-0000-000042090000}"/>
    <cellStyle name="Normal 4 2 4" xfId="37307" xr:uid="{00000000-0005-0000-0000-000043090000}"/>
    <cellStyle name="Normal 4 2 5" xfId="37750" xr:uid="{00000000-0005-0000-0000-000044090000}"/>
    <cellStyle name="Normal 4 3" xfId="498" xr:uid="{00000000-0005-0000-0000-000045090000}"/>
    <cellStyle name="Normal 4 3 2" xfId="737" xr:uid="{00000000-0005-0000-0000-000046090000}"/>
    <cellStyle name="Normal 4 3 2 2" xfId="2053" xr:uid="{00000000-0005-0000-0000-000047090000}"/>
    <cellStyle name="Normal 4 3 2 3" xfId="2052" xr:uid="{00000000-0005-0000-0000-000048090000}"/>
    <cellStyle name="Normal 4 3 3" xfId="1030" xr:uid="{00000000-0005-0000-0000-000049090000}"/>
    <cellStyle name="Normal 4 3 4" xfId="2054" xr:uid="{00000000-0005-0000-0000-00004A090000}"/>
    <cellStyle name="Normal 4 3 5" xfId="2051" xr:uid="{00000000-0005-0000-0000-00004B090000}"/>
    <cellStyle name="Normal 4 3 6" xfId="37358" xr:uid="{00000000-0005-0000-0000-00004C090000}"/>
    <cellStyle name="Normal 4 4" xfId="717" xr:uid="{00000000-0005-0000-0000-00004D090000}"/>
    <cellStyle name="Normal 4 4 2" xfId="738" xr:uid="{00000000-0005-0000-0000-00004E090000}"/>
    <cellStyle name="Normal 4 4 3" xfId="1226" xr:uid="{00000000-0005-0000-0000-00004F090000}"/>
    <cellStyle name="Normal 4 4 3 2" xfId="2056" xr:uid="{00000000-0005-0000-0000-000050090000}"/>
    <cellStyle name="Normal 4 4 4" xfId="2055" xr:uid="{00000000-0005-0000-0000-000051090000}"/>
    <cellStyle name="Normal 4 5" xfId="2057" xr:uid="{00000000-0005-0000-0000-000052090000}"/>
    <cellStyle name="Normal 4 5 2" xfId="2058" xr:uid="{00000000-0005-0000-0000-000053090000}"/>
    <cellStyle name="Normal 4 6" xfId="2059" xr:uid="{00000000-0005-0000-0000-000054090000}"/>
    <cellStyle name="Normal 4 6 2" xfId="37751" xr:uid="{00000000-0005-0000-0000-000055090000}"/>
    <cellStyle name="Normal 4 7" xfId="37306" xr:uid="{00000000-0005-0000-0000-000056090000}"/>
    <cellStyle name="Normal 4 8" xfId="37347" xr:uid="{00000000-0005-0000-0000-000057090000}"/>
    <cellStyle name="Normal 4 9" xfId="37752" xr:uid="{00000000-0005-0000-0000-000058090000}"/>
    <cellStyle name="Normal 40" xfId="2060" xr:uid="{00000000-0005-0000-0000-000059090000}"/>
    <cellStyle name="Normal 40 2" xfId="37308" xr:uid="{00000000-0005-0000-0000-00005A090000}"/>
    <cellStyle name="Normal 41" xfId="2061" xr:uid="{00000000-0005-0000-0000-00005B090000}"/>
    <cellStyle name="Normal 41 2" xfId="37309" xr:uid="{00000000-0005-0000-0000-00005C090000}"/>
    <cellStyle name="Normal 42" xfId="2062" xr:uid="{00000000-0005-0000-0000-00005D090000}"/>
    <cellStyle name="Normal 42 2" xfId="37310" xr:uid="{00000000-0005-0000-0000-00005E090000}"/>
    <cellStyle name="Normal 43" xfId="2063" xr:uid="{00000000-0005-0000-0000-00005F090000}"/>
    <cellStyle name="Normal 43 2" xfId="37311" xr:uid="{00000000-0005-0000-0000-000060090000}"/>
    <cellStyle name="Normal 44" xfId="2064" xr:uid="{00000000-0005-0000-0000-000061090000}"/>
    <cellStyle name="Normal 44 2" xfId="37312" xr:uid="{00000000-0005-0000-0000-000062090000}"/>
    <cellStyle name="Normal 45" xfId="2065" xr:uid="{00000000-0005-0000-0000-000063090000}"/>
    <cellStyle name="Normal 45 2" xfId="37313" xr:uid="{00000000-0005-0000-0000-000064090000}"/>
    <cellStyle name="Normal 46" xfId="2066" xr:uid="{00000000-0005-0000-0000-000065090000}"/>
    <cellStyle name="Normal 46 2" xfId="37314" xr:uid="{00000000-0005-0000-0000-000066090000}"/>
    <cellStyle name="Normal 47" xfId="2067" xr:uid="{00000000-0005-0000-0000-000067090000}"/>
    <cellStyle name="Normal 47 2" xfId="37315" xr:uid="{00000000-0005-0000-0000-000068090000}"/>
    <cellStyle name="Normal 48" xfId="2068" xr:uid="{00000000-0005-0000-0000-000069090000}"/>
    <cellStyle name="Normal 48 2" xfId="2069" xr:uid="{00000000-0005-0000-0000-00006A090000}"/>
    <cellStyle name="Normal 48 3" xfId="37316" xr:uid="{00000000-0005-0000-0000-00006B090000}"/>
    <cellStyle name="Normal 49" xfId="2070" xr:uid="{00000000-0005-0000-0000-00006C090000}"/>
    <cellStyle name="Normal 49 2" xfId="2071" xr:uid="{00000000-0005-0000-0000-00006D090000}"/>
    <cellStyle name="Normal 49 3" xfId="37317" xr:uid="{00000000-0005-0000-0000-00006E090000}"/>
    <cellStyle name="Normal 5" xfId="5" xr:uid="{00000000-0005-0000-0000-00006F090000}"/>
    <cellStyle name="Normal 5 10" xfId="37348" xr:uid="{00000000-0005-0000-0000-000070090000}"/>
    <cellStyle name="Normal 5 11" xfId="38091" xr:uid="{00000000-0005-0000-0000-00004E000000}"/>
    <cellStyle name="Normal 5 2" xfId="500" xr:uid="{00000000-0005-0000-0000-000071090000}"/>
    <cellStyle name="Normal 5 2 2" xfId="501" xr:uid="{00000000-0005-0000-0000-000072090000}"/>
    <cellStyle name="Normal 5 2 2 2" xfId="502" xr:uid="{00000000-0005-0000-0000-000073090000}"/>
    <cellStyle name="Normal 5 2 2 2 2" xfId="503" xr:uid="{00000000-0005-0000-0000-000074090000}"/>
    <cellStyle name="Normal 5 2 2 2 2 2" xfId="504" xr:uid="{00000000-0005-0000-0000-000075090000}"/>
    <cellStyle name="Normal 5 2 2 2 3" xfId="505" xr:uid="{00000000-0005-0000-0000-000076090000}"/>
    <cellStyle name="Normal 5 2 2 3" xfId="506" xr:uid="{00000000-0005-0000-0000-000077090000}"/>
    <cellStyle name="Normal 5 2 2 3 2" xfId="507" xr:uid="{00000000-0005-0000-0000-000078090000}"/>
    <cellStyle name="Normal 5 2 2 4" xfId="508" xr:uid="{00000000-0005-0000-0000-000079090000}"/>
    <cellStyle name="Normal 5 2 2 5" xfId="1181" xr:uid="{00000000-0005-0000-0000-00007A090000}"/>
    <cellStyle name="Normal 5 2 2 5 2" xfId="2073" xr:uid="{00000000-0005-0000-0000-00007B090000}"/>
    <cellStyle name="Normal 5 2 2 6" xfId="2072" xr:uid="{00000000-0005-0000-0000-00007C090000}"/>
    <cellStyle name="Normal 5 2 3" xfId="509" xr:uid="{00000000-0005-0000-0000-00007D090000}"/>
    <cellStyle name="Normal 5 2 3 2" xfId="510" xr:uid="{00000000-0005-0000-0000-00007E090000}"/>
    <cellStyle name="Normal 5 2 3 2 2" xfId="511" xr:uid="{00000000-0005-0000-0000-00007F090000}"/>
    <cellStyle name="Normal 5 2 3 3" xfId="512" xr:uid="{00000000-0005-0000-0000-000080090000}"/>
    <cellStyle name="Normal 5 2 3 4" xfId="2075" xr:uid="{00000000-0005-0000-0000-000081090000}"/>
    <cellStyle name="Normal 5 2 3 5" xfId="2074" xr:uid="{00000000-0005-0000-0000-000082090000}"/>
    <cellStyle name="Normal 5 2 4" xfId="513" xr:uid="{00000000-0005-0000-0000-000083090000}"/>
    <cellStyle name="Normal 5 2 4 2" xfId="514" xr:uid="{00000000-0005-0000-0000-000084090000}"/>
    <cellStyle name="Normal 5 2 4 3" xfId="2077" xr:uid="{00000000-0005-0000-0000-000085090000}"/>
    <cellStyle name="Normal 5 2 4 4" xfId="2076" xr:uid="{00000000-0005-0000-0000-000086090000}"/>
    <cellStyle name="Normal 5 2 5" xfId="515" xr:uid="{00000000-0005-0000-0000-000087090000}"/>
    <cellStyle name="Normal 5 2 5 2" xfId="516" xr:uid="{00000000-0005-0000-0000-000088090000}"/>
    <cellStyle name="Normal 5 2 5 3" xfId="2079" xr:uid="{00000000-0005-0000-0000-000089090000}"/>
    <cellStyle name="Normal 5 2 5 4" xfId="2078" xr:uid="{00000000-0005-0000-0000-00008A090000}"/>
    <cellStyle name="Normal 5 2 6" xfId="517" xr:uid="{00000000-0005-0000-0000-00008B090000}"/>
    <cellStyle name="Normal 5 2 6 2" xfId="749" xr:uid="{00000000-0005-0000-0000-00008C090000}"/>
    <cellStyle name="Normal 5 2 7" xfId="1031" xr:uid="{00000000-0005-0000-0000-00008D090000}"/>
    <cellStyle name="Normal 5 2 7 2" xfId="1130" xr:uid="{00000000-0005-0000-0000-00008E090000}"/>
    <cellStyle name="Normal 5 2 8" xfId="1173" xr:uid="{00000000-0005-0000-0000-00008F090000}"/>
    <cellStyle name="Normal 5 2 8 2" xfId="2080" xr:uid="{00000000-0005-0000-0000-000090090000}"/>
    <cellStyle name="Normal 5 2 9" xfId="37359" xr:uid="{00000000-0005-0000-0000-000091090000}"/>
    <cellStyle name="Normal 5 3" xfId="518" xr:uid="{00000000-0005-0000-0000-000092090000}"/>
    <cellStyle name="Normal 5 3 2" xfId="1033" xr:uid="{00000000-0005-0000-0000-000093090000}"/>
    <cellStyle name="Normal 5 3 2 2" xfId="1131" xr:uid="{00000000-0005-0000-0000-000094090000}"/>
    <cellStyle name="Normal 5 3 3" xfId="1032" xr:uid="{00000000-0005-0000-0000-000095090000}"/>
    <cellStyle name="Normal 5 3 4" xfId="2082" xr:uid="{00000000-0005-0000-0000-000096090000}"/>
    <cellStyle name="Normal 5 3 4 2" xfId="37753" xr:uid="{00000000-0005-0000-0000-000097090000}"/>
    <cellStyle name="Normal 5 3 4 2 2" xfId="37754" xr:uid="{00000000-0005-0000-0000-000098090000}"/>
    <cellStyle name="Normal 5 3 4 3" xfId="37755" xr:uid="{00000000-0005-0000-0000-000099090000}"/>
    <cellStyle name="Normal 5 3 5" xfId="2081" xr:uid="{00000000-0005-0000-0000-00009A090000}"/>
    <cellStyle name="Normal 5 3 5 2" xfId="37756" xr:uid="{00000000-0005-0000-0000-00009B090000}"/>
    <cellStyle name="Normal 5 4" xfId="519" xr:uid="{00000000-0005-0000-0000-00009C090000}"/>
    <cellStyle name="Normal 5 4 2" xfId="520" xr:uid="{00000000-0005-0000-0000-00009D090000}"/>
    <cellStyle name="Normal 5 4 2 2" xfId="521" xr:uid="{00000000-0005-0000-0000-00009E090000}"/>
    <cellStyle name="Normal 5 4 3" xfId="522" xr:uid="{00000000-0005-0000-0000-00009F090000}"/>
    <cellStyle name="Normal 5 4 4" xfId="1222" xr:uid="{00000000-0005-0000-0000-0000A0090000}"/>
    <cellStyle name="Normal 5 4 4 2" xfId="2084" xr:uid="{00000000-0005-0000-0000-0000A1090000}"/>
    <cellStyle name="Normal 5 4 5" xfId="2083" xr:uid="{00000000-0005-0000-0000-0000A2090000}"/>
    <cellStyle name="Normal 5 5" xfId="523" xr:uid="{00000000-0005-0000-0000-0000A3090000}"/>
    <cellStyle name="Normal 5 5 2" xfId="2086" xr:uid="{00000000-0005-0000-0000-0000A4090000}"/>
    <cellStyle name="Normal 5 5 3" xfId="2085" xr:uid="{00000000-0005-0000-0000-0000A5090000}"/>
    <cellStyle name="Normal 5 6" xfId="524" xr:uid="{00000000-0005-0000-0000-0000A6090000}"/>
    <cellStyle name="Normal 5 6 2" xfId="525" xr:uid="{00000000-0005-0000-0000-0000A7090000}"/>
    <cellStyle name="Normal 5 7" xfId="499" xr:uid="{00000000-0005-0000-0000-0000A8090000}"/>
    <cellStyle name="Normal 5 7 2" xfId="739" xr:uid="{00000000-0005-0000-0000-0000A9090000}"/>
    <cellStyle name="Normal 5 8" xfId="670" xr:uid="{00000000-0005-0000-0000-0000AA090000}"/>
    <cellStyle name="Normal 5 8 2" xfId="793" xr:uid="{00000000-0005-0000-0000-0000AB090000}"/>
    <cellStyle name="Normal 5 8 2 2" xfId="1103" xr:uid="{00000000-0005-0000-0000-0000AC090000}"/>
    <cellStyle name="Normal 5 9" xfId="792" xr:uid="{00000000-0005-0000-0000-0000AD090000}"/>
    <cellStyle name="Normal 5 9 2" xfId="1102" xr:uid="{00000000-0005-0000-0000-0000AE090000}"/>
    <cellStyle name="Normal 50" xfId="2087" xr:uid="{00000000-0005-0000-0000-0000AF090000}"/>
    <cellStyle name="Normal 50 2" xfId="2088" xr:uid="{00000000-0005-0000-0000-0000B0090000}"/>
    <cellStyle name="Normal 50 3" xfId="37318" xr:uid="{00000000-0005-0000-0000-0000B1090000}"/>
    <cellStyle name="Normal 51" xfId="2089" xr:uid="{00000000-0005-0000-0000-0000B2090000}"/>
    <cellStyle name="Normal 51 2" xfId="2090" xr:uid="{00000000-0005-0000-0000-0000B3090000}"/>
    <cellStyle name="Normal 51 3" xfId="37319" xr:uid="{00000000-0005-0000-0000-0000B4090000}"/>
    <cellStyle name="Normal 52" xfId="2091" xr:uid="{00000000-0005-0000-0000-0000B5090000}"/>
    <cellStyle name="Normal 52 2" xfId="2092" xr:uid="{00000000-0005-0000-0000-0000B6090000}"/>
    <cellStyle name="Normal 52 3" xfId="37320" xr:uid="{00000000-0005-0000-0000-0000B7090000}"/>
    <cellStyle name="Normal 53" xfId="2093" xr:uid="{00000000-0005-0000-0000-0000B8090000}"/>
    <cellStyle name="Normal 53 2" xfId="37321" xr:uid="{00000000-0005-0000-0000-0000B9090000}"/>
    <cellStyle name="Normal 54" xfId="2094" xr:uid="{00000000-0005-0000-0000-0000BA090000}"/>
    <cellStyle name="Normal 54 2" xfId="37322" xr:uid="{00000000-0005-0000-0000-0000BB090000}"/>
    <cellStyle name="Normal 55" xfId="2095" xr:uid="{00000000-0005-0000-0000-0000BC090000}"/>
    <cellStyle name="Normal 55 2" xfId="2096" xr:uid="{00000000-0005-0000-0000-0000BD090000}"/>
    <cellStyle name="Normal 55 2 2" xfId="2097" xr:uid="{00000000-0005-0000-0000-0000BE090000}"/>
    <cellStyle name="Normal 55 3" xfId="2098" xr:uid="{00000000-0005-0000-0000-0000BF090000}"/>
    <cellStyle name="Normal 55 4" xfId="37323" xr:uid="{00000000-0005-0000-0000-0000C0090000}"/>
    <cellStyle name="Normal 56" xfId="2099" xr:uid="{00000000-0005-0000-0000-0000C1090000}"/>
    <cellStyle name="Normal 56 2" xfId="37324" xr:uid="{00000000-0005-0000-0000-0000C2090000}"/>
    <cellStyle name="Normal 57" xfId="2100" xr:uid="{00000000-0005-0000-0000-0000C3090000}"/>
    <cellStyle name="Normal 57 2" xfId="37325" xr:uid="{00000000-0005-0000-0000-0000C4090000}"/>
    <cellStyle name="Normal 58" xfId="2101" xr:uid="{00000000-0005-0000-0000-0000C5090000}"/>
    <cellStyle name="Normal 59" xfId="2102" xr:uid="{00000000-0005-0000-0000-0000C6090000}"/>
    <cellStyle name="Normal 6" xfId="14" xr:uid="{00000000-0005-0000-0000-0000C7090000}"/>
    <cellStyle name="Normal 6 10" xfId="2103" xr:uid="{00000000-0005-0000-0000-0000C8090000}"/>
    <cellStyle name="Normal 6 10 10" xfId="2104" xr:uid="{00000000-0005-0000-0000-0000C9090000}"/>
    <cellStyle name="Normal 6 10 10 2" xfId="2105" xr:uid="{00000000-0005-0000-0000-0000CA090000}"/>
    <cellStyle name="Normal 6 10 10 2 2" xfId="2106" xr:uid="{00000000-0005-0000-0000-0000CB090000}"/>
    <cellStyle name="Normal 6 10 10 2 2 2" xfId="2107" xr:uid="{00000000-0005-0000-0000-0000CC090000}"/>
    <cellStyle name="Normal 6 10 10 2 3" xfId="2108" xr:uid="{00000000-0005-0000-0000-0000CD090000}"/>
    <cellStyle name="Normal 6 10 10 3" xfId="2109" xr:uid="{00000000-0005-0000-0000-0000CE090000}"/>
    <cellStyle name="Normal 6 10 10 3 2" xfId="2110" xr:uid="{00000000-0005-0000-0000-0000CF090000}"/>
    <cellStyle name="Normal 6 10 10 4" xfId="2111" xr:uid="{00000000-0005-0000-0000-0000D0090000}"/>
    <cellStyle name="Normal 6 10 11" xfId="2112" xr:uid="{00000000-0005-0000-0000-0000D1090000}"/>
    <cellStyle name="Normal 6 10 11 2" xfId="2113" xr:uid="{00000000-0005-0000-0000-0000D2090000}"/>
    <cellStyle name="Normal 6 10 11 2 2" xfId="2114" xr:uid="{00000000-0005-0000-0000-0000D3090000}"/>
    <cellStyle name="Normal 6 10 11 3" xfId="2115" xr:uid="{00000000-0005-0000-0000-0000D4090000}"/>
    <cellStyle name="Normal 6 10 12" xfId="2116" xr:uid="{00000000-0005-0000-0000-0000D5090000}"/>
    <cellStyle name="Normal 6 10 12 2" xfId="2117" xr:uid="{00000000-0005-0000-0000-0000D6090000}"/>
    <cellStyle name="Normal 6 10 13" xfId="2118" xr:uid="{00000000-0005-0000-0000-0000D7090000}"/>
    <cellStyle name="Normal 6 10 13 2" xfId="2119" xr:uid="{00000000-0005-0000-0000-0000D8090000}"/>
    <cellStyle name="Normal 6 10 14" xfId="2120" xr:uid="{00000000-0005-0000-0000-0000D9090000}"/>
    <cellStyle name="Normal 6 10 15" xfId="2121" xr:uid="{00000000-0005-0000-0000-0000DA090000}"/>
    <cellStyle name="Normal 6 10 2" xfId="2122" xr:uid="{00000000-0005-0000-0000-0000DB090000}"/>
    <cellStyle name="Normal 6 10 2 10" xfId="2123" xr:uid="{00000000-0005-0000-0000-0000DC090000}"/>
    <cellStyle name="Normal 6 10 2 10 2" xfId="2124" xr:uid="{00000000-0005-0000-0000-0000DD090000}"/>
    <cellStyle name="Normal 6 10 2 11" xfId="2125" xr:uid="{00000000-0005-0000-0000-0000DE090000}"/>
    <cellStyle name="Normal 6 10 2 2" xfId="2126" xr:uid="{00000000-0005-0000-0000-0000DF090000}"/>
    <cellStyle name="Normal 6 10 2 2 2" xfId="2127" xr:uid="{00000000-0005-0000-0000-0000E0090000}"/>
    <cellStyle name="Normal 6 10 2 2 2 2" xfId="2128" xr:uid="{00000000-0005-0000-0000-0000E1090000}"/>
    <cellStyle name="Normal 6 10 2 2 2 2 2" xfId="2129" xr:uid="{00000000-0005-0000-0000-0000E2090000}"/>
    <cellStyle name="Normal 6 10 2 2 2 2 2 2" xfId="2130" xr:uid="{00000000-0005-0000-0000-0000E3090000}"/>
    <cellStyle name="Normal 6 10 2 2 2 2 2 2 2" xfId="2131" xr:uid="{00000000-0005-0000-0000-0000E4090000}"/>
    <cellStyle name="Normal 6 10 2 2 2 2 2 3" xfId="2132" xr:uid="{00000000-0005-0000-0000-0000E5090000}"/>
    <cellStyle name="Normal 6 10 2 2 2 2 3" xfId="2133" xr:uid="{00000000-0005-0000-0000-0000E6090000}"/>
    <cellStyle name="Normal 6 10 2 2 2 2 3 2" xfId="2134" xr:uid="{00000000-0005-0000-0000-0000E7090000}"/>
    <cellStyle name="Normal 6 10 2 2 2 2 4" xfId="2135" xr:uid="{00000000-0005-0000-0000-0000E8090000}"/>
    <cellStyle name="Normal 6 10 2 2 2 3" xfId="2136" xr:uid="{00000000-0005-0000-0000-0000E9090000}"/>
    <cellStyle name="Normal 6 10 2 2 2 3 2" xfId="2137" xr:uid="{00000000-0005-0000-0000-0000EA090000}"/>
    <cellStyle name="Normal 6 10 2 2 2 3 2 2" xfId="2138" xr:uid="{00000000-0005-0000-0000-0000EB090000}"/>
    <cellStyle name="Normal 6 10 2 2 2 3 2 2 2" xfId="2139" xr:uid="{00000000-0005-0000-0000-0000EC090000}"/>
    <cellStyle name="Normal 6 10 2 2 2 3 2 3" xfId="2140" xr:uid="{00000000-0005-0000-0000-0000ED090000}"/>
    <cellStyle name="Normal 6 10 2 2 2 3 3" xfId="2141" xr:uid="{00000000-0005-0000-0000-0000EE090000}"/>
    <cellStyle name="Normal 6 10 2 2 2 3 3 2" xfId="2142" xr:uid="{00000000-0005-0000-0000-0000EF090000}"/>
    <cellStyle name="Normal 6 10 2 2 2 3 4" xfId="2143" xr:uid="{00000000-0005-0000-0000-0000F0090000}"/>
    <cellStyle name="Normal 6 10 2 2 2 4" xfId="2144" xr:uid="{00000000-0005-0000-0000-0000F1090000}"/>
    <cellStyle name="Normal 6 10 2 2 2 4 2" xfId="2145" xr:uid="{00000000-0005-0000-0000-0000F2090000}"/>
    <cellStyle name="Normal 6 10 2 2 2 4 2 2" xfId="2146" xr:uid="{00000000-0005-0000-0000-0000F3090000}"/>
    <cellStyle name="Normal 6 10 2 2 2 4 2 2 2" xfId="2147" xr:uid="{00000000-0005-0000-0000-0000F4090000}"/>
    <cellStyle name="Normal 6 10 2 2 2 4 2 3" xfId="2148" xr:uid="{00000000-0005-0000-0000-0000F5090000}"/>
    <cellStyle name="Normal 6 10 2 2 2 4 3" xfId="2149" xr:uid="{00000000-0005-0000-0000-0000F6090000}"/>
    <cellStyle name="Normal 6 10 2 2 2 4 3 2" xfId="2150" xr:uid="{00000000-0005-0000-0000-0000F7090000}"/>
    <cellStyle name="Normal 6 10 2 2 2 4 4" xfId="2151" xr:uid="{00000000-0005-0000-0000-0000F8090000}"/>
    <cellStyle name="Normal 6 10 2 2 2 5" xfId="2152" xr:uid="{00000000-0005-0000-0000-0000F9090000}"/>
    <cellStyle name="Normal 6 10 2 2 2 5 2" xfId="2153" xr:uid="{00000000-0005-0000-0000-0000FA090000}"/>
    <cellStyle name="Normal 6 10 2 2 2 5 2 2" xfId="2154" xr:uid="{00000000-0005-0000-0000-0000FB090000}"/>
    <cellStyle name="Normal 6 10 2 2 2 5 3" xfId="2155" xr:uid="{00000000-0005-0000-0000-0000FC090000}"/>
    <cellStyle name="Normal 6 10 2 2 2 6" xfId="2156" xr:uid="{00000000-0005-0000-0000-0000FD090000}"/>
    <cellStyle name="Normal 6 10 2 2 2 6 2" xfId="2157" xr:uid="{00000000-0005-0000-0000-0000FE090000}"/>
    <cellStyle name="Normal 6 10 2 2 2 7" xfId="2158" xr:uid="{00000000-0005-0000-0000-0000FF090000}"/>
    <cellStyle name="Normal 6 10 2 2 3" xfId="2159" xr:uid="{00000000-0005-0000-0000-0000000A0000}"/>
    <cellStyle name="Normal 6 10 2 2 3 2" xfId="2160" xr:uid="{00000000-0005-0000-0000-0000010A0000}"/>
    <cellStyle name="Normal 6 10 2 2 3 2 2" xfId="2161" xr:uid="{00000000-0005-0000-0000-0000020A0000}"/>
    <cellStyle name="Normal 6 10 2 2 3 2 2 2" xfId="2162" xr:uid="{00000000-0005-0000-0000-0000030A0000}"/>
    <cellStyle name="Normal 6 10 2 2 3 2 3" xfId="2163" xr:uid="{00000000-0005-0000-0000-0000040A0000}"/>
    <cellStyle name="Normal 6 10 2 2 3 3" xfId="2164" xr:uid="{00000000-0005-0000-0000-0000050A0000}"/>
    <cellStyle name="Normal 6 10 2 2 3 3 2" xfId="2165" xr:uid="{00000000-0005-0000-0000-0000060A0000}"/>
    <cellStyle name="Normal 6 10 2 2 3 4" xfId="2166" xr:uid="{00000000-0005-0000-0000-0000070A0000}"/>
    <cellStyle name="Normal 6 10 2 2 4" xfId="2167" xr:uid="{00000000-0005-0000-0000-0000080A0000}"/>
    <cellStyle name="Normal 6 10 2 2 4 2" xfId="2168" xr:uid="{00000000-0005-0000-0000-0000090A0000}"/>
    <cellStyle name="Normal 6 10 2 2 4 2 2" xfId="2169" xr:uid="{00000000-0005-0000-0000-00000A0A0000}"/>
    <cellStyle name="Normal 6 10 2 2 4 2 2 2" xfId="2170" xr:uid="{00000000-0005-0000-0000-00000B0A0000}"/>
    <cellStyle name="Normal 6 10 2 2 4 2 3" xfId="2171" xr:uid="{00000000-0005-0000-0000-00000C0A0000}"/>
    <cellStyle name="Normal 6 10 2 2 4 3" xfId="2172" xr:uid="{00000000-0005-0000-0000-00000D0A0000}"/>
    <cellStyle name="Normal 6 10 2 2 4 3 2" xfId="2173" xr:uid="{00000000-0005-0000-0000-00000E0A0000}"/>
    <cellStyle name="Normal 6 10 2 2 4 4" xfId="2174" xr:uid="{00000000-0005-0000-0000-00000F0A0000}"/>
    <cellStyle name="Normal 6 10 2 2 5" xfId="2175" xr:uid="{00000000-0005-0000-0000-0000100A0000}"/>
    <cellStyle name="Normal 6 10 2 2 5 2" xfId="2176" xr:uid="{00000000-0005-0000-0000-0000110A0000}"/>
    <cellStyle name="Normal 6 10 2 2 5 2 2" xfId="2177" xr:uid="{00000000-0005-0000-0000-0000120A0000}"/>
    <cellStyle name="Normal 6 10 2 2 5 2 2 2" xfId="2178" xr:uid="{00000000-0005-0000-0000-0000130A0000}"/>
    <cellStyle name="Normal 6 10 2 2 5 2 3" xfId="2179" xr:uid="{00000000-0005-0000-0000-0000140A0000}"/>
    <cellStyle name="Normal 6 10 2 2 5 3" xfId="2180" xr:uid="{00000000-0005-0000-0000-0000150A0000}"/>
    <cellStyle name="Normal 6 10 2 2 5 3 2" xfId="2181" xr:uid="{00000000-0005-0000-0000-0000160A0000}"/>
    <cellStyle name="Normal 6 10 2 2 5 4" xfId="2182" xr:uid="{00000000-0005-0000-0000-0000170A0000}"/>
    <cellStyle name="Normal 6 10 2 2 6" xfId="2183" xr:uid="{00000000-0005-0000-0000-0000180A0000}"/>
    <cellStyle name="Normal 6 10 2 2 6 2" xfId="2184" xr:uid="{00000000-0005-0000-0000-0000190A0000}"/>
    <cellStyle name="Normal 6 10 2 2 6 2 2" xfId="2185" xr:uid="{00000000-0005-0000-0000-00001A0A0000}"/>
    <cellStyle name="Normal 6 10 2 2 6 3" xfId="2186" xr:uid="{00000000-0005-0000-0000-00001B0A0000}"/>
    <cellStyle name="Normal 6 10 2 2 7" xfId="2187" xr:uid="{00000000-0005-0000-0000-00001C0A0000}"/>
    <cellStyle name="Normal 6 10 2 2 7 2" xfId="2188" xr:uid="{00000000-0005-0000-0000-00001D0A0000}"/>
    <cellStyle name="Normal 6 10 2 2 8" xfId="2189" xr:uid="{00000000-0005-0000-0000-00001E0A0000}"/>
    <cellStyle name="Normal 6 10 2 2 8 2" xfId="2190" xr:uid="{00000000-0005-0000-0000-00001F0A0000}"/>
    <cellStyle name="Normal 6 10 2 2 9" xfId="2191" xr:uid="{00000000-0005-0000-0000-0000200A0000}"/>
    <cellStyle name="Normal 6 10 2 3" xfId="2192" xr:uid="{00000000-0005-0000-0000-0000210A0000}"/>
    <cellStyle name="Normal 6 10 2 3 2" xfId="2193" xr:uid="{00000000-0005-0000-0000-0000220A0000}"/>
    <cellStyle name="Normal 6 10 2 3 2 2" xfId="2194" xr:uid="{00000000-0005-0000-0000-0000230A0000}"/>
    <cellStyle name="Normal 6 10 2 3 2 2 2" xfId="2195" xr:uid="{00000000-0005-0000-0000-0000240A0000}"/>
    <cellStyle name="Normal 6 10 2 3 2 2 2 2" xfId="2196" xr:uid="{00000000-0005-0000-0000-0000250A0000}"/>
    <cellStyle name="Normal 6 10 2 3 2 2 3" xfId="2197" xr:uid="{00000000-0005-0000-0000-0000260A0000}"/>
    <cellStyle name="Normal 6 10 2 3 2 3" xfId="2198" xr:uid="{00000000-0005-0000-0000-0000270A0000}"/>
    <cellStyle name="Normal 6 10 2 3 2 3 2" xfId="2199" xr:uid="{00000000-0005-0000-0000-0000280A0000}"/>
    <cellStyle name="Normal 6 10 2 3 2 4" xfId="2200" xr:uid="{00000000-0005-0000-0000-0000290A0000}"/>
    <cellStyle name="Normal 6 10 2 3 3" xfId="2201" xr:uid="{00000000-0005-0000-0000-00002A0A0000}"/>
    <cellStyle name="Normal 6 10 2 3 3 2" xfId="2202" xr:uid="{00000000-0005-0000-0000-00002B0A0000}"/>
    <cellStyle name="Normal 6 10 2 3 3 2 2" xfId="2203" xr:uid="{00000000-0005-0000-0000-00002C0A0000}"/>
    <cellStyle name="Normal 6 10 2 3 3 2 2 2" xfId="2204" xr:uid="{00000000-0005-0000-0000-00002D0A0000}"/>
    <cellStyle name="Normal 6 10 2 3 3 2 3" xfId="2205" xr:uid="{00000000-0005-0000-0000-00002E0A0000}"/>
    <cellStyle name="Normal 6 10 2 3 3 3" xfId="2206" xr:uid="{00000000-0005-0000-0000-00002F0A0000}"/>
    <cellStyle name="Normal 6 10 2 3 3 3 2" xfId="2207" xr:uid="{00000000-0005-0000-0000-0000300A0000}"/>
    <cellStyle name="Normal 6 10 2 3 3 4" xfId="2208" xr:uid="{00000000-0005-0000-0000-0000310A0000}"/>
    <cellStyle name="Normal 6 10 2 3 4" xfId="2209" xr:uid="{00000000-0005-0000-0000-0000320A0000}"/>
    <cellStyle name="Normal 6 10 2 3 4 2" xfId="2210" xr:uid="{00000000-0005-0000-0000-0000330A0000}"/>
    <cellStyle name="Normal 6 10 2 3 4 2 2" xfId="2211" xr:uid="{00000000-0005-0000-0000-0000340A0000}"/>
    <cellStyle name="Normal 6 10 2 3 4 2 2 2" xfId="2212" xr:uid="{00000000-0005-0000-0000-0000350A0000}"/>
    <cellStyle name="Normal 6 10 2 3 4 2 3" xfId="2213" xr:uid="{00000000-0005-0000-0000-0000360A0000}"/>
    <cellStyle name="Normal 6 10 2 3 4 3" xfId="2214" xr:uid="{00000000-0005-0000-0000-0000370A0000}"/>
    <cellStyle name="Normal 6 10 2 3 4 3 2" xfId="2215" xr:uid="{00000000-0005-0000-0000-0000380A0000}"/>
    <cellStyle name="Normal 6 10 2 3 4 4" xfId="2216" xr:uid="{00000000-0005-0000-0000-0000390A0000}"/>
    <cellStyle name="Normal 6 10 2 3 5" xfId="2217" xr:uid="{00000000-0005-0000-0000-00003A0A0000}"/>
    <cellStyle name="Normal 6 10 2 3 5 2" xfId="2218" xr:uid="{00000000-0005-0000-0000-00003B0A0000}"/>
    <cellStyle name="Normal 6 10 2 3 5 2 2" xfId="2219" xr:uid="{00000000-0005-0000-0000-00003C0A0000}"/>
    <cellStyle name="Normal 6 10 2 3 5 3" xfId="2220" xr:uid="{00000000-0005-0000-0000-00003D0A0000}"/>
    <cellStyle name="Normal 6 10 2 3 6" xfId="2221" xr:uid="{00000000-0005-0000-0000-00003E0A0000}"/>
    <cellStyle name="Normal 6 10 2 3 6 2" xfId="2222" xr:uid="{00000000-0005-0000-0000-00003F0A0000}"/>
    <cellStyle name="Normal 6 10 2 3 7" xfId="2223" xr:uid="{00000000-0005-0000-0000-0000400A0000}"/>
    <cellStyle name="Normal 6 10 2 4" xfId="2224" xr:uid="{00000000-0005-0000-0000-0000410A0000}"/>
    <cellStyle name="Normal 6 10 2 4 2" xfId="2225" xr:uid="{00000000-0005-0000-0000-0000420A0000}"/>
    <cellStyle name="Normal 6 10 2 4 2 2" xfId="2226" xr:uid="{00000000-0005-0000-0000-0000430A0000}"/>
    <cellStyle name="Normal 6 10 2 4 2 2 2" xfId="2227" xr:uid="{00000000-0005-0000-0000-0000440A0000}"/>
    <cellStyle name="Normal 6 10 2 4 2 3" xfId="2228" xr:uid="{00000000-0005-0000-0000-0000450A0000}"/>
    <cellStyle name="Normal 6 10 2 4 3" xfId="2229" xr:uid="{00000000-0005-0000-0000-0000460A0000}"/>
    <cellStyle name="Normal 6 10 2 4 3 2" xfId="2230" xr:uid="{00000000-0005-0000-0000-0000470A0000}"/>
    <cellStyle name="Normal 6 10 2 4 4" xfId="2231" xr:uid="{00000000-0005-0000-0000-0000480A0000}"/>
    <cellStyle name="Normal 6 10 2 5" xfId="2232" xr:uid="{00000000-0005-0000-0000-0000490A0000}"/>
    <cellStyle name="Normal 6 10 2 5 2" xfId="2233" xr:uid="{00000000-0005-0000-0000-00004A0A0000}"/>
    <cellStyle name="Normal 6 10 2 5 2 2" xfId="2234" xr:uid="{00000000-0005-0000-0000-00004B0A0000}"/>
    <cellStyle name="Normal 6 10 2 5 2 2 2" xfId="2235" xr:uid="{00000000-0005-0000-0000-00004C0A0000}"/>
    <cellStyle name="Normal 6 10 2 5 2 3" xfId="2236" xr:uid="{00000000-0005-0000-0000-00004D0A0000}"/>
    <cellStyle name="Normal 6 10 2 5 3" xfId="2237" xr:uid="{00000000-0005-0000-0000-00004E0A0000}"/>
    <cellStyle name="Normal 6 10 2 5 3 2" xfId="2238" xr:uid="{00000000-0005-0000-0000-00004F0A0000}"/>
    <cellStyle name="Normal 6 10 2 5 4" xfId="2239" xr:uid="{00000000-0005-0000-0000-0000500A0000}"/>
    <cellStyle name="Normal 6 10 2 6" xfId="2240" xr:uid="{00000000-0005-0000-0000-0000510A0000}"/>
    <cellStyle name="Normal 6 10 2 6 2" xfId="2241" xr:uid="{00000000-0005-0000-0000-0000520A0000}"/>
    <cellStyle name="Normal 6 10 2 6 2 2" xfId="2242" xr:uid="{00000000-0005-0000-0000-0000530A0000}"/>
    <cellStyle name="Normal 6 10 2 6 2 2 2" xfId="2243" xr:uid="{00000000-0005-0000-0000-0000540A0000}"/>
    <cellStyle name="Normal 6 10 2 6 2 3" xfId="2244" xr:uid="{00000000-0005-0000-0000-0000550A0000}"/>
    <cellStyle name="Normal 6 10 2 6 3" xfId="2245" xr:uid="{00000000-0005-0000-0000-0000560A0000}"/>
    <cellStyle name="Normal 6 10 2 6 3 2" xfId="2246" xr:uid="{00000000-0005-0000-0000-0000570A0000}"/>
    <cellStyle name="Normal 6 10 2 6 4" xfId="2247" xr:uid="{00000000-0005-0000-0000-0000580A0000}"/>
    <cellStyle name="Normal 6 10 2 7" xfId="2248" xr:uid="{00000000-0005-0000-0000-0000590A0000}"/>
    <cellStyle name="Normal 6 10 2 7 2" xfId="2249" xr:uid="{00000000-0005-0000-0000-00005A0A0000}"/>
    <cellStyle name="Normal 6 10 2 7 2 2" xfId="2250" xr:uid="{00000000-0005-0000-0000-00005B0A0000}"/>
    <cellStyle name="Normal 6 10 2 7 2 2 2" xfId="2251" xr:uid="{00000000-0005-0000-0000-00005C0A0000}"/>
    <cellStyle name="Normal 6 10 2 7 2 3" xfId="2252" xr:uid="{00000000-0005-0000-0000-00005D0A0000}"/>
    <cellStyle name="Normal 6 10 2 7 3" xfId="2253" xr:uid="{00000000-0005-0000-0000-00005E0A0000}"/>
    <cellStyle name="Normal 6 10 2 7 3 2" xfId="2254" xr:uid="{00000000-0005-0000-0000-00005F0A0000}"/>
    <cellStyle name="Normal 6 10 2 7 4" xfId="2255" xr:uid="{00000000-0005-0000-0000-0000600A0000}"/>
    <cellStyle name="Normal 6 10 2 8" xfId="2256" xr:uid="{00000000-0005-0000-0000-0000610A0000}"/>
    <cellStyle name="Normal 6 10 2 8 2" xfId="2257" xr:uid="{00000000-0005-0000-0000-0000620A0000}"/>
    <cellStyle name="Normal 6 10 2 8 2 2" xfId="2258" xr:uid="{00000000-0005-0000-0000-0000630A0000}"/>
    <cellStyle name="Normal 6 10 2 8 3" xfId="2259" xr:uid="{00000000-0005-0000-0000-0000640A0000}"/>
    <cellStyle name="Normal 6 10 2 9" xfId="2260" xr:uid="{00000000-0005-0000-0000-0000650A0000}"/>
    <cellStyle name="Normal 6 10 2 9 2" xfId="2261" xr:uid="{00000000-0005-0000-0000-0000660A0000}"/>
    <cellStyle name="Normal 6 10 3" xfId="2262" xr:uid="{00000000-0005-0000-0000-0000670A0000}"/>
    <cellStyle name="Normal 6 10 3 10" xfId="2263" xr:uid="{00000000-0005-0000-0000-0000680A0000}"/>
    <cellStyle name="Normal 6 10 3 2" xfId="2264" xr:uid="{00000000-0005-0000-0000-0000690A0000}"/>
    <cellStyle name="Normal 6 10 3 2 2" xfId="2265" xr:uid="{00000000-0005-0000-0000-00006A0A0000}"/>
    <cellStyle name="Normal 6 10 3 2 2 2" xfId="2266" xr:uid="{00000000-0005-0000-0000-00006B0A0000}"/>
    <cellStyle name="Normal 6 10 3 2 2 2 2" xfId="2267" xr:uid="{00000000-0005-0000-0000-00006C0A0000}"/>
    <cellStyle name="Normal 6 10 3 2 2 2 2 2" xfId="2268" xr:uid="{00000000-0005-0000-0000-00006D0A0000}"/>
    <cellStyle name="Normal 6 10 3 2 2 2 3" xfId="2269" xr:uid="{00000000-0005-0000-0000-00006E0A0000}"/>
    <cellStyle name="Normal 6 10 3 2 2 3" xfId="2270" xr:uid="{00000000-0005-0000-0000-00006F0A0000}"/>
    <cellStyle name="Normal 6 10 3 2 2 3 2" xfId="2271" xr:uid="{00000000-0005-0000-0000-0000700A0000}"/>
    <cellStyle name="Normal 6 10 3 2 2 4" xfId="2272" xr:uid="{00000000-0005-0000-0000-0000710A0000}"/>
    <cellStyle name="Normal 6 10 3 2 3" xfId="2273" xr:uid="{00000000-0005-0000-0000-0000720A0000}"/>
    <cellStyle name="Normal 6 10 3 2 3 2" xfId="2274" xr:uid="{00000000-0005-0000-0000-0000730A0000}"/>
    <cellStyle name="Normal 6 10 3 2 3 2 2" xfId="2275" xr:uid="{00000000-0005-0000-0000-0000740A0000}"/>
    <cellStyle name="Normal 6 10 3 2 3 2 2 2" xfId="2276" xr:uid="{00000000-0005-0000-0000-0000750A0000}"/>
    <cellStyle name="Normal 6 10 3 2 3 2 3" xfId="2277" xr:uid="{00000000-0005-0000-0000-0000760A0000}"/>
    <cellStyle name="Normal 6 10 3 2 3 3" xfId="2278" xr:uid="{00000000-0005-0000-0000-0000770A0000}"/>
    <cellStyle name="Normal 6 10 3 2 3 3 2" xfId="2279" xr:uid="{00000000-0005-0000-0000-0000780A0000}"/>
    <cellStyle name="Normal 6 10 3 2 3 4" xfId="2280" xr:uid="{00000000-0005-0000-0000-0000790A0000}"/>
    <cellStyle name="Normal 6 10 3 2 4" xfId="2281" xr:uid="{00000000-0005-0000-0000-00007A0A0000}"/>
    <cellStyle name="Normal 6 10 3 2 4 2" xfId="2282" xr:uid="{00000000-0005-0000-0000-00007B0A0000}"/>
    <cellStyle name="Normal 6 10 3 2 4 2 2" xfId="2283" xr:uid="{00000000-0005-0000-0000-00007C0A0000}"/>
    <cellStyle name="Normal 6 10 3 2 4 2 2 2" xfId="2284" xr:uid="{00000000-0005-0000-0000-00007D0A0000}"/>
    <cellStyle name="Normal 6 10 3 2 4 2 3" xfId="2285" xr:uid="{00000000-0005-0000-0000-00007E0A0000}"/>
    <cellStyle name="Normal 6 10 3 2 4 3" xfId="2286" xr:uid="{00000000-0005-0000-0000-00007F0A0000}"/>
    <cellStyle name="Normal 6 10 3 2 4 3 2" xfId="2287" xr:uid="{00000000-0005-0000-0000-0000800A0000}"/>
    <cellStyle name="Normal 6 10 3 2 4 4" xfId="2288" xr:uid="{00000000-0005-0000-0000-0000810A0000}"/>
    <cellStyle name="Normal 6 10 3 2 5" xfId="2289" xr:uid="{00000000-0005-0000-0000-0000820A0000}"/>
    <cellStyle name="Normal 6 10 3 2 5 2" xfId="2290" xr:uid="{00000000-0005-0000-0000-0000830A0000}"/>
    <cellStyle name="Normal 6 10 3 2 5 2 2" xfId="2291" xr:uid="{00000000-0005-0000-0000-0000840A0000}"/>
    <cellStyle name="Normal 6 10 3 2 5 3" xfId="2292" xr:uid="{00000000-0005-0000-0000-0000850A0000}"/>
    <cellStyle name="Normal 6 10 3 2 6" xfId="2293" xr:uid="{00000000-0005-0000-0000-0000860A0000}"/>
    <cellStyle name="Normal 6 10 3 2 6 2" xfId="2294" xr:uid="{00000000-0005-0000-0000-0000870A0000}"/>
    <cellStyle name="Normal 6 10 3 2 7" xfId="2295" xr:uid="{00000000-0005-0000-0000-0000880A0000}"/>
    <cellStyle name="Normal 6 10 3 3" xfId="2296" xr:uid="{00000000-0005-0000-0000-0000890A0000}"/>
    <cellStyle name="Normal 6 10 3 3 2" xfId="2297" xr:uid="{00000000-0005-0000-0000-00008A0A0000}"/>
    <cellStyle name="Normal 6 10 3 3 2 2" xfId="2298" xr:uid="{00000000-0005-0000-0000-00008B0A0000}"/>
    <cellStyle name="Normal 6 10 3 3 2 2 2" xfId="2299" xr:uid="{00000000-0005-0000-0000-00008C0A0000}"/>
    <cellStyle name="Normal 6 10 3 3 2 3" xfId="2300" xr:uid="{00000000-0005-0000-0000-00008D0A0000}"/>
    <cellStyle name="Normal 6 10 3 3 3" xfId="2301" xr:uid="{00000000-0005-0000-0000-00008E0A0000}"/>
    <cellStyle name="Normal 6 10 3 3 3 2" xfId="2302" xr:uid="{00000000-0005-0000-0000-00008F0A0000}"/>
    <cellStyle name="Normal 6 10 3 3 4" xfId="2303" xr:uid="{00000000-0005-0000-0000-0000900A0000}"/>
    <cellStyle name="Normal 6 10 3 4" xfId="2304" xr:uid="{00000000-0005-0000-0000-0000910A0000}"/>
    <cellStyle name="Normal 6 10 3 4 2" xfId="2305" xr:uid="{00000000-0005-0000-0000-0000920A0000}"/>
    <cellStyle name="Normal 6 10 3 4 2 2" xfId="2306" xr:uid="{00000000-0005-0000-0000-0000930A0000}"/>
    <cellStyle name="Normal 6 10 3 4 2 2 2" xfId="2307" xr:uid="{00000000-0005-0000-0000-0000940A0000}"/>
    <cellStyle name="Normal 6 10 3 4 2 3" xfId="2308" xr:uid="{00000000-0005-0000-0000-0000950A0000}"/>
    <cellStyle name="Normal 6 10 3 4 3" xfId="2309" xr:uid="{00000000-0005-0000-0000-0000960A0000}"/>
    <cellStyle name="Normal 6 10 3 4 3 2" xfId="2310" xr:uid="{00000000-0005-0000-0000-0000970A0000}"/>
    <cellStyle name="Normal 6 10 3 4 4" xfId="2311" xr:uid="{00000000-0005-0000-0000-0000980A0000}"/>
    <cellStyle name="Normal 6 10 3 5" xfId="2312" xr:uid="{00000000-0005-0000-0000-0000990A0000}"/>
    <cellStyle name="Normal 6 10 3 5 2" xfId="2313" xr:uid="{00000000-0005-0000-0000-00009A0A0000}"/>
    <cellStyle name="Normal 6 10 3 5 2 2" xfId="2314" xr:uid="{00000000-0005-0000-0000-00009B0A0000}"/>
    <cellStyle name="Normal 6 10 3 5 2 2 2" xfId="2315" xr:uid="{00000000-0005-0000-0000-00009C0A0000}"/>
    <cellStyle name="Normal 6 10 3 5 2 3" xfId="2316" xr:uid="{00000000-0005-0000-0000-00009D0A0000}"/>
    <cellStyle name="Normal 6 10 3 5 3" xfId="2317" xr:uid="{00000000-0005-0000-0000-00009E0A0000}"/>
    <cellStyle name="Normal 6 10 3 5 3 2" xfId="2318" xr:uid="{00000000-0005-0000-0000-00009F0A0000}"/>
    <cellStyle name="Normal 6 10 3 5 4" xfId="2319" xr:uid="{00000000-0005-0000-0000-0000A00A0000}"/>
    <cellStyle name="Normal 6 10 3 6" xfId="2320" xr:uid="{00000000-0005-0000-0000-0000A10A0000}"/>
    <cellStyle name="Normal 6 10 3 6 2" xfId="2321" xr:uid="{00000000-0005-0000-0000-0000A20A0000}"/>
    <cellStyle name="Normal 6 10 3 6 2 2" xfId="2322" xr:uid="{00000000-0005-0000-0000-0000A30A0000}"/>
    <cellStyle name="Normal 6 10 3 6 2 2 2" xfId="2323" xr:uid="{00000000-0005-0000-0000-0000A40A0000}"/>
    <cellStyle name="Normal 6 10 3 6 2 3" xfId="2324" xr:uid="{00000000-0005-0000-0000-0000A50A0000}"/>
    <cellStyle name="Normal 6 10 3 6 3" xfId="2325" xr:uid="{00000000-0005-0000-0000-0000A60A0000}"/>
    <cellStyle name="Normal 6 10 3 6 3 2" xfId="2326" xr:uid="{00000000-0005-0000-0000-0000A70A0000}"/>
    <cellStyle name="Normal 6 10 3 6 4" xfId="2327" xr:uid="{00000000-0005-0000-0000-0000A80A0000}"/>
    <cellStyle name="Normal 6 10 3 7" xfId="2328" xr:uid="{00000000-0005-0000-0000-0000A90A0000}"/>
    <cellStyle name="Normal 6 10 3 7 2" xfId="2329" xr:uid="{00000000-0005-0000-0000-0000AA0A0000}"/>
    <cellStyle name="Normal 6 10 3 7 2 2" xfId="2330" xr:uid="{00000000-0005-0000-0000-0000AB0A0000}"/>
    <cellStyle name="Normal 6 10 3 7 3" xfId="2331" xr:uid="{00000000-0005-0000-0000-0000AC0A0000}"/>
    <cellStyle name="Normal 6 10 3 8" xfId="2332" xr:uid="{00000000-0005-0000-0000-0000AD0A0000}"/>
    <cellStyle name="Normal 6 10 3 8 2" xfId="2333" xr:uid="{00000000-0005-0000-0000-0000AE0A0000}"/>
    <cellStyle name="Normal 6 10 3 9" xfId="2334" xr:uid="{00000000-0005-0000-0000-0000AF0A0000}"/>
    <cellStyle name="Normal 6 10 3 9 2" xfId="2335" xr:uid="{00000000-0005-0000-0000-0000B00A0000}"/>
    <cellStyle name="Normal 6 10 4" xfId="2336" xr:uid="{00000000-0005-0000-0000-0000B10A0000}"/>
    <cellStyle name="Normal 6 10 4 2" xfId="2337" xr:uid="{00000000-0005-0000-0000-0000B20A0000}"/>
    <cellStyle name="Normal 6 10 4 2 2" xfId="2338" xr:uid="{00000000-0005-0000-0000-0000B30A0000}"/>
    <cellStyle name="Normal 6 10 4 2 2 2" xfId="2339" xr:uid="{00000000-0005-0000-0000-0000B40A0000}"/>
    <cellStyle name="Normal 6 10 4 2 2 2 2" xfId="2340" xr:uid="{00000000-0005-0000-0000-0000B50A0000}"/>
    <cellStyle name="Normal 6 10 4 2 2 2 2 2" xfId="2341" xr:uid="{00000000-0005-0000-0000-0000B60A0000}"/>
    <cellStyle name="Normal 6 10 4 2 2 2 3" xfId="2342" xr:uid="{00000000-0005-0000-0000-0000B70A0000}"/>
    <cellStyle name="Normal 6 10 4 2 2 3" xfId="2343" xr:uid="{00000000-0005-0000-0000-0000B80A0000}"/>
    <cellStyle name="Normal 6 10 4 2 2 3 2" xfId="2344" xr:uid="{00000000-0005-0000-0000-0000B90A0000}"/>
    <cellStyle name="Normal 6 10 4 2 2 4" xfId="2345" xr:uid="{00000000-0005-0000-0000-0000BA0A0000}"/>
    <cellStyle name="Normal 6 10 4 2 3" xfId="2346" xr:uid="{00000000-0005-0000-0000-0000BB0A0000}"/>
    <cellStyle name="Normal 6 10 4 2 3 2" xfId="2347" xr:uid="{00000000-0005-0000-0000-0000BC0A0000}"/>
    <cellStyle name="Normal 6 10 4 2 3 2 2" xfId="2348" xr:uid="{00000000-0005-0000-0000-0000BD0A0000}"/>
    <cellStyle name="Normal 6 10 4 2 3 2 2 2" xfId="2349" xr:uid="{00000000-0005-0000-0000-0000BE0A0000}"/>
    <cellStyle name="Normal 6 10 4 2 3 2 3" xfId="2350" xr:uid="{00000000-0005-0000-0000-0000BF0A0000}"/>
    <cellStyle name="Normal 6 10 4 2 3 3" xfId="2351" xr:uid="{00000000-0005-0000-0000-0000C00A0000}"/>
    <cellStyle name="Normal 6 10 4 2 3 3 2" xfId="2352" xr:uid="{00000000-0005-0000-0000-0000C10A0000}"/>
    <cellStyle name="Normal 6 10 4 2 3 4" xfId="2353" xr:uid="{00000000-0005-0000-0000-0000C20A0000}"/>
    <cellStyle name="Normal 6 10 4 2 4" xfId="2354" xr:uid="{00000000-0005-0000-0000-0000C30A0000}"/>
    <cellStyle name="Normal 6 10 4 2 4 2" xfId="2355" xr:uid="{00000000-0005-0000-0000-0000C40A0000}"/>
    <cellStyle name="Normal 6 10 4 2 4 2 2" xfId="2356" xr:uid="{00000000-0005-0000-0000-0000C50A0000}"/>
    <cellStyle name="Normal 6 10 4 2 4 2 2 2" xfId="2357" xr:uid="{00000000-0005-0000-0000-0000C60A0000}"/>
    <cellStyle name="Normal 6 10 4 2 4 2 3" xfId="2358" xr:uid="{00000000-0005-0000-0000-0000C70A0000}"/>
    <cellStyle name="Normal 6 10 4 2 4 3" xfId="2359" xr:uid="{00000000-0005-0000-0000-0000C80A0000}"/>
    <cellStyle name="Normal 6 10 4 2 4 3 2" xfId="2360" xr:uid="{00000000-0005-0000-0000-0000C90A0000}"/>
    <cellStyle name="Normal 6 10 4 2 4 4" xfId="2361" xr:uid="{00000000-0005-0000-0000-0000CA0A0000}"/>
    <cellStyle name="Normal 6 10 4 2 5" xfId="2362" xr:uid="{00000000-0005-0000-0000-0000CB0A0000}"/>
    <cellStyle name="Normal 6 10 4 2 5 2" xfId="2363" xr:uid="{00000000-0005-0000-0000-0000CC0A0000}"/>
    <cellStyle name="Normal 6 10 4 2 5 2 2" xfId="2364" xr:uid="{00000000-0005-0000-0000-0000CD0A0000}"/>
    <cellStyle name="Normal 6 10 4 2 5 3" xfId="2365" xr:uid="{00000000-0005-0000-0000-0000CE0A0000}"/>
    <cellStyle name="Normal 6 10 4 2 6" xfId="2366" xr:uid="{00000000-0005-0000-0000-0000CF0A0000}"/>
    <cellStyle name="Normal 6 10 4 2 6 2" xfId="2367" xr:uid="{00000000-0005-0000-0000-0000D00A0000}"/>
    <cellStyle name="Normal 6 10 4 2 7" xfId="2368" xr:uid="{00000000-0005-0000-0000-0000D10A0000}"/>
    <cellStyle name="Normal 6 10 4 3" xfId="2369" xr:uid="{00000000-0005-0000-0000-0000D20A0000}"/>
    <cellStyle name="Normal 6 10 4 3 2" xfId="2370" xr:uid="{00000000-0005-0000-0000-0000D30A0000}"/>
    <cellStyle name="Normal 6 10 4 3 2 2" xfId="2371" xr:uid="{00000000-0005-0000-0000-0000D40A0000}"/>
    <cellStyle name="Normal 6 10 4 3 2 2 2" xfId="2372" xr:uid="{00000000-0005-0000-0000-0000D50A0000}"/>
    <cellStyle name="Normal 6 10 4 3 2 3" xfId="2373" xr:uid="{00000000-0005-0000-0000-0000D60A0000}"/>
    <cellStyle name="Normal 6 10 4 3 3" xfId="2374" xr:uid="{00000000-0005-0000-0000-0000D70A0000}"/>
    <cellStyle name="Normal 6 10 4 3 3 2" xfId="2375" xr:uid="{00000000-0005-0000-0000-0000D80A0000}"/>
    <cellStyle name="Normal 6 10 4 3 4" xfId="2376" xr:uid="{00000000-0005-0000-0000-0000D90A0000}"/>
    <cellStyle name="Normal 6 10 4 4" xfId="2377" xr:uid="{00000000-0005-0000-0000-0000DA0A0000}"/>
    <cellStyle name="Normal 6 10 4 4 2" xfId="2378" xr:uid="{00000000-0005-0000-0000-0000DB0A0000}"/>
    <cellStyle name="Normal 6 10 4 4 2 2" xfId="2379" xr:uid="{00000000-0005-0000-0000-0000DC0A0000}"/>
    <cellStyle name="Normal 6 10 4 4 2 2 2" xfId="2380" xr:uid="{00000000-0005-0000-0000-0000DD0A0000}"/>
    <cellStyle name="Normal 6 10 4 4 2 3" xfId="2381" xr:uid="{00000000-0005-0000-0000-0000DE0A0000}"/>
    <cellStyle name="Normal 6 10 4 4 3" xfId="2382" xr:uid="{00000000-0005-0000-0000-0000DF0A0000}"/>
    <cellStyle name="Normal 6 10 4 4 3 2" xfId="2383" xr:uid="{00000000-0005-0000-0000-0000E00A0000}"/>
    <cellStyle name="Normal 6 10 4 4 4" xfId="2384" xr:uid="{00000000-0005-0000-0000-0000E10A0000}"/>
    <cellStyle name="Normal 6 10 4 5" xfId="2385" xr:uid="{00000000-0005-0000-0000-0000E20A0000}"/>
    <cellStyle name="Normal 6 10 4 5 2" xfId="2386" xr:uid="{00000000-0005-0000-0000-0000E30A0000}"/>
    <cellStyle name="Normal 6 10 4 5 2 2" xfId="2387" xr:uid="{00000000-0005-0000-0000-0000E40A0000}"/>
    <cellStyle name="Normal 6 10 4 5 2 2 2" xfId="2388" xr:uid="{00000000-0005-0000-0000-0000E50A0000}"/>
    <cellStyle name="Normal 6 10 4 5 2 3" xfId="2389" xr:uid="{00000000-0005-0000-0000-0000E60A0000}"/>
    <cellStyle name="Normal 6 10 4 5 3" xfId="2390" xr:uid="{00000000-0005-0000-0000-0000E70A0000}"/>
    <cellStyle name="Normal 6 10 4 5 3 2" xfId="2391" xr:uid="{00000000-0005-0000-0000-0000E80A0000}"/>
    <cellStyle name="Normal 6 10 4 5 4" xfId="2392" xr:uid="{00000000-0005-0000-0000-0000E90A0000}"/>
    <cellStyle name="Normal 6 10 4 6" xfId="2393" xr:uid="{00000000-0005-0000-0000-0000EA0A0000}"/>
    <cellStyle name="Normal 6 10 4 6 2" xfId="2394" xr:uid="{00000000-0005-0000-0000-0000EB0A0000}"/>
    <cellStyle name="Normal 6 10 4 6 2 2" xfId="2395" xr:uid="{00000000-0005-0000-0000-0000EC0A0000}"/>
    <cellStyle name="Normal 6 10 4 6 3" xfId="2396" xr:uid="{00000000-0005-0000-0000-0000ED0A0000}"/>
    <cellStyle name="Normal 6 10 4 7" xfId="2397" xr:uid="{00000000-0005-0000-0000-0000EE0A0000}"/>
    <cellStyle name="Normal 6 10 4 7 2" xfId="2398" xr:uid="{00000000-0005-0000-0000-0000EF0A0000}"/>
    <cellStyle name="Normal 6 10 4 8" xfId="2399" xr:uid="{00000000-0005-0000-0000-0000F00A0000}"/>
    <cellStyle name="Normal 6 10 4 8 2" xfId="2400" xr:uid="{00000000-0005-0000-0000-0000F10A0000}"/>
    <cellStyle name="Normal 6 10 4 9" xfId="2401" xr:uid="{00000000-0005-0000-0000-0000F20A0000}"/>
    <cellStyle name="Normal 6 10 5" xfId="2402" xr:uid="{00000000-0005-0000-0000-0000F30A0000}"/>
    <cellStyle name="Normal 6 10 5 2" xfId="2403" xr:uid="{00000000-0005-0000-0000-0000F40A0000}"/>
    <cellStyle name="Normal 6 10 5 2 2" xfId="2404" xr:uid="{00000000-0005-0000-0000-0000F50A0000}"/>
    <cellStyle name="Normal 6 10 5 2 2 2" xfId="2405" xr:uid="{00000000-0005-0000-0000-0000F60A0000}"/>
    <cellStyle name="Normal 6 10 5 2 2 2 2" xfId="2406" xr:uid="{00000000-0005-0000-0000-0000F70A0000}"/>
    <cellStyle name="Normal 6 10 5 2 2 2 2 2" xfId="2407" xr:uid="{00000000-0005-0000-0000-0000F80A0000}"/>
    <cellStyle name="Normal 6 10 5 2 2 2 3" xfId="2408" xr:uid="{00000000-0005-0000-0000-0000F90A0000}"/>
    <cellStyle name="Normal 6 10 5 2 2 3" xfId="2409" xr:uid="{00000000-0005-0000-0000-0000FA0A0000}"/>
    <cellStyle name="Normal 6 10 5 2 2 3 2" xfId="2410" xr:uid="{00000000-0005-0000-0000-0000FB0A0000}"/>
    <cellStyle name="Normal 6 10 5 2 2 4" xfId="2411" xr:uid="{00000000-0005-0000-0000-0000FC0A0000}"/>
    <cellStyle name="Normal 6 10 5 2 3" xfId="2412" xr:uid="{00000000-0005-0000-0000-0000FD0A0000}"/>
    <cellStyle name="Normal 6 10 5 2 3 2" xfId="2413" xr:uid="{00000000-0005-0000-0000-0000FE0A0000}"/>
    <cellStyle name="Normal 6 10 5 2 3 2 2" xfId="2414" xr:uid="{00000000-0005-0000-0000-0000FF0A0000}"/>
    <cellStyle name="Normal 6 10 5 2 3 2 2 2" xfId="2415" xr:uid="{00000000-0005-0000-0000-0000000B0000}"/>
    <cellStyle name="Normal 6 10 5 2 3 2 3" xfId="2416" xr:uid="{00000000-0005-0000-0000-0000010B0000}"/>
    <cellStyle name="Normal 6 10 5 2 3 3" xfId="2417" xr:uid="{00000000-0005-0000-0000-0000020B0000}"/>
    <cellStyle name="Normal 6 10 5 2 3 3 2" xfId="2418" xr:uid="{00000000-0005-0000-0000-0000030B0000}"/>
    <cellStyle name="Normal 6 10 5 2 3 4" xfId="2419" xr:uid="{00000000-0005-0000-0000-0000040B0000}"/>
    <cellStyle name="Normal 6 10 5 2 4" xfId="2420" xr:uid="{00000000-0005-0000-0000-0000050B0000}"/>
    <cellStyle name="Normal 6 10 5 2 4 2" xfId="2421" xr:uid="{00000000-0005-0000-0000-0000060B0000}"/>
    <cellStyle name="Normal 6 10 5 2 4 2 2" xfId="2422" xr:uid="{00000000-0005-0000-0000-0000070B0000}"/>
    <cellStyle name="Normal 6 10 5 2 4 2 2 2" xfId="2423" xr:uid="{00000000-0005-0000-0000-0000080B0000}"/>
    <cellStyle name="Normal 6 10 5 2 4 2 3" xfId="2424" xr:uid="{00000000-0005-0000-0000-0000090B0000}"/>
    <cellStyle name="Normal 6 10 5 2 4 3" xfId="2425" xr:uid="{00000000-0005-0000-0000-00000A0B0000}"/>
    <cellStyle name="Normal 6 10 5 2 4 3 2" xfId="2426" xr:uid="{00000000-0005-0000-0000-00000B0B0000}"/>
    <cellStyle name="Normal 6 10 5 2 4 4" xfId="2427" xr:uid="{00000000-0005-0000-0000-00000C0B0000}"/>
    <cellStyle name="Normal 6 10 5 2 5" xfId="2428" xr:uid="{00000000-0005-0000-0000-00000D0B0000}"/>
    <cellStyle name="Normal 6 10 5 2 5 2" xfId="2429" xr:uid="{00000000-0005-0000-0000-00000E0B0000}"/>
    <cellStyle name="Normal 6 10 5 2 5 2 2" xfId="2430" xr:uid="{00000000-0005-0000-0000-00000F0B0000}"/>
    <cellStyle name="Normal 6 10 5 2 5 3" xfId="2431" xr:uid="{00000000-0005-0000-0000-0000100B0000}"/>
    <cellStyle name="Normal 6 10 5 2 6" xfId="2432" xr:uid="{00000000-0005-0000-0000-0000110B0000}"/>
    <cellStyle name="Normal 6 10 5 2 6 2" xfId="2433" xr:uid="{00000000-0005-0000-0000-0000120B0000}"/>
    <cellStyle name="Normal 6 10 5 2 7" xfId="2434" xr:uid="{00000000-0005-0000-0000-0000130B0000}"/>
    <cellStyle name="Normal 6 10 5 3" xfId="2435" xr:uid="{00000000-0005-0000-0000-0000140B0000}"/>
    <cellStyle name="Normal 6 10 5 3 2" xfId="2436" xr:uid="{00000000-0005-0000-0000-0000150B0000}"/>
    <cellStyle name="Normal 6 10 5 3 2 2" xfId="2437" xr:uid="{00000000-0005-0000-0000-0000160B0000}"/>
    <cellStyle name="Normal 6 10 5 3 2 2 2" xfId="2438" xr:uid="{00000000-0005-0000-0000-0000170B0000}"/>
    <cellStyle name="Normal 6 10 5 3 2 3" xfId="2439" xr:uid="{00000000-0005-0000-0000-0000180B0000}"/>
    <cellStyle name="Normal 6 10 5 3 3" xfId="2440" xr:uid="{00000000-0005-0000-0000-0000190B0000}"/>
    <cellStyle name="Normal 6 10 5 3 3 2" xfId="2441" xr:uid="{00000000-0005-0000-0000-00001A0B0000}"/>
    <cellStyle name="Normal 6 10 5 3 4" xfId="2442" xr:uid="{00000000-0005-0000-0000-00001B0B0000}"/>
    <cellStyle name="Normal 6 10 5 4" xfId="2443" xr:uid="{00000000-0005-0000-0000-00001C0B0000}"/>
    <cellStyle name="Normal 6 10 5 4 2" xfId="2444" xr:uid="{00000000-0005-0000-0000-00001D0B0000}"/>
    <cellStyle name="Normal 6 10 5 4 2 2" xfId="2445" xr:uid="{00000000-0005-0000-0000-00001E0B0000}"/>
    <cellStyle name="Normal 6 10 5 4 2 2 2" xfId="2446" xr:uid="{00000000-0005-0000-0000-00001F0B0000}"/>
    <cellStyle name="Normal 6 10 5 4 2 3" xfId="2447" xr:uid="{00000000-0005-0000-0000-0000200B0000}"/>
    <cellStyle name="Normal 6 10 5 4 3" xfId="2448" xr:uid="{00000000-0005-0000-0000-0000210B0000}"/>
    <cellStyle name="Normal 6 10 5 4 3 2" xfId="2449" xr:uid="{00000000-0005-0000-0000-0000220B0000}"/>
    <cellStyle name="Normal 6 10 5 4 4" xfId="2450" xr:uid="{00000000-0005-0000-0000-0000230B0000}"/>
    <cellStyle name="Normal 6 10 5 5" xfId="2451" xr:uid="{00000000-0005-0000-0000-0000240B0000}"/>
    <cellStyle name="Normal 6 10 5 5 2" xfId="2452" xr:uid="{00000000-0005-0000-0000-0000250B0000}"/>
    <cellStyle name="Normal 6 10 5 5 2 2" xfId="2453" xr:uid="{00000000-0005-0000-0000-0000260B0000}"/>
    <cellStyle name="Normal 6 10 5 5 2 2 2" xfId="2454" xr:uid="{00000000-0005-0000-0000-0000270B0000}"/>
    <cellStyle name="Normal 6 10 5 5 2 3" xfId="2455" xr:uid="{00000000-0005-0000-0000-0000280B0000}"/>
    <cellStyle name="Normal 6 10 5 5 3" xfId="2456" xr:uid="{00000000-0005-0000-0000-0000290B0000}"/>
    <cellStyle name="Normal 6 10 5 5 3 2" xfId="2457" xr:uid="{00000000-0005-0000-0000-00002A0B0000}"/>
    <cellStyle name="Normal 6 10 5 5 4" xfId="2458" xr:uid="{00000000-0005-0000-0000-00002B0B0000}"/>
    <cellStyle name="Normal 6 10 5 6" xfId="2459" xr:uid="{00000000-0005-0000-0000-00002C0B0000}"/>
    <cellStyle name="Normal 6 10 5 6 2" xfId="2460" xr:uid="{00000000-0005-0000-0000-00002D0B0000}"/>
    <cellStyle name="Normal 6 10 5 6 2 2" xfId="2461" xr:uid="{00000000-0005-0000-0000-00002E0B0000}"/>
    <cellStyle name="Normal 6 10 5 6 3" xfId="2462" xr:uid="{00000000-0005-0000-0000-00002F0B0000}"/>
    <cellStyle name="Normal 6 10 5 7" xfId="2463" xr:uid="{00000000-0005-0000-0000-0000300B0000}"/>
    <cellStyle name="Normal 6 10 5 7 2" xfId="2464" xr:uid="{00000000-0005-0000-0000-0000310B0000}"/>
    <cellStyle name="Normal 6 10 5 8" xfId="2465" xr:uid="{00000000-0005-0000-0000-0000320B0000}"/>
    <cellStyle name="Normal 6 10 6" xfId="2466" xr:uid="{00000000-0005-0000-0000-0000330B0000}"/>
    <cellStyle name="Normal 6 10 6 2" xfId="2467" xr:uid="{00000000-0005-0000-0000-0000340B0000}"/>
    <cellStyle name="Normal 6 10 6 2 2" xfId="2468" xr:uid="{00000000-0005-0000-0000-0000350B0000}"/>
    <cellStyle name="Normal 6 10 6 2 2 2" xfId="2469" xr:uid="{00000000-0005-0000-0000-0000360B0000}"/>
    <cellStyle name="Normal 6 10 6 2 2 2 2" xfId="2470" xr:uid="{00000000-0005-0000-0000-0000370B0000}"/>
    <cellStyle name="Normal 6 10 6 2 2 3" xfId="2471" xr:uid="{00000000-0005-0000-0000-0000380B0000}"/>
    <cellStyle name="Normal 6 10 6 2 3" xfId="2472" xr:uid="{00000000-0005-0000-0000-0000390B0000}"/>
    <cellStyle name="Normal 6 10 6 2 3 2" xfId="2473" xr:uid="{00000000-0005-0000-0000-00003A0B0000}"/>
    <cellStyle name="Normal 6 10 6 2 4" xfId="2474" xr:uid="{00000000-0005-0000-0000-00003B0B0000}"/>
    <cellStyle name="Normal 6 10 6 3" xfId="2475" xr:uid="{00000000-0005-0000-0000-00003C0B0000}"/>
    <cellStyle name="Normal 6 10 6 3 2" xfId="2476" xr:uid="{00000000-0005-0000-0000-00003D0B0000}"/>
    <cellStyle name="Normal 6 10 6 3 2 2" xfId="2477" xr:uid="{00000000-0005-0000-0000-00003E0B0000}"/>
    <cellStyle name="Normal 6 10 6 3 2 2 2" xfId="2478" xr:uid="{00000000-0005-0000-0000-00003F0B0000}"/>
    <cellStyle name="Normal 6 10 6 3 2 3" xfId="2479" xr:uid="{00000000-0005-0000-0000-0000400B0000}"/>
    <cellStyle name="Normal 6 10 6 3 3" xfId="2480" xr:uid="{00000000-0005-0000-0000-0000410B0000}"/>
    <cellStyle name="Normal 6 10 6 3 3 2" xfId="2481" xr:uid="{00000000-0005-0000-0000-0000420B0000}"/>
    <cellStyle name="Normal 6 10 6 3 4" xfId="2482" xr:uid="{00000000-0005-0000-0000-0000430B0000}"/>
    <cellStyle name="Normal 6 10 6 4" xfId="2483" xr:uid="{00000000-0005-0000-0000-0000440B0000}"/>
    <cellStyle name="Normal 6 10 6 4 2" xfId="2484" xr:uid="{00000000-0005-0000-0000-0000450B0000}"/>
    <cellStyle name="Normal 6 10 6 4 2 2" xfId="2485" xr:uid="{00000000-0005-0000-0000-0000460B0000}"/>
    <cellStyle name="Normal 6 10 6 4 2 2 2" xfId="2486" xr:uid="{00000000-0005-0000-0000-0000470B0000}"/>
    <cellStyle name="Normal 6 10 6 4 2 3" xfId="2487" xr:uid="{00000000-0005-0000-0000-0000480B0000}"/>
    <cellStyle name="Normal 6 10 6 4 3" xfId="2488" xr:uid="{00000000-0005-0000-0000-0000490B0000}"/>
    <cellStyle name="Normal 6 10 6 4 3 2" xfId="2489" xr:uid="{00000000-0005-0000-0000-00004A0B0000}"/>
    <cellStyle name="Normal 6 10 6 4 4" xfId="2490" xr:uid="{00000000-0005-0000-0000-00004B0B0000}"/>
    <cellStyle name="Normal 6 10 6 5" xfId="2491" xr:uid="{00000000-0005-0000-0000-00004C0B0000}"/>
    <cellStyle name="Normal 6 10 6 5 2" xfId="2492" xr:uid="{00000000-0005-0000-0000-00004D0B0000}"/>
    <cellStyle name="Normal 6 10 6 5 2 2" xfId="2493" xr:uid="{00000000-0005-0000-0000-00004E0B0000}"/>
    <cellStyle name="Normal 6 10 6 5 3" xfId="2494" xr:uid="{00000000-0005-0000-0000-00004F0B0000}"/>
    <cellStyle name="Normal 6 10 6 6" xfId="2495" xr:uid="{00000000-0005-0000-0000-0000500B0000}"/>
    <cellStyle name="Normal 6 10 6 6 2" xfId="2496" xr:uid="{00000000-0005-0000-0000-0000510B0000}"/>
    <cellStyle name="Normal 6 10 6 7" xfId="2497" xr:uid="{00000000-0005-0000-0000-0000520B0000}"/>
    <cellStyle name="Normal 6 10 7" xfId="2498" xr:uid="{00000000-0005-0000-0000-0000530B0000}"/>
    <cellStyle name="Normal 6 10 7 2" xfId="2499" xr:uid="{00000000-0005-0000-0000-0000540B0000}"/>
    <cellStyle name="Normal 6 10 7 2 2" xfId="2500" xr:uid="{00000000-0005-0000-0000-0000550B0000}"/>
    <cellStyle name="Normal 6 10 7 2 2 2" xfId="2501" xr:uid="{00000000-0005-0000-0000-0000560B0000}"/>
    <cellStyle name="Normal 6 10 7 2 3" xfId="2502" xr:uid="{00000000-0005-0000-0000-0000570B0000}"/>
    <cellStyle name="Normal 6 10 7 3" xfId="2503" xr:uid="{00000000-0005-0000-0000-0000580B0000}"/>
    <cellStyle name="Normal 6 10 7 3 2" xfId="2504" xr:uid="{00000000-0005-0000-0000-0000590B0000}"/>
    <cellStyle name="Normal 6 10 7 4" xfId="2505" xr:uid="{00000000-0005-0000-0000-00005A0B0000}"/>
    <cellStyle name="Normal 6 10 8" xfId="2506" xr:uid="{00000000-0005-0000-0000-00005B0B0000}"/>
    <cellStyle name="Normal 6 10 8 2" xfId="2507" xr:uid="{00000000-0005-0000-0000-00005C0B0000}"/>
    <cellStyle name="Normal 6 10 8 2 2" xfId="2508" xr:uid="{00000000-0005-0000-0000-00005D0B0000}"/>
    <cellStyle name="Normal 6 10 8 2 2 2" xfId="2509" xr:uid="{00000000-0005-0000-0000-00005E0B0000}"/>
    <cellStyle name="Normal 6 10 8 2 3" xfId="2510" xr:uid="{00000000-0005-0000-0000-00005F0B0000}"/>
    <cellStyle name="Normal 6 10 8 3" xfId="2511" xr:uid="{00000000-0005-0000-0000-0000600B0000}"/>
    <cellStyle name="Normal 6 10 8 3 2" xfId="2512" xr:uid="{00000000-0005-0000-0000-0000610B0000}"/>
    <cellStyle name="Normal 6 10 8 4" xfId="2513" xr:uid="{00000000-0005-0000-0000-0000620B0000}"/>
    <cellStyle name="Normal 6 10 9" xfId="2514" xr:uid="{00000000-0005-0000-0000-0000630B0000}"/>
    <cellStyle name="Normal 6 10 9 2" xfId="2515" xr:uid="{00000000-0005-0000-0000-0000640B0000}"/>
    <cellStyle name="Normal 6 10 9 2 2" xfId="2516" xr:uid="{00000000-0005-0000-0000-0000650B0000}"/>
    <cellStyle name="Normal 6 10 9 2 2 2" xfId="2517" xr:uid="{00000000-0005-0000-0000-0000660B0000}"/>
    <cellStyle name="Normal 6 10 9 2 3" xfId="2518" xr:uid="{00000000-0005-0000-0000-0000670B0000}"/>
    <cellStyle name="Normal 6 10 9 3" xfId="2519" xr:uid="{00000000-0005-0000-0000-0000680B0000}"/>
    <cellStyle name="Normal 6 10 9 3 2" xfId="2520" xr:uid="{00000000-0005-0000-0000-0000690B0000}"/>
    <cellStyle name="Normal 6 10 9 4" xfId="2521" xr:uid="{00000000-0005-0000-0000-00006A0B0000}"/>
    <cellStyle name="Normal 6 11" xfId="2522" xr:uid="{00000000-0005-0000-0000-00006B0B0000}"/>
    <cellStyle name="Normal 6 11 10" xfId="2523" xr:uid="{00000000-0005-0000-0000-00006C0B0000}"/>
    <cellStyle name="Normal 6 11 10 2" xfId="2524" xr:uid="{00000000-0005-0000-0000-00006D0B0000}"/>
    <cellStyle name="Normal 6 11 10 2 2" xfId="2525" xr:uid="{00000000-0005-0000-0000-00006E0B0000}"/>
    <cellStyle name="Normal 6 11 10 2 2 2" xfId="2526" xr:uid="{00000000-0005-0000-0000-00006F0B0000}"/>
    <cellStyle name="Normal 6 11 10 2 3" xfId="2527" xr:uid="{00000000-0005-0000-0000-0000700B0000}"/>
    <cellStyle name="Normal 6 11 10 3" xfId="2528" xr:uid="{00000000-0005-0000-0000-0000710B0000}"/>
    <cellStyle name="Normal 6 11 10 3 2" xfId="2529" xr:uid="{00000000-0005-0000-0000-0000720B0000}"/>
    <cellStyle name="Normal 6 11 10 4" xfId="2530" xr:uid="{00000000-0005-0000-0000-0000730B0000}"/>
    <cellStyle name="Normal 6 11 11" xfId="2531" xr:uid="{00000000-0005-0000-0000-0000740B0000}"/>
    <cellStyle name="Normal 6 11 11 2" xfId="2532" xr:uid="{00000000-0005-0000-0000-0000750B0000}"/>
    <cellStyle name="Normal 6 11 11 2 2" xfId="2533" xr:uid="{00000000-0005-0000-0000-0000760B0000}"/>
    <cellStyle name="Normal 6 11 11 3" xfId="2534" xr:uid="{00000000-0005-0000-0000-0000770B0000}"/>
    <cellStyle name="Normal 6 11 12" xfId="2535" xr:uid="{00000000-0005-0000-0000-0000780B0000}"/>
    <cellStyle name="Normal 6 11 12 2" xfId="2536" xr:uid="{00000000-0005-0000-0000-0000790B0000}"/>
    <cellStyle name="Normal 6 11 13" xfId="2537" xr:uid="{00000000-0005-0000-0000-00007A0B0000}"/>
    <cellStyle name="Normal 6 11 13 2" xfId="2538" xr:uid="{00000000-0005-0000-0000-00007B0B0000}"/>
    <cellStyle name="Normal 6 11 14" xfId="2539" xr:uid="{00000000-0005-0000-0000-00007C0B0000}"/>
    <cellStyle name="Normal 6 11 2" xfId="2540" xr:uid="{00000000-0005-0000-0000-00007D0B0000}"/>
    <cellStyle name="Normal 6 11 2 10" xfId="2541" xr:uid="{00000000-0005-0000-0000-00007E0B0000}"/>
    <cellStyle name="Normal 6 11 2 10 2" xfId="2542" xr:uid="{00000000-0005-0000-0000-00007F0B0000}"/>
    <cellStyle name="Normal 6 11 2 11" xfId="2543" xr:uid="{00000000-0005-0000-0000-0000800B0000}"/>
    <cellStyle name="Normal 6 11 2 2" xfId="2544" xr:uid="{00000000-0005-0000-0000-0000810B0000}"/>
    <cellStyle name="Normal 6 11 2 2 2" xfId="2545" xr:uid="{00000000-0005-0000-0000-0000820B0000}"/>
    <cellStyle name="Normal 6 11 2 2 2 2" xfId="2546" xr:uid="{00000000-0005-0000-0000-0000830B0000}"/>
    <cellStyle name="Normal 6 11 2 2 2 2 2" xfId="2547" xr:uid="{00000000-0005-0000-0000-0000840B0000}"/>
    <cellStyle name="Normal 6 11 2 2 2 2 2 2" xfId="2548" xr:uid="{00000000-0005-0000-0000-0000850B0000}"/>
    <cellStyle name="Normal 6 11 2 2 2 2 2 2 2" xfId="2549" xr:uid="{00000000-0005-0000-0000-0000860B0000}"/>
    <cellStyle name="Normal 6 11 2 2 2 2 2 3" xfId="2550" xr:uid="{00000000-0005-0000-0000-0000870B0000}"/>
    <cellStyle name="Normal 6 11 2 2 2 2 3" xfId="2551" xr:uid="{00000000-0005-0000-0000-0000880B0000}"/>
    <cellStyle name="Normal 6 11 2 2 2 2 3 2" xfId="2552" xr:uid="{00000000-0005-0000-0000-0000890B0000}"/>
    <cellStyle name="Normal 6 11 2 2 2 2 4" xfId="2553" xr:uid="{00000000-0005-0000-0000-00008A0B0000}"/>
    <cellStyle name="Normal 6 11 2 2 2 3" xfId="2554" xr:uid="{00000000-0005-0000-0000-00008B0B0000}"/>
    <cellStyle name="Normal 6 11 2 2 2 3 2" xfId="2555" xr:uid="{00000000-0005-0000-0000-00008C0B0000}"/>
    <cellStyle name="Normal 6 11 2 2 2 3 2 2" xfId="2556" xr:uid="{00000000-0005-0000-0000-00008D0B0000}"/>
    <cellStyle name="Normal 6 11 2 2 2 3 2 2 2" xfId="2557" xr:uid="{00000000-0005-0000-0000-00008E0B0000}"/>
    <cellStyle name="Normal 6 11 2 2 2 3 2 3" xfId="2558" xr:uid="{00000000-0005-0000-0000-00008F0B0000}"/>
    <cellStyle name="Normal 6 11 2 2 2 3 3" xfId="2559" xr:uid="{00000000-0005-0000-0000-0000900B0000}"/>
    <cellStyle name="Normal 6 11 2 2 2 3 3 2" xfId="2560" xr:uid="{00000000-0005-0000-0000-0000910B0000}"/>
    <cellStyle name="Normal 6 11 2 2 2 3 4" xfId="2561" xr:uid="{00000000-0005-0000-0000-0000920B0000}"/>
    <cellStyle name="Normal 6 11 2 2 2 4" xfId="2562" xr:uid="{00000000-0005-0000-0000-0000930B0000}"/>
    <cellStyle name="Normal 6 11 2 2 2 4 2" xfId="2563" xr:uid="{00000000-0005-0000-0000-0000940B0000}"/>
    <cellStyle name="Normal 6 11 2 2 2 4 2 2" xfId="2564" xr:uid="{00000000-0005-0000-0000-0000950B0000}"/>
    <cellStyle name="Normal 6 11 2 2 2 4 2 2 2" xfId="2565" xr:uid="{00000000-0005-0000-0000-0000960B0000}"/>
    <cellStyle name="Normal 6 11 2 2 2 4 2 3" xfId="2566" xr:uid="{00000000-0005-0000-0000-0000970B0000}"/>
    <cellStyle name="Normal 6 11 2 2 2 4 3" xfId="2567" xr:uid="{00000000-0005-0000-0000-0000980B0000}"/>
    <cellStyle name="Normal 6 11 2 2 2 4 3 2" xfId="2568" xr:uid="{00000000-0005-0000-0000-0000990B0000}"/>
    <cellStyle name="Normal 6 11 2 2 2 4 4" xfId="2569" xr:uid="{00000000-0005-0000-0000-00009A0B0000}"/>
    <cellStyle name="Normal 6 11 2 2 2 5" xfId="2570" xr:uid="{00000000-0005-0000-0000-00009B0B0000}"/>
    <cellStyle name="Normal 6 11 2 2 2 5 2" xfId="2571" xr:uid="{00000000-0005-0000-0000-00009C0B0000}"/>
    <cellStyle name="Normal 6 11 2 2 2 5 2 2" xfId="2572" xr:uid="{00000000-0005-0000-0000-00009D0B0000}"/>
    <cellStyle name="Normal 6 11 2 2 2 5 3" xfId="2573" xr:uid="{00000000-0005-0000-0000-00009E0B0000}"/>
    <cellStyle name="Normal 6 11 2 2 2 6" xfId="2574" xr:uid="{00000000-0005-0000-0000-00009F0B0000}"/>
    <cellStyle name="Normal 6 11 2 2 2 6 2" xfId="2575" xr:uid="{00000000-0005-0000-0000-0000A00B0000}"/>
    <cellStyle name="Normal 6 11 2 2 2 7" xfId="2576" xr:uid="{00000000-0005-0000-0000-0000A10B0000}"/>
    <cellStyle name="Normal 6 11 2 2 3" xfId="2577" xr:uid="{00000000-0005-0000-0000-0000A20B0000}"/>
    <cellStyle name="Normal 6 11 2 2 3 2" xfId="2578" xr:uid="{00000000-0005-0000-0000-0000A30B0000}"/>
    <cellStyle name="Normal 6 11 2 2 3 2 2" xfId="2579" xr:uid="{00000000-0005-0000-0000-0000A40B0000}"/>
    <cellStyle name="Normal 6 11 2 2 3 2 2 2" xfId="2580" xr:uid="{00000000-0005-0000-0000-0000A50B0000}"/>
    <cellStyle name="Normal 6 11 2 2 3 2 3" xfId="2581" xr:uid="{00000000-0005-0000-0000-0000A60B0000}"/>
    <cellStyle name="Normal 6 11 2 2 3 3" xfId="2582" xr:uid="{00000000-0005-0000-0000-0000A70B0000}"/>
    <cellStyle name="Normal 6 11 2 2 3 3 2" xfId="2583" xr:uid="{00000000-0005-0000-0000-0000A80B0000}"/>
    <cellStyle name="Normal 6 11 2 2 3 4" xfId="2584" xr:uid="{00000000-0005-0000-0000-0000A90B0000}"/>
    <cellStyle name="Normal 6 11 2 2 4" xfId="2585" xr:uid="{00000000-0005-0000-0000-0000AA0B0000}"/>
    <cellStyle name="Normal 6 11 2 2 4 2" xfId="2586" xr:uid="{00000000-0005-0000-0000-0000AB0B0000}"/>
    <cellStyle name="Normal 6 11 2 2 4 2 2" xfId="2587" xr:uid="{00000000-0005-0000-0000-0000AC0B0000}"/>
    <cellStyle name="Normal 6 11 2 2 4 2 2 2" xfId="2588" xr:uid="{00000000-0005-0000-0000-0000AD0B0000}"/>
    <cellStyle name="Normal 6 11 2 2 4 2 3" xfId="2589" xr:uid="{00000000-0005-0000-0000-0000AE0B0000}"/>
    <cellStyle name="Normal 6 11 2 2 4 3" xfId="2590" xr:uid="{00000000-0005-0000-0000-0000AF0B0000}"/>
    <cellStyle name="Normal 6 11 2 2 4 3 2" xfId="2591" xr:uid="{00000000-0005-0000-0000-0000B00B0000}"/>
    <cellStyle name="Normal 6 11 2 2 4 4" xfId="2592" xr:uid="{00000000-0005-0000-0000-0000B10B0000}"/>
    <cellStyle name="Normal 6 11 2 2 5" xfId="2593" xr:uid="{00000000-0005-0000-0000-0000B20B0000}"/>
    <cellStyle name="Normal 6 11 2 2 5 2" xfId="2594" xr:uid="{00000000-0005-0000-0000-0000B30B0000}"/>
    <cellStyle name="Normal 6 11 2 2 5 2 2" xfId="2595" xr:uid="{00000000-0005-0000-0000-0000B40B0000}"/>
    <cellStyle name="Normal 6 11 2 2 5 2 2 2" xfId="2596" xr:uid="{00000000-0005-0000-0000-0000B50B0000}"/>
    <cellStyle name="Normal 6 11 2 2 5 2 3" xfId="2597" xr:uid="{00000000-0005-0000-0000-0000B60B0000}"/>
    <cellStyle name="Normal 6 11 2 2 5 3" xfId="2598" xr:uid="{00000000-0005-0000-0000-0000B70B0000}"/>
    <cellStyle name="Normal 6 11 2 2 5 3 2" xfId="2599" xr:uid="{00000000-0005-0000-0000-0000B80B0000}"/>
    <cellStyle name="Normal 6 11 2 2 5 4" xfId="2600" xr:uid="{00000000-0005-0000-0000-0000B90B0000}"/>
    <cellStyle name="Normal 6 11 2 2 6" xfId="2601" xr:uid="{00000000-0005-0000-0000-0000BA0B0000}"/>
    <cellStyle name="Normal 6 11 2 2 6 2" xfId="2602" xr:uid="{00000000-0005-0000-0000-0000BB0B0000}"/>
    <cellStyle name="Normal 6 11 2 2 6 2 2" xfId="2603" xr:uid="{00000000-0005-0000-0000-0000BC0B0000}"/>
    <cellStyle name="Normal 6 11 2 2 6 3" xfId="2604" xr:uid="{00000000-0005-0000-0000-0000BD0B0000}"/>
    <cellStyle name="Normal 6 11 2 2 7" xfId="2605" xr:uid="{00000000-0005-0000-0000-0000BE0B0000}"/>
    <cellStyle name="Normal 6 11 2 2 7 2" xfId="2606" xr:uid="{00000000-0005-0000-0000-0000BF0B0000}"/>
    <cellStyle name="Normal 6 11 2 2 8" xfId="2607" xr:uid="{00000000-0005-0000-0000-0000C00B0000}"/>
    <cellStyle name="Normal 6 11 2 2 8 2" xfId="2608" xr:uid="{00000000-0005-0000-0000-0000C10B0000}"/>
    <cellStyle name="Normal 6 11 2 2 9" xfId="2609" xr:uid="{00000000-0005-0000-0000-0000C20B0000}"/>
    <cellStyle name="Normal 6 11 2 3" xfId="2610" xr:uid="{00000000-0005-0000-0000-0000C30B0000}"/>
    <cellStyle name="Normal 6 11 2 3 2" xfId="2611" xr:uid="{00000000-0005-0000-0000-0000C40B0000}"/>
    <cellStyle name="Normal 6 11 2 3 2 2" xfId="2612" xr:uid="{00000000-0005-0000-0000-0000C50B0000}"/>
    <cellStyle name="Normal 6 11 2 3 2 2 2" xfId="2613" xr:uid="{00000000-0005-0000-0000-0000C60B0000}"/>
    <cellStyle name="Normal 6 11 2 3 2 2 2 2" xfId="2614" xr:uid="{00000000-0005-0000-0000-0000C70B0000}"/>
    <cellStyle name="Normal 6 11 2 3 2 2 3" xfId="2615" xr:uid="{00000000-0005-0000-0000-0000C80B0000}"/>
    <cellStyle name="Normal 6 11 2 3 2 3" xfId="2616" xr:uid="{00000000-0005-0000-0000-0000C90B0000}"/>
    <cellStyle name="Normal 6 11 2 3 2 3 2" xfId="2617" xr:uid="{00000000-0005-0000-0000-0000CA0B0000}"/>
    <cellStyle name="Normal 6 11 2 3 2 4" xfId="2618" xr:uid="{00000000-0005-0000-0000-0000CB0B0000}"/>
    <cellStyle name="Normal 6 11 2 3 3" xfId="2619" xr:uid="{00000000-0005-0000-0000-0000CC0B0000}"/>
    <cellStyle name="Normal 6 11 2 3 3 2" xfId="2620" xr:uid="{00000000-0005-0000-0000-0000CD0B0000}"/>
    <cellStyle name="Normal 6 11 2 3 3 2 2" xfId="2621" xr:uid="{00000000-0005-0000-0000-0000CE0B0000}"/>
    <cellStyle name="Normal 6 11 2 3 3 2 2 2" xfId="2622" xr:uid="{00000000-0005-0000-0000-0000CF0B0000}"/>
    <cellStyle name="Normal 6 11 2 3 3 2 3" xfId="2623" xr:uid="{00000000-0005-0000-0000-0000D00B0000}"/>
    <cellStyle name="Normal 6 11 2 3 3 3" xfId="2624" xr:uid="{00000000-0005-0000-0000-0000D10B0000}"/>
    <cellStyle name="Normal 6 11 2 3 3 3 2" xfId="2625" xr:uid="{00000000-0005-0000-0000-0000D20B0000}"/>
    <cellStyle name="Normal 6 11 2 3 3 4" xfId="2626" xr:uid="{00000000-0005-0000-0000-0000D30B0000}"/>
    <cellStyle name="Normal 6 11 2 3 4" xfId="2627" xr:uid="{00000000-0005-0000-0000-0000D40B0000}"/>
    <cellStyle name="Normal 6 11 2 3 4 2" xfId="2628" xr:uid="{00000000-0005-0000-0000-0000D50B0000}"/>
    <cellStyle name="Normal 6 11 2 3 4 2 2" xfId="2629" xr:uid="{00000000-0005-0000-0000-0000D60B0000}"/>
    <cellStyle name="Normal 6 11 2 3 4 2 2 2" xfId="2630" xr:uid="{00000000-0005-0000-0000-0000D70B0000}"/>
    <cellStyle name="Normal 6 11 2 3 4 2 3" xfId="2631" xr:uid="{00000000-0005-0000-0000-0000D80B0000}"/>
    <cellStyle name="Normal 6 11 2 3 4 3" xfId="2632" xr:uid="{00000000-0005-0000-0000-0000D90B0000}"/>
    <cellStyle name="Normal 6 11 2 3 4 3 2" xfId="2633" xr:uid="{00000000-0005-0000-0000-0000DA0B0000}"/>
    <cellStyle name="Normal 6 11 2 3 4 4" xfId="2634" xr:uid="{00000000-0005-0000-0000-0000DB0B0000}"/>
    <cellStyle name="Normal 6 11 2 3 5" xfId="2635" xr:uid="{00000000-0005-0000-0000-0000DC0B0000}"/>
    <cellStyle name="Normal 6 11 2 3 5 2" xfId="2636" xr:uid="{00000000-0005-0000-0000-0000DD0B0000}"/>
    <cellStyle name="Normal 6 11 2 3 5 2 2" xfId="2637" xr:uid="{00000000-0005-0000-0000-0000DE0B0000}"/>
    <cellStyle name="Normal 6 11 2 3 5 3" xfId="2638" xr:uid="{00000000-0005-0000-0000-0000DF0B0000}"/>
    <cellStyle name="Normal 6 11 2 3 6" xfId="2639" xr:uid="{00000000-0005-0000-0000-0000E00B0000}"/>
    <cellStyle name="Normal 6 11 2 3 6 2" xfId="2640" xr:uid="{00000000-0005-0000-0000-0000E10B0000}"/>
    <cellStyle name="Normal 6 11 2 3 7" xfId="2641" xr:uid="{00000000-0005-0000-0000-0000E20B0000}"/>
    <cellStyle name="Normal 6 11 2 4" xfId="2642" xr:uid="{00000000-0005-0000-0000-0000E30B0000}"/>
    <cellStyle name="Normal 6 11 2 4 2" xfId="2643" xr:uid="{00000000-0005-0000-0000-0000E40B0000}"/>
    <cellStyle name="Normal 6 11 2 4 2 2" xfId="2644" xr:uid="{00000000-0005-0000-0000-0000E50B0000}"/>
    <cellStyle name="Normal 6 11 2 4 2 2 2" xfId="2645" xr:uid="{00000000-0005-0000-0000-0000E60B0000}"/>
    <cellStyle name="Normal 6 11 2 4 2 3" xfId="2646" xr:uid="{00000000-0005-0000-0000-0000E70B0000}"/>
    <cellStyle name="Normal 6 11 2 4 3" xfId="2647" xr:uid="{00000000-0005-0000-0000-0000E80B0000}"/>
    <cellStyle name="Normal 6 11 2 4 3 2" xfId="2648" xr:uid="{00000000-0005-0000-0000-0000E90B0000}"/>
    <cellStyle name="Normal 6 11 2 4 4" xfId="2649" xr:uid="{00000000-0005-0000-0000-0000EA0B0000}"/>
    <cellStyle name="Normal 6 11 2 5" xfId="2650" xr:uid="{00000000-0005-0000-0000-0000EB0B0000}"/>
    <cellStyle name="Normal 6 11 2 5 2" xfId="2651" xr:uid="{00000000-0005-0000-0000-0000EC0B0000}"/>
    <cellStyle name="Normal 6 11 2 5 2 2" xfId="2652" xr:uid="{00000000-0005-0000-0000-0000ED0B0000}"/>
    <cellStyle name="Normal 6 11 2 5 2 2 2" xfId="2653" xr:uid="{00000000-0005-0000-0000-0000EE0B0000}"/>
    <cellStyle name="Normal 6 11 2 5 2 3" xfId="2654" xr:uid="{00000000-0005-0000-0000-0000EF0B0000}"/>
    <cellStyle name="Normal 6 11 2 5 3" xfId="2655" xr:uid="{00000000-0005-0000-0000-0000F00B0000}"/>
    <cellStyle name="Normal 6 11 2 5 3 2" xfId="2656" xr:uid="{00000000-0005-0000-0000-0000F10B0000}"/>
    <cellStyle name="Normal 6 11 2 5 4" xfId="2657" xr:uid="{00000000-0005-0000-0000-0000F20B0000}"/>
    <cellStyle name="Normal 6 11 2 6" xfId="2658" xr:uid="{00000000-0005-0000-0000-0000F30B0000}"/>
    <cellStyle name="Normal 6 11 2 6 2" xfId="2659" xr:uid="{00000000-0005-0000-0000-0000F40B0000}"/>
    <cellStyle name="Normal 6 11 2 6 2 2" xfId="2660" xr:uid="{00000000-0005-0000-0000-0000F50B0000}"/>
    <cellStyle name="Normal 6 11 2 6 2 2 2" xfId="2661" xr:uid="{00000000-0005-0000-0000-0000F60B0000}"/>
    <cellStyle name="Normal 6 11 2 6 2 3" xfId="2662" xr:uid="{00000000-0005-0000-0000-0000F70B0000}"/>
    <cellStyle name="Normal 6 11 2 6 3" xfId="2663" xr:uid="{00000000-0005-0000-0000-0000F80B0000}"/>
    <cellStyle name="Normal 6 11 2 6 3 2" xfId="2664" xr:uid="{00000000-0005-0000-0000-0000F90B0000}"/>
    <cellStyle name="Normal 6 11 2 6 4" xfId="2665" xr:uid="{00000000-0005-0000-0000-0000FA0B0000}"/>
    <cellStyle name="Normal 6 11 2 7" xfId="2666" xr:uid="{00000000-0005-0000-0000-0000FB0B0000}"/>
    <cellStyle name="Normal 6 11 2 7 2" xfId="2667" xr:uid="{00000000-0005-0000-0000-0000FC0B0000}"/>
    <cellStyle name="Normal 6 11 2 7 2 2" xfId="2668" xr:uid="{00000000-0005-0000-0000-0000FD0B0000}"/>
    <cellStyle name="Normal 6 11 2 7 2 2 2" xfId="2669" xr:uid="{00000000-0005-0000-0000-0000FE0B0000}"/>
    <cellStyle name="Normal 6 11 2 7 2 3" xfId="2670" xr:uid="{00000000-0005-0000-0000-0000FF0B0000}"/>
    <cellStyle name="Normal 6 11 2 7 3" xfId="2671" xr:uid="{00000000-0005-0000-0000-0000000C0000}"/>
    <cellStyle name="Normal 6 11 2 7 3 2" xfId="2672" xr:uid="{00000000-0005-0000-0000-0000010C0000}"/>
    <cellStyle name="Normal 6 11 2 7 4" xfId="2673" xr:uid="{00000000-0005-0000-0000-0000020C0000}"/>
    <cellStyle name="Normal 6 11 2 8" xfId="2674" xr:uid="{00000000-0005-0000-0000-0000030C0000}"/>
    <cellStyle name="Normal 6 11 2 8 2" xfId="2675" xr:uid="{00000000-0005-0000-0000-0000040C0000}"/>
    <cellStyle name="Normal 6 11 2 8 2 2" xfId="2676" xr:uid="{00000000-0005-0000-0000-0000050C0000}"/>
    <cellStyle name="Normal 6 11 2 8 3" xfId="2677" xr:uid="{00000000-0005-0000-0000-0000060C0000}"/>
    <cellStyle name="Normal 6 11 2 9" xfId="2678" xr:uid="{00000000-0005-0000-0000-0000070C0000}"/>
    <cellStyle name="Normal 6 11 2 9 2" xfId="2679" xr:uid="{00000000-0005-0000-0000-0000080C0000}"/>
    <cellStyle name="Normal 6 11 3" xfId="2680" xr:uid="{00000000-0005-0000-0000-0000090C0000}"/>
    <cellStyle name="Normal 6 11 3 10" xfId="2681" xr:uid="{00000000-0005-0000-0000-00000A0C0000}"/>
    <cellStyle name="Normal 6 11 3 2" xfId="2682" xr:uid="{00000000-0005-0000-0000-00000B0C0000}"/>
    <cellStyle name="Normal 6 11 3 2 2" xfId="2683" xr:uid="{00000000-0005-0000-0000-00000C0C0000}"/>
    <cellStyle name="Normal 6 11 3 2 2 2" xfId="2684" xr:uid="{00000000-0005-0000-0000-00000D0C0000}"/>
    <cellStyle name="Normal 6 11 3 2 2 2 2" xfId="2685" xr:uid="{00000000-0005-0000-0000-00000E0C0000}"/>
    <cellStyle name="Normal 6 11 3 2 2 2 2 2" xfId="2686" xr:uid="{00000000-0005-0000-0000-00000F0C0000}"/>
    <cellStyle name="Normal 6 11 3 2 2 2 3" xfId="2687" xr:uid="{00000000-0005-0000-0000-0000100C0000}"/>
    <cellStyle name="Normal 6 11 3 2 2 3" xfId="2688" xr:uid="{00000000-0005-0000-0000-0000110C0000}"/>
    <cellStyle name="Normal 6 11 3 2 2 3 2" xfId="2689" xr:uid="{00000000-0005-0000-0000-0000120C0000}"/>
    <cellStyle name="Normal 6 11 3 2 2 4" xfId="2690" xr:uid="{00000000-0005-0000-0000-0000130C0000}"/>
    <cellStyle name="Normal 6 11 3 2 3" xfId="2691" xr:uid="{00000000-0005-0000-0000-0000140C0000}"/>
    <cellStyle name="Normal 6 11 3 2 3 2" xfId="2692" xr:uid="{00000000-0005-0000-0000-0000150C0000}"/>
    <cellStyle name="Normal 6 11 3 2 3 2 2" xfId="2693" xr:uid="{00000000-0005-0000-0000-0000160C0000}"/>
    <cellStyle name="Normal 6 11 3 2 3 2 2 2" xfId="2694" xr:uid="{00000000-0005-0000-0000-0000170C0000}"/>
    <cellStyle name="Normal 6 11 3 2 3 2 3" xfId="2695" xr:uid="{00000000-0005-0000-0000-0000180C0000}"/>
    <cellStyle name="Normal 6 11 3 2 3 3" xfId="2696" xr:uid="{00000000-0005-0000-0000-0000190C0000}"/>
    <cellStyle name="Normal 6 11 3 2 3 3 2" xfId="2697" xr:uid="{00000000-0005-0000-0000-00001A0C0000}"/>
    <cellStyle name="Normal 6 11 3 2 3 4" xfId="2698" xr:uid="{00000000-0005-0000-0000-00001B0C0000}"/>
    <cellStyle name="Normal 6 11 3 2 4" xfId="2699" xr:uid="{00000000-0005-0000-0000-00001C0C0000}"/>
    <cellStyle name="Normal 6 11 3 2 4 2" xfId="2700" xr:uid="{00000000-0005-0000-0000-00001D0C0000}"/>
    <cellStyle name="Normal 6 11 3 2 4 2 2" xfId="2701" xr:uid="{00000000-0005-0000-0000-00001E0C0000}"/>
    <cellStyle name="Normal 6 11 3 2 4 2 2 2" xfId="2702" xr:uid="{00000000-0005-0000-0000-00001F0C0000}"/>
    <cellStyle name="Normal 6 11 3 2 4 2 3" xfId="2703" xr:uid="{00000000-0005-0000-0000-0000200C0000}"/>
    <cellStyle name="Normal 6 11 3 2 4 3" xfId="2704" xr:uid="{00000000-0005-0000-0000-0000210C0000}"/>
    <cellStyle name="Normal 6 11 3 2 4 3 2" xfId="2705" xr:uid="{00000000-0005-0000-0000-0000220C0000}"/>
    <cellStyle name="Normal 6 11 3 2 4 4" xfId="2706" xr:uid="{00000000-0005-0000-0000-0000230C0000}"/>
    <cellStyle name="Normal 6 11 3 2 5" xfId="2707" xr:uid="{00000000-0005-0000-0000-0000240C0000}"/>
    <cellStyle name="Normal 6 11 3 2 5 2" xfId="2708" xr:uid="{00000000-0005-0000-0000-0000250C0000}"/>
    <cellStyle name="Normal 6 11 3 2 5 2 2" xfId="2709" xr:uid="{00000000-0005-0000-0000-0000260C0000}"/>
    <cellStyle name="Normal 6 11 3 2 5 3" xfId="2710" xr:uid="{00000000-0005-0000-0000-0000270C0000}"/>
    <cellStyle name="Normal 6 11 3 2 6" xfId="2711" xr:uid="{00000000-0005-0000-0000-0000280C0000}"/>
    <cellStyle name="Normal 6 11 3 2 6 2" xfId="2712" xr:uid="{00000000-0005-0000-0000-0000290C0000}"/>
    <cellStyle name="Normal 6 11 3 2 7" xfId="2713" xr:uid="{00000000-0005-0000-0000-00002A0C0000}"/>
    <cellStyle name="Normal 6 11 3 3" xfId="2714" xr:uid="{00000000-0005-0000-0000-00002B0C0000}"/>
    <cellStyle name="Normal 6 11 3 3 2" xfId="2715" xr:uid="{00000000-0005-0000-0000-00002C0C0000}"/>
    <cellStyle name="Normal 6 11 3 3 2 2" xfId="2716" xr:uid="{00000000-0005-0000-0000-00002D0C0000}"/>
    <cellStyle name="Normal 6 11 3 3 2 2 2" xfId="2717" xr:uid="{00000000-0005-0000-0000-00002E0C0000}"/>
    <cellStyle name="Normal 6 11 3 3 2 3" xfId="2718" xr:uid="{00000000-0005-0000-0000-00002F0C0000}"/>
    <cellStyle name="Normal 6 11 3 3 3" xfId="2719" xr:uid="{00000000-0005-0000-0000-0000300C0000}"/>
    <cellStyle name="Normal 6 11 3 3 3 2" xfId="2720" xr:uid="{00000000-0005-0000-0000-0000310C0000}"/>
    <cellStyle name="Normal 6 11 3 3 4" xfId="2721" xr:uid="{00000000-0005-0000-0000-0000320C0000}"/>
    <cellStyle name="Normal 6 11 3 4" xfId="2722" xr:uid="{00000000-0005-0000-0000-0000330C0000}"/>
    <cellStyle name="Normal 6 11 3 4 2" xfId="2723" xr:uid="{00000000-0005-0000-0000-0000340C0000}"/>
    <cellStyle name="Normal 6 11 3 4 2 2" xfId="2724" xr:uid="{00000000-0005-0000-0000-0000350C0000}"/>
    <cellStyle name="Normal 6 11 3 4 2 2 2" xfId="2725" xr:uid="{00000000-0005-0000-0000-0000360C0000}"/>
    <cellStyle name="Normal 6 11 3 4 2 3" xfId="2726" xr:uid="{00000000-0005-0000-0000-0000370C0000}"/>
    <cellStyle name="Normal 6 11 3 4 3" xfId="2727" xr:uid="{00000000-0005-0000-0000-0000380C0000}"/>
    <cellStyle name="Normal 6 11 3 4 3 2" xfId="2728" xr:uid="{00000000-0005-0000-0000-0000390C0000}"/>
    <cellStyle name="Normal 6 11 3 4 4" xfId="2729" xr:uid="{00000000-0005-0000-0000-00003A0C0000}"/>
    <cellStyle name="Normal 6 11 3 5" xfId="2730" xr:uid="{00000000-0005-0000-0000-00003B0C0000}"/>
    <cellStyle name="Normal 6 11 3 5 2" xfId="2731" xr:uid="{00000000-0005-0000-0000-00003C0C0000}"/>
    <cellStyle name="Normal 6 11 3 5 2 2" xfId="2732" xr:uid="{00000000-0005-0000-0000-00003D0C0000}"/>
    <cellStyle name="Normal 6 11 3 5 2 2 2" xfId="2733" xr:uid="{00000000-0005-0000-0000-00003E0C0000}"/>
    <cellStyle name="Normal 6 11 3 5 2 3" xfId="2734" xr:uid="{00000000-0005-0000-0000-00003F0C0000}"/>
    <cellStyle name="Normal 6 11 3 5 3" xfId="2735" xr:uid="{00000000-0005-0000-0000-0000400C0000}"/>
    <cellStyle name="Normal 6 11 3 5 3 2" xfId="2736" xr:uid="{00000000-0005-0000-0000-0000410C0000}"/>
    <cellStyle name="Normal 6 11 3 5 4" xfId="2737" xr:uid="{00000000-0005-0000-0000-0000420C0000}"/>
    <cellStyle name="Normal 6 11 3 6" xfId="2738" xr:uid="{00000000-0005-0000-0000-0000430C0000}"/>
    <cellStyle name="Normal 6 11 3 6 2" xfId="2739" xr:uid="{00000000-0005-0000-0000-0000440C0000}"/>
    <cellStyle name="Normal 6 11 3 6 2 2" xfId="2740" xr:uid="{00000000-0005-0000-0000-0000450C0000}"/>
    <cellStyle name="Normal 6 11 3 6 2 2 2" xfId="2741" xr:uid="{00000000-0005-0000-0000-0000460C0000}"/>
    <cellStyle name="Normal 6 11 3 6 2 3" xfId="2742" xr:uid="{00000000-0005-0000-0000-0000470C0000}"/>
    <cellStyle name="Normal 6 11 3 6 3" xfId="2743" xr:uid="{00000000-0005-0000-0000-0000480C0000}"/>
    <cellStyle name="Normal 6 11 3 6 3 2" xfId="2744" xr:uid="{00000000-0005-0000-0000-0000490C0000}"/>
    <cellStyle name="Normal 6 11 3 6 4" xfId="2745" xr:uid="{00000000-0005-0000-0000-00004A0C0000}"/>
    <cellStyle name="Normal 6 11 3 7" xfId="2746" xr:uid="{00000000-0005-0000-0000-00004B0C0000}"/>
    <cellStyle name="Normal 6 11 3 7 2" xfId="2747" xr:uid="{00000000-0005-0000-0000-00004C0C0000}"/>
    <cellStyle name="Normal 6 11 3 7 2 2" xfId="2748" xr:uid="{00000000-0005-0000-0000-00004D0C0000}"/>
    <cellStyle name="Normal 6 11 3 7 3" xfId="2749" xr:uid="{00000000-0005-0000-0000-00004E0C0000}"/>
    <cellStyle name="Normal 6 11 3 8" xfId="2750" xr:uid="{00000000-0005-0000-0000-00004F0C0000}"/>
    <cellStyle name="Normal 6 11 3 8 2" xfId="2751" xr:uid="{00000000-0005-0000-0000-0000500C0000}"/>
    <cellStyle name="Normal 6 11 3 9" xfId="2752" xr:uid="{00000000-0005-0000-0000-0000510C0000}"/>
    <cellStyle name="Normal 6 11 3 9 2" xfId="2753" xr:uid="{00000000-0005-0000-0000-0000520C0000}"/>
    <cellStyle name="Normal 6 11 4" xfId="2754" xr:uid="{00000000-0005-0000-0000-0000530C0000}"/>
    <cellStyle name="Normal 6 11 4 2" xfId="2755" xr:uid="{00000000-0005-0000-0000-0000540C0000}"/>
    <cellStyle name="Normal 6 11 4 2 2" xfId="2756" xr:uid="{00000000-0005-0000-0000-0000550C0000}"/>
    <cellStyle name="Normal 6 11 4 2 2 2" xfId="2757" xr:uid="{00000000-0005-0000-0000-0000560C0000}"/>
    <cellStyle name="Normal 6 11 4 2 2 2 2" xfId="2758" xr:uid="{00000000-0005-0000-0000-0000570C0000}"/>
    <cellStyle name="Normal 6 11 4 2 2 2 2 2" xfId="2759" xr:uid="{00000000-0005-0000-0000-0000580C0000}"/>
    <cellStyle name="Normal 6 11 4 2 2 2 3" xfId="2760" xr:uid="{00000000-0005-0000-0000-0000590C0000}"/>
    <cellStyle name="Normal 6 11 4 2 2 3" xfId="2761" xr:uid="{00000000-0005-0000-0000-00005A0C0000}"/>
    <cellStyle name="Normal 6 11 4 2 2 3 2" xfId="2762" xr:uid="{00000000-0005-0000-0000-00005B0C0000}"/>
    <cellStyle name="Normal 6 11 4 2 2 4" xfId="2763" xr:uid="{00000000-0005-0000-0000-00005C0C0000}"/>
    <cellStyle name="Normal 6 11 4 2 3" xfId="2764" xr:uid="{00000000-0005-0000-0000-00005D0C0000}"/>
    <cellStyle name="Normal 6 11 4 2 3 2" xfId="2765" xr:uid="{00000000-0005-0000-0000-00005E0C0000}"/>
    <cellStyle name="Normal 6 11 4 2 3 2 2" xfId="2766" xr:uid="{00000000-0005-0000-0000-00005F0C0000}"/>
    <cellStyle name="Normal 6 11 4 2 3 2 2 2" xfId="2767" xr:uid="{00000000-0005-0000-0000-0000600C0000}"/>
    <cellStyle name="Normal 6 11 4 2 3 2 3" xfId="2768" xr:uid="{00000000-0005-0000-0000-0000610C0000}"/>
    <cellStyle name="Normal 6 11 4 2 3 3" xfId="2769" xr:uid="{00000000-0005-0000-0000-0000620C0000}"/>
    <cellStyle name="Normal 6 11 4 2 3 3 2" xfId="2770" xr:uid="{00000000-0005-0000-0000-0000630C0000}"/>
    <cellStyle name="Normal 6 11 4 2 3 4" xfId="2771" xr:uid="{00000000-0005-0000-0000-0000640C0000}"/>
    <cellStyle name="Normal 6 11 4 2 4" xfId="2772" xr:uid="{00000000-0005-0000-0000-0000650C0000}"/>
    <cellStyle name="Normal 6 11 4 2 4 2" xfId="2773" xr:uid="{00000000-0005-0000-0000-0000660C0000}"/>
    <cellStyle name="Normal 6 11 4 2 4 2 2" xfId="2774" xr:uid="{00000000-0005-0000-0000-0000670C0000}"/>
    <cellStyle name="Normal 6 11 4 2 4 2 2 2" xfId="2775" xr:uid="{00000000-0005-0000-0000-0000680C0000}"/>
    <cellStyle name="Normal 6 11 4 2 4 2 3" xfId="2776" xr:uid="{00000000-0005-0000-0000-0000690C0000}"/>
    <cellStyle name="Normal 6 11 4 2 4 3" xfId="2777" xr:uid="{00000000-0005-0000-0000-00006A0C0000}"/>
    <cellStyle name="Normal 6 11 4 2 4 3 2" xfId="2778" xr:uid="{00000000-0005-0000-0000-00006B0C0000}"/>
    <cellStyle name="Normal 6 11 4 2 4 4" xfId="2779" xr:uid="{00000000-0005-0000-0000-00006C0C0000}"/>
    <cellStyle name="Normal 6 11 4 2 5" xfId="2780" xr:uid="{00000000-0005-0000-0000-00006D0C0000}"/>
    <cellStyle name="Normal 6 11 4 2 5 2" xfId="2781" xr:uid="{00000000-0005-0000-0000-00006E0C0000}"/>
    <cellStyle name="Normal 6 11 4 2 5 2 2" xfId="2782" xr:uid="{00000000-0005-0000-0000-00006F0C0000}"/>
    <cellStyle name="Normal 6 11 4 2 5 3" xfId="2783" xr:uid="{00000000-0005-0000-0000-0000700C0000}"/>
    <cellStyle name="Normal 6 11 4 2 6" xfId="2784" xr:uid="{00000000-0005-0000-0000-0000710C0000}"/>
    <cellStyle name="Normal 6 11 4 2 6 2" xfId="2785" xr:uid="{00000000-0005-0000-0000-0000720C0000}"/>
    <cellStyle name="Normal 6 11 4 2 7" xfId="2786" xr:uid="{00000000-0005-0000-0000-0000730C0000}"/>
    <cellStyle name="Normal 6 11 4 3" xfId="2787" xr:uid="{00000000-0005-0000-0000-0000740C0000}"/>
    <cellStyle name="Normal 6 11 4 3 2" xfId="2788" xr:uid="{00000000-0005-0000-0000-0000750C0000}"/>
    <cellStyle name="Normal 6 11 4 3 2 2" xfId="2789" xr:uid="{00000000-0005-0000-0000-0000760C0000}"/>
    <cellStyle name="Normal 6 11 4 3 2 2 2" xfId="2790" xr:uid="{00000000-0005-0000-0000-0000770C0000}"/>
    <cellStyle name="Normal 6 11 4 3 2 3" xfId="2791" xr:uid="{00000000-0005-0000-0000-0000780C0000}"/>
    <cellStyle name="Normal 6 11 4 3 3" xfId="2792" xr:uid="{00000000-0005-0000-0000-0000790C0000}"/>
    <cellStyle name="Normal 6 11 4 3 3 2" xfId="2793" xr:uid="{00000000-0005-0000-0000-00007A0C0000}"/>
    <cellStyle name="Normal 6 11 4 3 4" xfId="2794" xr:uid="{00000000-0005-0000-0000-00007B0C0000}"/>
    <cellStyle name="Normal 6 11 4 4" xfId="2795" xr:uid="{00000000-0005-0000-0000-00007C0C0000}"/>
    <cellStyle name="Normal 6 11 4 4 2" xfId="2796" xr:uid="{00000000-0005-0000-0000-00007D0C0000}"/>
    <cellStyle name="Normal 6 11 4 4 2 2" xfId="2797" xr:uid="{00000000-0005-0000-0000-00007E0C0000}"/>
    <cellStyle name="Normal 6 11 4 4 2 2 2" xfId="2798" xr:uid="{00000000-0005-0000-0000-00007F0C0000}"/>
    <cellStyle name="Normal 6 11 4 4 2 3" xfId="2799" xr:uid="{00000000-0005-0000-0000-0000800C0000}"/>
    <cellStyle name="Normal 6 11 4 4 3" xfId="2800" xr:uid="{00000000-0005-0000-0000-0000810C0000}"/>
    <cellStyle name="Normal 6 11 4 4 3 2" xfId="2801" xr:uid="{00000000-0005-0000-0000-0000820C0000}"/>
    <cellStyle name="Normal 6 11 4 4 4" xfId="2802" xr:uid="{00000000-0005-0000-0000-0000830C0000}"/>
    <cellStyle name="Normal 6 11 4 5" xfId="2803" xr:uid="{00000000-0005-0000-0000-0000840C0000}"/>
    <cellStyle name="Normal 6 11 4 5 2" xfId="2804" xr:uid="{00000000-0005-0000-0000-0000850C0000}"/>
    <cellStyle name="Normal 6 11 4 5 2 2" xfId="2805" xr:uid="{00000000-0005-0000-0000-0000860C0000}"/>
    <cellStyle name="Normal 6 11 4 5 2 2 2" xfId="2806" xr:uid="{00000000-0005-0000-0000-0000870C0000}"/>
    <cellStyle name="Normal 6 11 4 5 2 3" xfId="2807" xr:uid="{00000000-0005-0000-0000-0000880C0000}"/>
    <cellStyle name="Normal 6 11 4 5 3" xfId="2808" xr:uid="{00000000-0005-0000-0000-0000890C0000}"/>
    <cellStyle name="Normal 6 11 4 5 3 2" xfId="2809" xr:uid="{00000000-0005-0000-0000-00008A0C0000}"/>
    <cellStyle name="Normal 6 11 4 5 4" xfId="2810" xr:uid="{00000000-0005-0000-0000-00008B0C0000}"/>
    <cellStyle name="Normal 6 11 4 6" xfId="2811" xr:uid="{00000000-0005-0000-0000-00008C0C0000}"/>
    <cellStyle name="Normal 6 11 4 6 2" xfId="2812" xr:uid="{00000000-0005-0000-0000-00008D0C0000}"/>
    <cellStyle name="Normal 6 11 4 6 2 2" xfId="2813" xr:uid="{00000000-0005-0000-0000-00008E0C0000}"/>
    <cellStyle name="Normal 6 11 4 6 3" xfId="2814" xr:uid="{00000000-0005-0000-0000-00008F0C0000}"/>
    <cellStyle name="Normal 6 11 4 7" xfId="2815" xr:uid="{00000000-0005-0000-0000-0000900C0000}"/>
    <cellStyle name="Normal 6 11 4 7 2" xfId="2816" xr:uid="{00000000-0005-0000-0000-0000910C0000}"/>
    <cellStyle name="Normal 6 11 4 8" xfId="2817" xr:uid="{00000000-0005-0000-0000-0000920C0000}"/>
    <cellStyle name="Normal 6 11 4 8 2" xfId="2818" xr:uid="{00000000-0005-0000-0000-0000930C0000}"/>
    <cellStyle name="Normal 6 11 4 9" xfId="2819" xr:uid="{00000000-0005-0000-0000-0000940C0000}"/>
    <cellStyle name="Normal 6 11 5" xfId="2820" xr:uid="{00000000-0005-0000-0000-0000950C0000}"/>
    <cellStyle name="Normal 6 11 5 2" xfId="2821" xr:uid="{00000000-0005-0000-0000-0000960C0000}"/>
    <cellStyle name="Normal 6 11 5 2 2" xfId="2822" xr:uid="{00000000-0005-0000-0000-0000970C0000}"/>
    <cellStyle name="Normal 6 11 5 2 2 2" xfId="2823" xr:uid="{00000000-0005-0000-0000-0000980C0000}"/>
    <cellStyle name="Normal 6 11 5 2 2 2 2" xfId="2824" xr:uid="{00000000-0005-0000-0000-0000990C0000}"/>
    <cellStyle name="Normal 6 11 5 2 2 2 2 2" xfId="2825" xr:uid="{00000000-0005-0000-0000-00009A0C0000}"/>
    <cellStyle name="Normal 6 11 5 2 2 2 3" xfId="2826" xr:uid="{00000000-0005-0000-0000-00009B0C0000}"/>
    <cellStyle name="Normal 6 11 5 2 2 3" xfId="2827" xr:uid="{00000000-0005-0000-0000-00009C0C0000}"/>
    <cellStyle name="Normal 6 11 5 2 2 3 2" xfId="2828" xr:uid="{00000000-0005-0000-0000-00009D0C0000}"/>
    <cellStyle name="Normal 6 11 5 2 2 4" xfId="2829" xr:uid="{00000000-0005-0000-0000-00009E0C0000}"/>
    <cellStyle name="Normal 6 11 5 2 3" xfId="2830" xr:uid="{00000000-0005-0000-0000-00009F0C0000}"/>
    <cellStyle name="Normal 6 11 5 2 3 2" xfId="2831" xr:uid="{00000000-0005-0000-0000-0000A00C0000}"/>
    <cellStyle name="Normal 6 11 5 2 3 2 2" xfId="2832" xr:uid="{00000000-0005-0000-0000-0000A10C0000}"/>
    <cellStyle name="Normal 6 11 5 2 3 2 2 2" xfId="2833" xr:uid="{00000000-0005-0000-0000-0000A20C0000}"/>
    <cellStyle name="Normal 6 11 5 2 3 2 3" xfId="2834" xr:uid="{00000000-0005-0000-0000-0000A30C0000}"/>
    <cellStyle name="Normal 6 11 5 2 3 3" xfId="2835" xr:uid="{00000000-0005-0000-0000-0000A40C0000}"/>
    <cellStyle name="Normal 6 11 5 2 3 3 2" xfId="2836" xr:uid="{00000000-0005-0000-0000-0000A50C0000}"/>
    <cellStyle name="Normal 6 11 5 2 3 4" xfId="2837" xr:uid="{00000000-0005-0000-0000-0000A60C0000}"/>
    <cellStyle name="Normal 6 11 5 2 4" xfId="2838" xr:uid="{00000000-0005-0000-0000-0000A70C0000}"/>
    <cellStyle name="Normal 6 11 5 2 4 2" xfId="2839" xr:uid="{00000000-0005-0000-0000-0000A80C0000}"/>
    <cellStyle name="Normal 6 11 5 2 4 2 2" xfId="2840" xr:uid="{00000000-0005-0000-0000-0000A90C0000}"/>
    <cellStyle name="Normal 6 11 5 2 4 2 2 2" xfId="2841" xr:uid="{00000000-0005-0000-0000-0000AA0C0000}"/>
    <cellStyle name="Normal 6 11 5 2 4 2 3" xfId="2842" xr:uid="{00000000-0005-0000-0000-0000AB0C0000}"/>
    <cellStyle name="Normal 6 11 5 2 4 3" xfId="2843" xr:uid="{00000000-0005-0000-0000-0000AC0C0000}"/>
    <cellStyle name="Normal 6 11 5 2 4 3 2" xfId="2844" xr:uid="{00000000-0005-0000-0000-0000AD0C0000}"/>
    <cellStyle name="Normal 6 11 5 2 4 4" xfId="2845" xr:uid="{00000000-0005-0000-0000-0000AE0C0000}"/>
    <cellStyle name="Normal 6 11 5 2 5" xfId="2846" xr:uid="{00000000-0005-0000-0000-0000AF0C0000}"/>
    <cellStyle name="Normal 6 11 5 2 5 2" xfId="2847" xr:uid="{00000000-0005-0000-0000-0000B00C0000}"/>
    <cellStyle name="Normal 6 11 5 2 5 2 2" xfId="2848" xr:uid="{00000000-0005-0000-0000-0000B10C0000}"/>
    <cellStyle name="Normal 6 11 5 2 5 3" xfId="2849" xr:uid="{00000000-0005-0000-0000-0000B20C0000}"/>
    <cellStyle name="Normal 6 11 5 2 6" xfId="2850" xr:uid="{00000000-0005-0000-0000-0000B30C0000}"/>
    <cellStyle name="Normal 6 11 5 2 6 2" xfId="2851" xr:uid="{00000000-0005-0000-0000-0000B40C0000}"/>
    <cellStyle name="Normal 6 11 5 2 7" xfId="2852" xr:uid="{00000000-0005-0000-0000-0000B50C0000}"/>
    <cellStyle name="Normal 6 11 5 3" xfId="2853" xr:uid="{00000000-0005-0000-0000-0000B60C0000}"/>
    <cellStyle name="Normal 6 11 5 3 2" xfId="2854" xr:uid="{00000000-0005-0000-0000-0000B70C0000}"/>
    <cellStyle name="Normal 6 11 5 3 2 2" xfId="2855" xr:uid="{00000000-0005-0000-0000-0000B80C0000}"/>
    <cellStyle name="Normal 6 11 5 3 2 2 2" xfId="2856" xr:uid="{00000000-0005-0000-0000-0000B90C0000}"/>
    <cellStyle name="Normal 6 11 5 3 2 3" xfId="2857" xr:uid="{00000000-0005-0000-0000-0000BA0C0000}"/>
    <cellStyle name="Normal 6 11 5 3 3" xfId="2858" xr:uid="{00000000-0005-0000-0000-0000BB0C0000}"/>
    <cellStyle name="Normal 6 11 5 3 3 2" xfId="2859" xr:uid="{00000000-0005-0000-0000-0000BC0C0000}"/>
    <cellStyle name="Normal 6 11 5 3 4" xfId="2860" xr:uid="{00000000-0005-0000-0000-0000BD0C0000}"/>
    <cellStyle name="Normal 6 11 5 4" xfId="2861" xr:uid="{00000000-0005-0000-0000-0000BE0C0000}"/>
    <cellStyle name="Normal 6 11 5 4 2" xfId="2862" xr:uid="{00000000-0005-0000-0000-0000BF0C0000}"/>
    <cellStyle name="Normal 6 11 5 4 2 2" xfId="2863" xr:uid="{00000000-0005-0000-0000-0000C00C0000}"/>
    <cellStyle name="Normal 6 11 5 4 2 2 2" xfId="2864" xr:uid="{00000000-0005-0000-0000-0000C10C0000}"/>
    <cellStyle name="Normal 6 11 5 4 2 3" xfId="2865" xr:uid="{00000000-0005-0000-0000-0000C20C0000}"/>
    <cellStyle name="Normal 6 11 5 4 3" xfId="2866" xr:uid="{00000000-0005-0000-0000-0000C30C0000}"/>
    <cellStyle name="Normal 6 11 5 4 3 2" xfId="2867" xr:uid="{00000000-0005-0000-0000-0000C40C0000}"/>
    <cellStyle name="Normal 6 11 5 4 4" xfId="2868" xr:uid="{00000000-0005-0000-0000-0000C50C0000}"/>
    <cellStyle name="Normal 6 11 5 5" xfId="2869" xr:uid="{00000000-0005-0000-0000-0000C60C0000}"/>
    <cellStyle name="Normal 6 11 5 5 2" xfId="2870" xr:uid="{00000000-0005-0000-0000-0000C70C0000}"/>
    <cellStyle name="Normal 6 11 5 5 2 2" xfId="2871" xr:uid="{00000000-0005-0000-0000-0000C80C0000}"/>
    <cellStyle name="Normal 6 11 5 5 2 2 2" xfId="2872" xr:uid="{00000000-0005-0000-0000-0000C90C0000}"/>
    <cellStyle name="Normal 6 11 5 5 2 3" xfId="2873" xr:uid="{00000000-0005-0000-0000-0000CA0C0000}"/>
    <cellStyle name="Normal 6 11 5 5 3" xfId="2874" xr:uid="{00000000-0005-0000-0000-0000CB0C0000}"/>
    <cellStyle name="Normal 6 11 5 5 3 2" xfId="2875" xr:uid="{00000000-0005-0000-0000-0000CC0C0000}"/>
    <cellStyle name="Normal 6 11 5 5 4" xfId="2876" xr:uid="{00000000-0005-0000-0000-0000CD0C0000}"/>
    <cellStyle name="Normal 6 11 5 6" xfId="2877" xr:uid="{00000000-0005-0000-0000-0000CE0C0000}"/>
    <cellStyle name="Normal 6 11 5 6 2" xfId="2878" xr:uid="{00000000-0005-0000-0000-0000CF0C0000}"/>
    <cellStyle name="Normal 6 11 5 6 2 2" xfId="2879" xr:uid="{00000000-0005-0000-0000-0000D00C0000}"/>
    <cellStyle name="Normal 6 11 5 6 3" xfId="2880" xr:uid="{00000000-0005-0000-0000-0000D10C0000}"/>
    <cellStyle name="Normal 6 11 5 7" xfId="2881" xr:uid="{00000000-0005-0000-0000-0000D20C0000}"/>
    <cellStyle name="Normal 6 11 5 7 2" xfId="2882" xr:uid="{00000000-0005-0000-0000-0000D30C0000}"/>
    <cellStyle name="Normal 6 11 5 8" xfId="2883" xr:uid="{00000000-0005-0000-0000-0000D40C0000}"/>
    <cellStyle name="Normal 6 11 6" xfId="2884" xr:uid="{00000000-0005-0000-0000-0000D50C0000}"/>
    <cellStyle name="Normal 6 11 6 2" xfId="2885" xr:uid="{00000000-0005-0000-0000-0000D60C0000}"/>
    <cellStyle name="Normal 6 11 6 2 2" xfId="2886" xr:uid="{00000000-0005-0000-0000-0000D70C0000}"/>
    <cellStyle name="Normal 6 11 6 2 2 2" xfId="2887" xr:uid="{00000000-0005-0000-0000-0000D80C0000}"/>
    <cellStyle name="Normal 6 11 6 2 2 2 2" xfId="2888" xr:uid="{00000000-0005-0000-0000-0000D90C0000}"/>
    <cellStyle name="Normal 6 11 6 2 2 3" xfId="2889" xr:uid="{00000000-0005-0000-0000-0000DA0C0000}"/>
    <cellStyle name="Normal 6 11 6 2 3" xfId="2890" xr:uid="{00000000-0005-0000-0000-0000DB0C0000}"/>
    <cellStyle name="Normal 6 11 6 2 3 2" xfId="2891" xr:uid="{00000000-0005-0000-0000-0000DC0C0000}"/>
    <cellStyle name="Normal 6 11 6 2 4" xfId="2892" xr:uid="{00000000-0005-0000-0000-0000DD0C0000}"/>
    <cellStyle name="Normal 6 11 6 3" xfId="2893" xr:uid="{00000000-0005-0000-0000-0000DE0C0000}"/>
    <cellStyle name="Normal 6 11 6 3 2" xfId="2894" xr:uid="{00000000-0005-0000-0000-0000DF0C0000}"/>
    <cellStyle name="Normal 6 11 6 3 2 2" xfId="2895" xr:uid="{00000000-0005-0000-0000-0000E00C0000}"/>
    <cellStyle name="Normal 6 11 6 3 2 2 2" xfId="2896" xr:uid="{00000000-0005-0000-0000-0000E10C0000}"/>
    <cellStyle name="Normal 6 11 6 3 2 3" xfId="2897" xr:uid="{00000000-0005-0000-0000-0000E20C0000}"/>
    <cellStyle name="Normal 6 11 6 3 3" xfId="2898" xr:uid="{00000000-0005-0000-0000-0000E30C0000}"/>
    <cellStyle name="Normal 6 11 6 3 3 2" xfId="2899" xr:uid="{00000000-0005-0000-0000-0000E40C0000}"/>
    <cellStyle name="Normal 6 11 6 3 4" xfId="2900" xr:uid="{00000000-0005-0000-0000-0000E50C0000}"/>
    <cellStyle name="Normal 6 11 6 4" xfId="2901" xr:uid="{00000000-0005-0000-0000-0000E60C0000}"/>
    <cellStyle name="Normal 6 11 6 4 2" xfId="2902" xr:uid="{00000000-0005-0000-0000-0000E70C0000}"/>
    <cellStyle name="Normal 6 11 6 4 2 2" xfId="2903" xr:uid="{00000000-0005-0000-0000-0000E80C0000}"/>
    <cellStyle name="Normal 6 11 6 4 2 2 2" xfId="2904" xr:uid="{00000000-0005-0000-0000-0000E90C0000}"/>
    <cellStyle name="Normal 6 11 6 4 2 3" xfId="2905" xr:uid="{00000000-0005-0000-0000-0000EA0C0000}"/>
    <cellStyle name="Normal 6 11 6 4 3" xfId="2906" xr:uid="{00000000-0005-0000-0000-0000EB0C0000}"/>
    <cellStyle name="Normal 6 11 6 4 3 2" xfId="2907" xr:uid="{00000000-0005-0000-0000-0000EC0C0000}"/>
    <cellStyle name="Normal 6 11 6 4 4" xfId="2908" xr:uid="{00000000-0005-0000-0000-0000ED0C0000}"/>
    <cellStyle name="Normal 6 11 6 5" xfId="2909" xr:uid="{00000000-0005-0000-0000-0000EE0C0000}"/>
    <cellStyle name="Normal 6 11 6 5 2" xfId="2910" xr:uid="{00000000-0005-0000-0000-0000EF0C0000}"/>
    <cellStyle name="Normal 6 11 6 5 2 2" xfId="2911" xr:uid="{00000000-0005-0000-0000-0000F00C0000}"/>
    <cellStyle name="Normal 6 11 6 5 3" xfId="2912" xr:uid="{00000000-0005-0000-0000-0000F10C0000}"/>
    <cellStyle name="Normal 6 11 6 6" xfId="2913" xr:uid="{00000000-0005-0000-0000-0000F20C0000}"/>
    <cellStyle name="Normal 6 11 6 6 2" xfId="2914" xr:uid="{00000000-0005-0000-0000-0000F30C0000}"/>
    <cellStyle name="Normal 6 11 6 7" xfId="2915" xr:uid="{00000000-0005-0000-0000-0000F40C0000}"/>
    <cellStyle name="Normal 6 11 7" xfId="2916" xr:uid="{00000000-0005-0000-0000-0000F50C0000}"/>
    <cellStyle name="Normal 6 11 7 2" xfId="2917" xr:uid="{00000000-0005-0000-0000-0000F60C0000}"/>
    <cellStyle name="Normal 6 11 7 2 2" xfId="2918" xr:uid="{00000000-0005-0000-0000-0000F70C0000}"/>
    <cellStyle name="Normal 6 11 7 2 2 2" xfId="2919" xr:uid="{00000000-0005-0000-0000-0000F80C0000}"/>
    <cellStyle name="Normal 6 11 7 2 3" xfId="2920" xr:uid="{00000000-0005-0000-0000-0000F90C0000}"/>
    <cellStyle name="Normal 6 11 7 3" xfId="2921" xr:uid="{00000000-0005-0000-0000-0000FA0C0000}"/>
    <cellStyle name="Normal 6 11 7 3 2" xfId="2922" xr:uid="{00000000-0005-0000-0000-0000FB0C0000}"/>
    <cellStyle name="Normal 6 11 7 4" xfId="2923" xr:uid="{00000000-0005-0000-0000-0000FC0C0000}"/>
    <cellStyle name="Normal 6 11 8" xfId="2924" xr:uid="{00000000-0005-0000-0000-0000FD0C0000}"/>
    <cellStyle name="Normal 6 11 8 2" xfId="2925" xr:uid="{00000000-0005-0000-0000-0000FE0C0000}"/>
    <cellStyle name="Normal 6 11 8 2 2" xfId="2926" xr:uid="{00000000-0005-0000-0000-0000FF0C0000}"/>
    <cellStyle name="Normal 6 11 8 2 2 2" xfId="2927" xr:uid="{00000000-0005-0000-0000-0000000D0000}"/>
    <cellStyle name="Normal 6 11 8 2 3" xfId="2928" xr:uid="{00000000-0005-0000-0000-0000010D0000}"/>
    <cellStyle name="Normal 6 11 8 3" xfId="2929" xr:uid="{00000000-0005-0000-0000-0000020D0000}"/>
    <cellStyle name="Normal 6 11 8 3 2" xfId="2930" xr:uid="{00000000-0005-0000-0000-0000030D0000}"/>
    <cellStyle name="Normal 6 11 8 4" xfId="2931" xr:uid="{00000000-0005-0000-0000-0000040D0000}"/>
    <cellStyle name="Normal 6 11 9" xfId="2932" xr:uid="{00000000-0005-0000-0000-0000050D0000}"/>
    <cellStyle name="Normal 6 11 9 2" xfId="2933" xr:uid="{00000000-0005-0000-0000-0000060D0000}"/>
    <cellStyle name="Normal 6 11 9 2 2" xfId="2934" xr:uid="{00000000-0005-0000-0000-0000070D0000}"/>
    <cellStyle name="Normal 6 11 9 2 2 2" xfId="2935" xr:uid="{00000000-0005-0000-0000-0000080D0000}"/>
    <cellStyle name="Normal 6 11 9 2 3" xfId="2936" xr:uid="{00000000-0005-0000-0000-0000090D0000}"/>
    <cellStyle name="Normal 6 11 9 3" xfId="2937" xr:uid="{00000000-0005-0000-0000-00000A0D0000}"/>
    <cellStyle name="Normal 6 11 9 3 2" xfId="2938" xr:uid="{00000000-0005-0000-0000-00000B0D0000}"/>
    <cellStyle name="Normal 6 11 9 4" xfId="2939" xr:uid="{00000000-0005-0000-0000-00000C0D0000}"/>
    <cellStyle name="Normal 6 12" xfId="2940" xr:uid="{00000000-0005-0000-0000-00000D0D0000}"/>
    <cellStyle name="Normal 6 12 10" xfId="2941" xr:uid="{00000000-0005-0000-0000-00000E0D0000}"/>
    <cellStyle name="Normal 6 12 10 2" xfId="2942" xr:uid="{00000000-0005-0000-0000-00000F0D0000}"/>
    <cellStyle name="Normal 6 12 11" xfId="2943" xr:uid="{00000000-0005-0000-0000-0000100D0000}"/>
    <cellStyle name="Normal 6 12 2" xfId="2944" xr:uid="{00000000-0005-0000-0000-0000110D0000}"/>
    <cellStyle name="Normal 6 12 2 2" xfId="2945" xr:uid="{00000000-0005-0000-0000-0000120D0000}"/>
    <cellStyle name="Normal 6 12 2 2 2" xfId="2946" xr:uid="{00000000-0005-0000-0000-0000130D0000}"/>
    <cellStyle name="Normal 6 12 2 2 2 2" xfId="2947" xr:uid="{00000000-0005-0000-0000-0000140D0000}"/>
    <cellStyle name="Normal 6 12 2 2 2 2 2" xfId="2948" xr:uid="{00000000-0005-0000-0000-0000150D0000}"/>
    <cellStyle name="Normal 6 12 2 2 2 2 2 2" xfId="2949" xr:uid="{00000000-0005-0000-0000-0000160D0000}"/>
    <cellStyle name="Normal 6 12 2 2 2 2 3" xfId="2950" xr:uid="{00000000-0005-0000-0000-0000170D0000}"/>
    <cellStyle name="Normal 6 12 2 2 2 3" xfId="2951" xr:uid="{00000000-0005-0000-0000-0000180D0000}"/>
    <cellStyle name="Normal 6 12 2 2 2 3 2" xfId="2952" xr:uid="{00000000-0005-0000-0000-0000190D0000}"/>
    <cellStyle name="Normal 6 12 2 2 2 4" xfId="2953" xr:uid="{00000000-0005-0000-0000-00001A0D0000}"/>
    <cellStyle name="Normal 6 12 2 2 3" xfId="2954" xr:uid="{00000000-0005-0000-0000-00001B0D0000}"/>
    <cellStyle name="Normal 6 12 2 2 3 2" xfId="2955" xr:uid="{00000000-0005-0000-0000-00001C0D0000}"/>
    <cellStyle name="Normal 6 12 2 2 3 2 2" xfId="2956" xr:uid="{00000000-0005-0000-0000-00001D0D0000}"/>
    <cellStyle name="Normal 6 12 2 2 3 2 2 2" xfId="2957" xr:uid="{00000000-0005-0000-0000-00001E0D0000}"/>
    <cellStyle name="Normal 6 12 2 2 3 2 3" xfId="2958" xr:uid="{00000000-0005-0000-0000-00001F0D0000}"/>
    <cellStyle name="Normal 6 12 2 2 3 3" xfId="2959" xr:uid="{00000000-0005-0000-0000-0000200D0000}"/>
    <cellStyle name="Normal 6 12 2 2 3 3 2" xfId="2960" xr:uid="{00000000-0005-0000-0000-0000210D0000}"/>
    <cellStyle name="Normal 6 12 2 2 3 4" xfId="2961" xr:uid="{00000000-0005-0000-0000-0000220D0000}"/>
    <cellStyle name="Normal 6 12 2 2 4" xfId="2962" xr:uid="{00000000-0005-0000-0000-0000230D0000}"/>
    <cellStyle name="Normal 6 12 2 2 4 2" xfId="2963" xr:uid="{00000000-0005-0000-0000-0000240D0000}"/>
    <cellStyle name="Normal 6 12 2 2 4 2 2" xfId="2964" xr:uid="{00000000-0005-0000-0000-0000250D0000}"/>
    <cellStyle name="Normal 6 12 2 2 4 2 2 2" xfId="2965" xr:uid="{00000000-0005-0000-0000-0000260D0000}"/>
    <cellStyle name="Normal 6 12 2 2 4 2 3" xfId="2966" xr:uid="{00000000-0005-0000-0000-0000270D0000}"/>
    <cellStyle name="Normal 6 12 2 2 4 3" xfId="2967" xr:uid="{00000000-0005-0000-0000-0000280D0000}"/>
    <cellStyle name="Normal 6 12 2 2 4 3 2" xfId="2968" xr:uid="{00000000-0005-0000-0000-0000290D0000}"/>
    <cellStyle name="Normal 6 12 2 2 4 4" xfId="2969" xr:uid="{00000000-0005-0000-0000-00002A0D0000}"/>
    <cellStyle name="Normal 6 12 2 2 5" xfId="2970" xr:uid="{00000000-0005-0000-0000-00002B0D0000}"/>
    <cellStyle name="Normal 6 12 2 2 5 2" xfId="2971" xr:uid="{00000000-0005-0000-0000-00002C0D0000}"/>
    <cellStyle name="Normal 6 12 2 2 5 2 2" xfId="2972" xr:uid="{00000000-0005-0000-0000-00002D0D0000}"/>
    <cellStyle name="Normal 6 12 2 2 5 3" xfId="2973" xr:uid="{00000000-0005-0000-0000-00002E0D0000}"/>
    <cellStyle name="Normal 6 12 2 2 6" xfId="2974" xr:uid="{00000000-0005-0000-0000-00002F0D0000}"/>
    <cellStyle name="Normal 6 12 2 2 6 2" xfId="2975" xr:uid="{00000000-0005-0000-0000-0000300D0000}"/>
    <cellStyle name="Normal 6 12 2 2 7" xfId="2976" xr:uid="{00000000-0005-0000-0000-0000310D0000}"/>
    <cellStyle name="Normal 6 12 2 3" xfId="2977" xr:uid="{00000000-0005-0000-0000-0000320D0000}"/>
    <cellStyle name="Normal 6 12 2 3 2" xfId="2978" xr:uid="{00000000-0005-0000-0000-0000330D0000}"/>
    <cellStyle name="Normal 6 12 2 3 2 2" xfId="2979" xr:uid="{00000000-0005-0000-0000-0000340D0000}"/>
    <cellStyle name="Normal 6 12 2 3 2 2 2" xfId="2980" xr:uid="{00000000-0005-0000-0000-0000350D0000}"/>
    <cellStyle name="Normal 6 12 2 3 2 3" xfId="2981" xr:uid="{00000000-0005-0000-0000-0000360D0000}"/>
    <cellStyle name="Normal 6 12 2 3 3" xfId="2982" xr:uid="{00000000-0005-0000-0000-0000370D0000}"/>
    <cellStyle name="Normal 6 12 2 3 3 2" xfId="2983" xr:uid="{00000000-0005-0000-0000-0000380D0000}"/>
    <cellStyle name="Normal 6 12 2 3 4" xfId="2984" xr:uid="{00000000-0005-0000-0000-0000390D0000}"/>
    <cellStyle name="Normal 6 12 2 4" xfId="2985" xr:uid="{00000000-0005-0000-0000-00003A0D0000}"/>
    <cellStyle name="Normal 6 12 2 4 2" xfId="2986" xr:uid="{00000000-0005-0000-0000-00003B0D0000}"/>
    <cellStyle name="Normal 6 12 2 4 2 2" xfId="2987" xr:uid="{00000000-0005-0000-0000-00003C0D0000}"/>
    <cellStyle name="Normal 6 12 2 4 2 2 2" xfId="2988" xr:uid="{00000000-0005-0000-0000-00003D0D0000}"/>
    <cellStyle name="Normal 6 12 2 4 2 3" xfId="2989" xr:uid="{00000000-0005-0000-0000-00003E0D0000}"/>
    <cellStyle name="Normal 6 12 2 4 3" xfId="2990" xr:uid="{00000000-0005-0000-0000-00003F0D0000}"/>
    <cellStyle name="Normal 6 12 2 4 3 2" xfId="2991" xr:uid="{00000000-0005-0000-0000-0000400D0000}"/>
    <cellStyle name="Normal 6 12 2 4 4" xfId="2992" xr:uid="{00000000-0005-0000-0000-0000410D0000}"/>
    <cellStyle name="Normal 6 12 2 5" xfId="2993" xr:uid="{00000000-0005-0000-0000-0000420D0000}"/>
    <cellStyle name="Normal 6 12 2 5 2" xfId="2994" xr:uid="{00000000-0005-0000-0000-0000430D0000}"/>
    <cellStyle name="Normal 6 12 2 5 2 2" xfId="2995" xr:uid="{00000000-0005-0000-0000-0000440D0000}"/>
    <cellStyle name="Normal 6 12 2 5 2 2 2" xfId="2996" xr:uid="{00000000-0005-0000-0000-0000450D0000}"/>
    <cellStyle name="Normal 6 12 2 5 2 3" xfId="2997" xr:uid="{00000000-0005-0000-0000-0000460D0000}"/>
    <cellStyle name="Normal 6 12 2 5 3" xfId="2998" xr:uid="{00000000-0005-0000-0000-0000470D0000}"/>
    <cellStyle name="Normal 6 12 2 5 3 2" xfId="2999" xr:uid="{00000000-0005-0000-0000-0000480D0000}"/>
    <cellStyle name="Normal 6 12 2 5 4" xfId="3000" xr:uid="{00000000-0005-0000-0000-0000490D0000}"/>
    <cellStyle name="Normal 6 12 2 6" xfId="3001" xr:uid="{00000000-0005-0000-0000-00004A0D0000}"/>
    <cellStyle name="Normal 6 12 2 6 2" xfId="3002" xr:uid="{00000000-0005-0000-0000-00004B0D0000}"/>
    <cellStyle name="Normal 6 12 2 6 2 2" xfId="3003" xr:uid="{00000000-0005-0000-0000-00004C0D0000}"/>
    <cellStyle name="Normal 6 12 2 6 3" xfId="3004" xr:uid="{00000000-0005-0000-0000-00004D0D0000}"/>
    <cellStyle name="Normal 6 12 2 7" xfId="3005" xr:uid="{00000000-0005-0000-0000-00004E0D0000}"/>
    <cellStyle name="Normal 6 12 2 7 2" xfId="3006" xr:uid="{00000000-0005-0000-0000-00004F0D0000}"/>
    <cellStyle name="Normal 6 12 2 8" xfId="3007" xr:uid="{00000000-0005-0000-0000-0000500D0000}"/>
    <cellStyle name="Normal 6 12 2 8 2" xfId="3008" xr:uid="{00000000-0005-0000-0000-0000510D0000}"/>
    <cellStyle name="Normal 6 12 2 9" xfId="3009" xr:uid="{00000000-0005-0000-0000-0000520D0000}"/>
    <cellStyle name="Normal 6 12 3" xfId="3010" xr:uid="{00000000-0005-0000-0000-0000530D0000}"/>
    <cellStyle name="Normal 6 12 3 2" xfId="3011" xr:uid="{00000000-0005-0000-0000-0000540D0000}"/>
    <cellStyle name="Normal 6 12 3 2 2" xfId="3012" xr:uid="{00000000-0005-0000-0000-0000550D0000}"/>
    <cellStyle name="Normal 6 12 3 2 2 2" xfId="3013" xr:uid="{00000000-0005-0000-0000-0000560D0000}"/>
    <cellStyle name="Normal 6 12 3 2 2 2 2" xfId="3014" xr:uid="{00000000-0005-0000-0000-0000570D0000}"/>
    <cellStyle name="Normal 6 12 3 2 2 3" xfId="3015" xr:uid="{00000000-0005-0000-0000-0000580D0000}"/>
    <cellStyle name="Normal 6 12 3 2 3" xfId="3016" xr:uid="{00000000-0005-0000-0000-0000590D0000}"/>
    <cellStyle name="Normal 6 12 3 2 3 2" xfId="3017" xr:uid="{00000000-0005-0000-0000-00005A0D0000}"/>
    <cellStyle name="Normal 6 12 3 2 4" xfId="3018" xr:uid="{00000000-0005-0000-0000-00005B0D0000}"/>
    <cellStyle name="Normal 6 12 3 3" xfId="3019" xr:uid="{00000000-0005-0000-0000-00005C0D0000}"/>
    <cellStyle name="Normal 6 12 3 3 2" xfId="3020" xr:uid="{00000000-0005-0000-0000-00005D0D0000}"/>
    <cellStyle name="Normal 6 12 3 3 2 2" xfId="3021" xr:uid="{00000000-0005-0000-0000-00005E0D0000}"/>
    <cellStyle name="Normal 6 12 3 3 2 2 2" xfId="3022" xr:uid="{00000000-0005-0000-0000-00005F0D0000}"/>
    <cellStyle name="Normal 6 12 3 3 2 3" xfId="3023" xr:uid="{00000000-0005-0000-0000-0000600D0000}"/>
    <cellStyle name="Normal 6 12 3 3 3" xfId="3024" xr:uid="{00000000-0005-0000-0000-0000610D0000}"/>
    <cellStyle name="Normal 6 12 3 3 3 2" xfId="3025" xr:uid="{00000000-0005-0000-0000-0000620D0000}"/>
    <cellStyle name="Normal 6 12 3 3 4" xfId="3026" xr:uid="{00000000-0005-0000-0000-0000630D0000}"/>
    <cellStyle name="Normal 6 12 3 4" xfId="3027" xr:uid="{00000000-0005-0000-0000-0000640D0000}"/>
    <cellStyle name="Normal 6 12 3 4 2" xfId="3028" xr:uid="{00000000-0005-0000-0000-0000650D0000}"/>
    <cellStyle name="Normal 6 12 3 4 2 2" xfId="3029" xr:uid="{00000000-0005-0000-0000-0000660D0000}"/>
    <cellStyle name="Normal 6 12 3 4 2 2 2" xfId="3030" xr:uid="{00000000-0005-0000-0000-0000670D0000}"/>
    <cellStyle name="Normal 6 12 3 4 2 3" xfId="3031" xr:uid="{00000000-0005-0000-0000-0000680D0000}"/>
    <cellStyle name="Normal 6 12 3 4 3" xfId="3032" xr:uid="{00000000-0005-0000-0000-0000690D0000}"/>
    <cellStyle name="Normal 6 12 3 4 3 2" xfId="3033" xr:uid="{00000000-0005-0000-0000-00006A0D0000}"/>
    <cellStyle name="Normal 6 12 3 4 4" xfId="3034" xr:uid="{00000000-0005-0000-0000-00006B0D0000}"/>
    <cellStyle name="Normal 6 12 3 5" xfId="3035" xr:uid="{00000000-0005-0000-0000-00006C0D0000}"/>
    <cellStyle name="Normal 6 12 3 5 2" xfId="3036" xr:uid="{00000000-0005-0000-0000-00006D0D0000}"/>
    <cellStyle name="Normal 6 12 3 5 2 2" xfId="3037" xr:uid="{00000000-0005-0000-0000-00006E0D0000}"/>
    <cellStyle name="Normal 6 12 3 5 3" xfId="3038" xr:uid="{00000000-0005-0000-0000-00006F0D0000}"/>
    <cellStyle name="Normal 6 12 3 6" xfId="3039" xr:uid="{00000000-0005-0000-0000-0000700D0000}"/>
    <cellStyle name="Normal 6 12 3 6 2" xfId="3040" xr:uid="{00000000-0005-0000-0000-0000710D0000}"/>
    <cellStyle name="Normal 6 12 3 7" xfId="3041" xr:uid="{00000000-0005-0000-0000-0000720D0000}"/>
    <cellStyle name="Normal 6 12 4" xfId="3042" xr:uid="{00000000-0005-0000-0000-0000730D0000}"/>
    <cellStyle name="Normal 6 12 4 2" xfId="3043" xr:uid="{00000000-0005-0000-0000-0000740D0000}"/>
    <cellStyle name="Normal 6 12 4 2 2" xfId="3044" xr:uid="{00000000-0005-0000-0000-0000750D0000}"/>
    <cellStyle name="Normal 6 12 4 2 2 2" xfId="3045" xr:uid="{00000000-0005-0000-0000-0000760D0000}"/>
    <cellStyle name="Normal 6 12 4 2 3" xfId="3046" xr:uid="{00000000-0005-0000-0000-0000770D0000}"/>
    <cellStyle name="Normal 6 12 4 3" xfId="3047" xr:uid="{00000000-0005-0000-0000-0000780D0000}"/>
    <cellStyle name="Normal 6 12 4 3 2" xfId="3048" xr:uid="{00000000-0005-0000-0000-0000790D0000}"/>
    <cellStyle name="Normal 6 12 4 4" xfId="3049" xr:uid="{00000000-0005-0000-0000-00007A0D0000}"/>
    <cellStyle name="Normal 6 12 5" xfId="3050" xr:uid="{00000000-0005-0000-0000-00007B0D0000}"/>
    <cellStyle name="Normal 6 12 5 2" xfId="3051" xr:uid="{00000000-0005-0000-0000-00007C0D0000}"/>
    <cellStyle name="Normal 6 12 5 2 2" xfId="3052" xr:uid="{00000000-0005-0000-0000-00007D0D0000}"/>
    <cellStyle name="Normal 6 12 5 2 2 2" xfId="3053" xr:uid="{00000000-0005-0000-0000-00007E0D0000}"/>
    <cellStyle name="Normal 6 12 5 2 3" xfId="3054" xr:uid="{00000000-0005-0000-0000-00007F0D0000}"/>
    <cellStyle name="Normal 6 12 5 3" xfId="3055" xr:uid="{00000000-0005-0000-0000-0000800D0000}"/>
    <cellStyle name="Normal 6 12 5 3 2" xfId="3056" xr:uid="{00000000-0005-0000-0000-0000810D0000}"/>
    <cellStyle name="Normal 6 12 5 4" xfId="3057" xr:uid="{00000000-0005-0000-0000-0000820D0000}"/>
    <cellStyle name="Normal 6 12 6" xfId="3058" xr:uid="{00000000-0005-0000-0000-0000830D0000}"/>
    <cellStyle name="Normal 6 12 6 2" xfId="3059" xr:uid="{00000000-0005-0000-0000-0000840D0000}"/>
    <cellStyle name="Normal 6 12 6 2 2" xfId="3060" xr:uid="{00000000-0005-0000-0000-0000850D0000}"/>
    <cellStyle name="Normal 6 12 6 2 2 2" xfId="3061" xr:uid="{00000000-0005-0000-0000-0000860D0000}"/>
    <cellStyle name="Normal 6 12 6 2 3" xfId="3062" xr:uid="{00000000-0005-0000-0000-0000870D0000}"/>
    <cellStyle name="Normal 6 12 6 3" xfId="3063" xr:uid="{00000000-0005-0000-0000-0000880D0000}"/>
    <cellStyle name="Normal 6 12 6 3 2" xfId="3064" xr:uid="{00000000-0005-0000-0000-0000890D0000}"/>
    <cellStyle name="Normal 6 12 6 4" xfId="3065" xr:uid="{00000000-0005-0000-0000-00008A0D0000}"/>
    <cellStyle name="Normal 6 12 7" xfId="3066" xr:uid="{00000000-0005-0000-0000-00008B0D0000}"/>
    <cellStyle name="Normal 6 12 7 2" xfId="3067" xr:uid="{00000000-0005-0000-0000-00008C0D0000}"/>
    <cellStyle name="Normal 6 12 7 2 2" xfId="3068" xr:uid="{00000000-0005-0000-0000-00008D0D0000}"/>
    <cellStyle name="Normal 6 12 7 2 2 2" xfId="3069" xr:uid="{00000000-0005-0000-0000-00008E0D0000}"/>
    <cellStyle name="Normal 6 12 7 2 3" xfId="3070" xr:uid="{00000000-0005-0000-0000-00008F0D0000}"/>
    <cellStyle name="Normal 6 12 7 3" xfId="3071" xr:uid="{00000000-0005-0000-0000-0000900D0000}"/>
    <cellStyle name="Normal 6 12 7 3 2" xfId="3072" xr:uid="{00000000-0005-0000-0000-0000910D0000}"/>
    <cellStyle name="Normal 6 12 7 4" xfId="3073" xr:uid="{00000000-0005-0000-0000-0000920D0000}"/>
    <cellStyle name="Normal 6 12 8" xfId="3074" xr:uid="{00000000-0005-0000-0000-0000930D0000}"/>
    <cellStyle name="Normal 6 12 8 2" xfId="3075" xr:uid="{00000000-0005-0000-0000-0000940D0000}"/>
    <cellStyle name="Normal 6 12 8 2 2" xfId="3076" xr:uid="{00000000-0005-0000-0000-0000950D0000}"/>
    <cellStyle name="Normal 6 12 8 3" xfId="3077" xr:uid="{00000000-0005-0000-0000-0000960D0000}"/>
    <cellStyle name="Normal 6 12 9" xfId="3078" xr:uid="{00000000-0005-0000-0000-0000970D0000}"/>
    <cellStyle name="Normal 6 12 9 2" xfId="3079" xr:uid="{00000000-0005-0000-0000-0000980D0000}"/>
    <cellStyle name="Normal 6 13" xfId="3080" xr:uid="{00000000-0005-0000-0000-0000990D0000}"/>
    <cellStyle name="Normal 6 13 10" xfId="3081" xr:uid="{00000000-0005-0000-0000-00009A0D0000}"/>
    <cellStyle name="Normal 6 13 2" xfId="3082" xr:uid="{00000000-0005-0000-0000-00009B0D0000}"/>
    <cellStyle name="Normal 6 13 2 2" xfId="3083" xr:uid="{00000000-0005-0000-0000-00009C0D0000}"/>
    <cellStyle name="Normal 6 13 2 2 2" xfId="3084" xr:uid="{00000000-0005-0000-0000-00009D0D0000}"/>
    <cellStyle name="Normal 6 13 2 2 2 2" xfId="3085" xr:uid="{00000000-0005-0000-0000-00009E0D0000}"/>
    <cellStyle name="Normal 6 13 2 2 2 2 2" xfId="3086" xr:uid="{00000000-0005-0000-0000-00009F0D0000}"/>
    <cellStyle name="Normal 6 13 2 2 2 3" xfId="3087" xr:uid="{00000000-0005-0000-0000-0000A00D0000}"/>
    <cellStyle name="Normal 6 13 2 2 3" xfId="3088" xr:uid="{00000000-0005-0000-0000-0000A10D0000}"/>
    <cellStyle name="Normal 6 13 2 2 3 2" xfId="3089" xr:uid="{00000000-0005-0000-0000-0000A20D0000}"/>
    <cellStyle name="Normal 6 13 2 2 4" xfId="3090" xr:uid="{00000000-0005-0000-0000-0000A30D0000}"/>
    <cellStyle name="Normal 6 13 2 3" xfId="3091" xr:uid="{00000000-0005-0000-0000-0000A40D0000}"/>
    <cellStyle name="Normal 6 13 2 3 2" xfId="3092" xr:uid="{00000000-0005-0000-0000-0000A50D0000}"/>
    <cellStyle name="Normal 6 13 2 3 2 2" xfId="3093" xr:uid="{00000000-0005-0000-0000-0000A60D0000}"/>
    <cellStyle name="Normal 6 13 2 3 2 2 2" xfId="3094" xr:uid="{00000000-0005-0000-0000-0000A70D0000}"/>
    <cellStyle name="Normal 6 13 2 3 2 3" xfId="3095" xr:uid="{00000000-0005-0000-0000-0000A80D0000}"/>
    <cellStyle name="Normal 6 13 2 3 3" xfId="3096" xr:uid="{00000000-0005-0000-0000-0000A90D0000}"/>
    <cellStyle name="Normal 6 13 2 3 3 2" xfId="3097" xr:uid="{00000000-0005-0000-0000-0000AA0D0000}"/>
    <cellStyle name="Normal 6 13 2 3 4" xfId="3098" xr:uid="{00000000-0005-0000-0000-0000AB0D0000}"/>
    <cellStyle name="Normal 6 13 2 4" xfId="3099" xr:uid="{00000000-0005-0000-0000-0000AC0D0000}"/>
    <cellStyle name="Normal 6 13 2 4 2" xfId="3100" xr:uid="{00000000-0005-0000-0000-0000AD0D0000}"/>
    <cellStyle name="Normal 6 13 2 4 2 2" xfId="3101" xr:uid="{00000000-0005-0000-0000-0000AE0D0000}"/>
    <cellStyle name="Normal 6 13 2 4 2 2 2" xfId="3102" xr:uid="{00000000-0005-0000-0000-0000AF0D0000}"/>
    <cellStyle name="Normal 6 13 2 4 2 3" xfId="3103" xr:uid="{00000000-0005-0000-0000-0000B00D0000}"/>
    <cellStyle name="Normal 6 13 2 4 3" xfId="3104" xr:uid="{00000000-0005-0000-0000-0000B10D0000}"/>
    <cellStyle name="Normal 6 13 2 4 3 2" xfId="3105" xr:uid="{00000000-0005-0000-0000-0000B20D0000}"/>
    <cellStyle name="Normal 6 13 2 4 4" xfId="3106" xr:uid="{00000000-0005-0000-0000-0000B30D0000}"/>
    <cellStyle name="Normal 6 13 2 5" xfId="3107" xr:uid="{00000000-0005-0000-0000-0000B40D0000}"/>
    <cellStyle name="Normal 6 13 2 5 2" xfId="3108" xr:uid="{00000000-0005-0000-0000-0000B50D0000}"/>
    <cellStyle name="Normal 6 13 2 5 2 2" xfId="3109" xr:uid="{00000000-0005-0000-0000-0000B60D0000}"/>
    <cellStyle name="Normal 6 13 2 5 3" xfId="3110" xr:uid="{00000000-0005-0000-0000-0000B70D0000}"/>
    <cellStyle name="Normal 6 13 2 6" xfId="3111" xr:uid="{00000000-0005-0000-0000-0000B80D0000}"/>
    <cellStyle name="Normal 6 13 2 6 2" xfId="3112" xr:uid="{00000000-0005-0000-0000-0000B90D0000}"/>
    <cellStyle name="Normal 6 13 2 7" xfId="3113" xr:uid="{00000000-0005-0000-0000-0000BA0D0000}"/>
    <cellStyle name="Normal 6 13 3" xfId="3114" xr:uid="{00000000-0005-0000-0000-0000BB0D0000}"/>
    <cellStyle name="Normal 6 13 3 2" xfId="3115" xr:uid="{00000000-0005-0000-0000-0000BC0D0000}"/>
    <cellStyle name="Normal 6 13 3 2 2" xfId="3116" xr:uid="{00000000-0005-0000-0000-0000BD0D0000}"/>
    <cellStyle name="Normal 6 13 3 2 2 2" xfId="3117" xr:uid="{00000000-0005-0000-0000-0000BE0D0000}"/>
    <cellStyle name="Normal 6 13 3 2 3" xfId="3118" xr:uid="{00000000-0005-0000-0000-0000BF0D0000}"/>
    <cellStyle name="Normal 6 13 3 3" xfId="3119" xr:uid="{00000000-0005-0000-0000-0000C00D0000}"/>
    <cellStyle name="Normal 6 13 3 3 2" xfId="3120" xr:uid="{00000000-0005-0000-0000-0000C10D0000}"/>
    <cellStyle name="Normal 6 13 3 4" xfId="3121" xr:uid="{00000000-0005-0000-0000-0000C20D0000}"/>
    <cellStyle name="Normal 6 13 4" xfId="3122" xr:uid="{00000000-0005-0000-0000-0000C30D0000}"/>
    <cellStyle name="Normal 6 13 4 2" xfId="3123" xr:uid="{00000000-0005-0000-0000-0000C40D0000}"/>
    <cellStyle name="Normal 6 13 4 2 2" xfId="3124" xr:uid="{00000000-0005-0000-0000-0000C50D0000}"/>
    <cellStyle name="Normal 6 13 4 2 2 2" xfId="3125" xr:uid="{00000000-0005-0000-0000-0000C60D0000}"/>
    <cellStyle name="Normal 6 13 4 2 3" xfId="3126" xr:uid="{00000000-0005-0000-0000-0000C70D0000}"/>
    <cellStyle name="Normal 6 13 4 3" xfId="3127" xr:uid="{00000000-0005-0000-0000-0000C80D0000}"/>
    <cellStyle name="Normal 6 13 4 3 2" xfId="3128" xr:uid="{00000000-0005-0000-0000-0000C90D0000}"/>
    <cellStyle name="Normal 6 13 4 4" xfId="3129" xr:uid="{00000000-0005-0000-0000-0000CA0D0000}"/>
    <cellStyle name="Normal 6 13 5" xfId="3130" xr:uid="{00000000-0005-0000-0000-0000CB0D0000}"/>
    <cellStyle name="Normal 6 13 5 2" xfId="3131" xr:uid="{00000000-0005-0000-0000-0000CC0D0000}"/>
    <cellStyle name="Normal 6 13 5 2 2" xfId="3132" xr:uid="{00000000-0005-0000-0000-0000CD0D0000}"/>
    <cellStyle name="Normal 6 13 5 2 2 2" xfId="3133" xr:uid="{00000000-0005-0000-0000-0000CE0D0000}"/>
    <cellStyle name="Normal 6 13 5 2 3" xfId="3134" xr:uid="{00000000-0005-0000-0000-0000CF0D0000}"/>
    <cellStyle name="Normal 6 13 5 3" xfId="3135" xr:uid="{00000000-0005-0000-0000-0000D00D0000}"/>
    <cellStyle name="Normal 6 13 5 3 2" xfId="3136" xr:uid="{00000000-0005-0000-0000-0000D10D0000}"/>
    <cellStyle name="Normal 6 13 5 4" xfId="3137" xr:uid="{00000000-0005-0000-0000-0000D20D0000}"/>
    <cellStyle name="Normal 6 13 6" xfId="3138" xr:uid="{00000000-0005-0000-0000-0000D30D0000}"/>
    <cellStyle name="Normal 6 13 6 2" xfId="3139" xr:uid="{00000000-0005-0000-0000-0000D40D0000}"/>
    <cellStyle name="Normal 6 13 6 2 2" xfId="3140" xr:uid="{00000000-0005-0000-0000-0000D50D0000}"/>
    <cellStyle name="Normal 6 13 6 2 2 2" xfId="3141" xr:uid="{00000000-0005-0000-0000-0000D60D0000}"/>
    <cellStyle name="Normal 6 13 6 2 3" xfId="3142" xr:uid="{00000000-0005-0000-0000-0000D70D0000}"/>
    <cellStyle name="Normal 6 13 6 3" xfId="3143" xr:uid="{00000000-0005-0000-0000-0000D80D0000}"/>
    <cellStyle name="Normal 6 13 6 3 2" xfId="3144" xr:uid="{00000000-0005-0000-0000-0000D90D0000}"/>
    <cellStyle name="Normal 6 13 6 4" xfId="3145" xr:uid="{00000000-0005-0000-0000-0000DA0D0000}"/>
    <cellStyle name="Normal 6 13 7" xfId="3146" xr:uid="{00000000-0005-0000-0000-0000DB0D0000}"/>
    <cellStyle name="Normal 6 13 7 2" xfId="3147" xr:uid="{00000000-0005-0000-0000-0000DC0D0000}"/>
    <cellStyle name="Normal 6 13 7 2 2" xfId="3148" xr:uid="{00000000-0005-0000-0000-0000DD0D0000}"/>
    <cellStyle name="Normal 6 13 7 3" xfId="3149" xr:uid="{00000000-0005-0000-0000-0000DE0D0000}"/>
    <cellStyle name="Normal 6 13 8" xfId="3150" xr:uid="{00000000-0005-0000-0000-0000DF0D0000}"/>
    <cellStyle name="Normal 6 13 8 2" xfId="3151" xr:uid="{00000000-0005-0000-0000-0000E00D0000}"/>
    <cellStyle name="Normal 6 13 9" xfId="3152" xr:uid="{00000000-0005-0000-0000-0000E10D0000}"/>
    <cellStyle name="Normal 6 13 9 2" xfId="3153" xr:uid="{00000000-0005-0000-0000-0000E20D0000}"/>
    <cellStyle name="Normal 6 14" xfId="3154" xr:uid="{00000000-0005-0000-0000-0000E30D0000}"/>
    <cellStyle name="Normal 6 14 2" xfId="3155" xr:uid="{00000000-0005-0000-0000-0000E40D0000}"/>
    <cellStyle name="Normal 6 14 2 2" xfId="3156" xr:uid="{00000000-0005-0000-0000-0000E50D0000}"/>
    <cellStyle name="Normal 6 14 2 2 2" xfId="3157" xr:uid="{00000000-0005-0000-0000-0000E60D0000}"/>
    <cellStyle name="Normal 6 14 2 2 2 2" xfId="3158" xr:uid="{00000000-0005-0000-0000-0000E70D0000}"/>
    <cellStyle name="Normal 6 14 2 2 2 2 2" xfId="3159" xr:uid="{00000000-0005-0000-0000-0000E80D0000}"/>
    <cellStyle name="Normal 6 14 2 2 2 3" xfId="3160" xr:uid="{00000000-0005-0000-0000-0000E90D0000}"/>
    <cellStyle name="Normal 6 14 2 2 3" xfId="3161" xr:uid="{00000000-0005-0000-0000-0000EA0D0000}"/>
    <cellStyle name="Normal 6 14 2 2 3 2" xfId="3162" xr:uid="{00000000-0005-0000-0000-0000EB0D0000}"/>
    <cellStyle name="Normal 6 14 2 2 4" xfId="3163" xr:uid="{00000000-0005-0000-0000-0000EC0D0000}"/>
    <cellStyle name="Normal 6 14 2 3" xfId="3164" xr:uid="{00000000-0005-0000-0000-0000ED0D0000}"/>
    <cellStyle name="Normal 6 14 2 3 2" xfId="3165" xr:uid="{00000000-0005-0000-0000-0000EE0D0000}"/>
    <cellStyle name="Normal 6 14 2 3 2 2" xfId="3166" xr:uid="{00000000-0005-0000-0000-0000EF0D0000}"/>
    <cellStyle name="Normal 6 14 2 3 2 2 2" xfId="3167" xr:uid="{00000000-0005-0000-0000-0000F00D0000}"/>
    <cellStyle name="Normal 6 14 2 3 2 3" xfId="3168" xr:uid="{00000000-0005-0000-0000-0000F10D0000}"/>
    <cellStyle name="Normal 6 14 2 3 3" xfId="3169" xr:uid="{00000000-0005-0000-0000-0000F20D0000}"/>
    <cellStyle name="Normal 6 14 2 3 3 2" xfId="3170" xr:uid="{00000000-0005-0000-0000-0000F30D0000}"/>
    <cellStyle name="Normal 6 14 2 3 4" xfId="3171" xr:uid="{00000000-0005-0000-0000-0000F40D0000}"/>
    <cellStyle name="Normal 6 14 2 4" xfId="3172" xr:uid="{00000000-0005-0000-0000-0000F50D0000}"/>
    <cellStyle name="Normal 6 14 2 4 2" xfId="3173" xr:uid="{00000000-0005-0000-0000-0000F60D0000}"/>
    <cellStyle name="Normal 6 14 2 4 2 2" xfId="3174" xr:uid="{00000000-0005-0000-0000-0000F70D0000}"/>
    <cellStyle name="Normal 6 14 2 4 2 2 2" xfId="3175" xr:uid="{00000000-0005-0000-0000-0000F80D0000}"/>
    <cellStyle name="Normal 6 14 2 4 2 3" xfId="3176" xr:uid="{00000000-0005-0000-0000-0000F90D0000}"/>
    <cellStyle name="Normal 6 14 2 4 3" xfId="3177" xr:uid="{00000000-0005-0000-0000-0000FA0D0000}"/>
    <cellStyle name="Normal 6 14 2 4 3 2" xfId="3178" xr:uid="{00000000-0005-0000-0000-0000FB0D0000}"/>
    <cellStyle name="Normal 6 14 2 4 4" xfId="3179" xr:uid="{00000000-0005-0000-0000-0000FC0D0000}"/>
    <cellStyle name="Normal 6 14 2 5" xfId="3180" xr:uid="{00000000-0005-0000-0000-0000FD0D0000}"/>
    <cellStyle name="Normal 6 14 2 5 2" xfId="3181" xr:uid="{00000000-0005-0000-0000-0000FE0D0000}"/>
    <cellStyle name="Normal 6 14 2 5 2 2" xfId="3182" xr:uid="{00000000-0005-0000-0000-0000FF0D0000}"/>
    <cellStyle name="Normal 6 14 2 5 3" xfId="3183" xr:uid="{00000000-0005-0000-0000-0000000E0000}"/>
    <cellStyle name="Normal 6 14 2 6" xfId="3184" xr:uid="{00000000-0005-0000-0000-0000010E0000}"/>
    <cellStyle name="Normal 6 14 2 6 2" xfId="3185" xr:uid="{00000000-0005-0000-0000-0000020E0000}"/>
    <cellStyle name="Normal 6 14 2 7" xfId="3186" xr:uid="{00000000-0005-0000-0000-0000030E0000}"/>
    <cellStyle name="Normal 6 14 3" xfId="3187" xr:uid="{00000000-0005-0000-0000-0000040E0000}"/>
    <cellStyle name="Normal 6 14 3 2" xfId="3188" xr:uid="{00000000-0005-0000-0000-0000050E0000}"/>
    <cellStyle name="Normal 6 14 3 2 2" xfId="3189" xr:uid="{00000000-0005-0000-0000-0000060E0000}"/>
    <cellStyle name="Normal 6 14 3 2 2 2" xfId="3190" xr:uid="{00000000-0005-0000-0000-0000070E0000}"/>
    <cellStyle name="Normal 6 14 3 2 3" xfId="3191" xr:uid="{00000000-0005-0000-0000-0000080E0000}"/>
    <cellStyle name="Normal 6 14 3 3" xfId="3192" xr:uid="{00000000-0005-0000-0000-0000090E0000}"/>
    <cellStyle name="Normal 6 14 3 3 2" xfId="3193" xr:uid="{00000000-0005-0000-0000-00000A0E0000}"/>
    <cellStyle name="Normal 6 14 3 4" xfId="3194" xr:uid="{00000000-0005-0000-0000-00000B0E0000}"/>
    <cellStyle name="Normal 6 14 4" xfId="3195" xr:uid="{00000000-0005-0000-0000-00000C0E0000}"/>
    <cellStyle name="Normal 6 14 4 2" xfId="3196" xr:uid="{00000000-0005-0000-0000-00000D0E0000}"/>
    <cellStyle name="Normal 6 14 4 2 2" xfId="3197" xr:uid="{00000000-0005-0000-0000-00000E0E0000}"/>
    <cellStyle name="Normal 6 14 4 2 2 2" xfId="3198" xr:uid="{00000000-0005-0000-0000-00000F0E0000}"/>
    <cellStyle name="Normal 6 14 4 2 3" xfId="3199" xr:uid="{00000000-0005-0000-0000-0000100E0000}"/>
    <cellStyle name="Normal 6 14 4 3" xfId="3200" xr:uid="{00000000-0005-0000-0000-0000110E0000}"/>
    <cellStyle name="Normal 6 14 4 3 2" xfId="3201" xr:uid="{00000000-0005-0000-0000-0000120E0000}"/>
    <cellStyle name="Normal 6 14 4 4" xfId="3202" xr:uid="{00000000-0005-0000-0000-0000130E0000}"/>
    <cellStyle name="Normal 6 14 5" xfId="3203" xr:uid="{00000000-0005-0000-0000-0000140E0000}"/>
    <cellStyle name="Normal 6 14 5 2" xfId="3204" xr:uid="{00000000-0005-0000-0000-0000150E0000}"/>
    <cellStyle name="Normal 6 14 5 2 2" xfId="3205" xr:uid="{00000000-0005-0000-0000-0000160E0000}"/>
    <cellStyle name="Normal 6 14 5 2 2 2" xfId="3206" xr:uid="{00000000-0005-0000-0000-0000170E0000}"/>
    <cellStyle name="Normal 6 14 5 2 3" xfId="3207" xr:uid="{00000000-0005-0000-0000-0000180E0000}"/>
    <cellStyle name="Normal 6 14 5 3" xfId="3208" xr:uid="{00000000-0005-0000-0000-0000190E0000}"/>
    <cellStyle name="Normal 6 14 5 3 2" xfId="3209" xr:uid="{00000000-0005-0000-0000-00001A0E0000}"/>
    <cellStyle name="Normal 6 14 5 4" xfId="3210" xr:uid="{00000000-0005-0000-0000-00001B0E0000}"/>
    <cellStyle name="Normal 6 14 6" xfId="3211" xr:uid="{00000000-0005-0000-0000-00001C0E0000}"/>
    <cellStyle name="Normal 6 14 6 2" xfId="3212" xr:uid="{00000000-0005-0000-0000-00001D0E0000}"/>
    <cellStyle name="Normal 6 14 6 2 2" xfId="3213" xr:uid="{00000000-0005-0000-0000-00001E0E0000}"/>
    <cellStyle name="Normal 6 14 6 3" xfId="3214" xr:uid="{00000000-0005-0000-0000-00001F0E0000}"/>
    <cellStyle name="Normal 6 14 7" xfId="3215" xr:uid="{00000000-0005-0000-0000-0000200E0000}"/>
    <cellStyle name="Normal 6 14 7 2" xfId="3216" xr:uid="{00000000-0005-0000-0000-0000210E0000}"/>
    <cellStyle name="Normal 6 14 8" xfId="3217" xr:uid="{00000000-0005-0000-0000-0000220E0000}"/>
    <cellStyle name="Normal 6 14 8 2" xfId="3218" xr:uid="{00000000-0005-0000-0000-0000230E0000}"/>
    <cellStyle name="Normal 6 14 9" xfId="3219" xr:uid="{00000000-0005-0000-0000-0000240E0000}"/>
    <cellStyle name="Normal 6 15" xfId="3220" xr:uid="{00000000-0005-0000-0000-0000250E0000}"/>
    <cellStyle name="Normal 6 15 2" xfId="3221" xr:uid="{00000000-0005-0000-0000-0000260E0000}"/>
    <cellStyle name="Normal 6 15 2 2" xfId="3222" xr:uid="{00000000-0005-0000-0000-0000270E0000}"/>
    <cellStyle name="Normal 6 15 2 2 2" xfId="3223" xr:uid="{00000000-0005-0000-0000-0000280E0000}"/>
    <cellStyle name="Normal 6 15 2 2 2 2" xfId="3224" xr:uid="{00000000-0005-0000-0000-0000290E0000}"/>
    <cellStyle name="Normal 6 15 2 2 2 2 2" xfId="3225" xr:uid="{00000000-0005-0000-0000-00002A0E0000}"/>
    <cellStyle name="Normal 6 15 2 2 2 3" xfId="3226" xr:uid="{00000000-0005-0000-0000-00002B0E0000}"/>
    <cellStyle name="Normal 6 15 2 2 3" xfId="3227" xr:uid="{00000000-0005-0000-0000-00002C0E0000}"/>
    <cellStyle name="Normal 6 15 2 2 3 2" xfId="3228" xr:uid="{00000000-0005-0000-0000-00002D0E0000}"/>
    <cellStyle name="Normal 6 15 2 2 4" xfId="3229" xr:uid="{00000000-0005-0000-0000-00002E0E0000}"/>
    <cellStyle name="Normal 6 15 2 3" xfId="3230" xr:uid="{00000000-0005-0000-0000-00002F0E0000}"/>
    <cellStyle name="Normal 6 15 2 3 2" xfId="3231" xr:uid="{00000000-0005-0000-0000-0000300E0000}"/>
    <cellStyle name="Normal 6 15 2 3 2 2" xfId="3232" xr:uid="{00000000-0005-0000-0000-0000310E0000}"/>
    <cellStyle name="Normal 6 15 2 3 2 2 2" xfId="3233" xr:uid="{00000000-0005-0000-0000-0000320E0000}"/>
    <cellStyle name="Normal 6 15 2 3 2 3" xfId="3234" xr:uid="{00000000-0005-0000-0000-0000330E0000}"/>
    <cellStyle name="Normal 6 15 2 3 3" xfId="3235" xr:uid="{00000000-0005-0000-0000-0000340E0000}"/>
    <cellStyle name="Normal 6 15 2 3 3 2" xfId="3236" xr:uid="{00000000-0005-0000-0000-0000350E0000}"/>
    <cellStyle name="Normal 6 15 2 3 4" xfId="3237" xr:uid="{00000000-0005-0000-0000-0000360E0000}"/>
    <cellStyle name="Normal 6 15 2 4" xfId="3238" xr:uid="{00000000-0005-0000-0000-0000370E0000}"/>
    <cellStyle name="Normal 6 15 2 4 2" xfId="3239" xr:uid="{00000000-0005-0000-0000-0000380E0000}"/>
    <cellStyle name="Normal 6 15 2 4 2 2" xfId="3240" xr:uid="{00000000-0005-0000-0000-0000390E0000}"/>
    <cellStyle name="Normal 6 15 2 4 2 2 2" xfId="3241" xr:uid="{00000000-0005-0000-0000-00003A0E0000}"/>
    <cellStyle name="Normal 6 15 2 4 2 3" xfId="3242" xr:uid="{00000000-0005-0000-0000-00003B0E0000}"/>
    <cellStyle name="Normal 6 15 2 4 3" xfId="3243" xr:uid="{00000000-0005-0000-0000-00003C0E0000}"/>
    <cellStyle name="Normal 6 15 2 4 3 2" xfId="3244" xr:uid="{00000000-0005-0000-0000-00003D0E0000}"/>
    <cellStyle name="Normal 6 15 2 4 4" xfId="3245" xr:uid="{00000000-0005-0000-0000-00003E0E0000}"/>
    <cellStyle name="Normal 6 15 2 5" xfId="3246" xr:uid="{00000000-0005-0000-0000-00003F0E0000}"/>
    <cellStyle name="Normal 6 15 2 5 2" xfId="3247" xr:uid="{00000000-0005-0000-0000-0000400E0000}"/>
    <cellStyle name="Normal 6 15 2 5 2 2" xfId="3248" xr:uid="{00000000-0005-0000-0000-0000410E0000}"/>
    <cellStyle name="Normal 6 15 2 5 3" xfId="3249" xr:uid="{00000000-0005-0000-0000-0000420E0000}"/>
    <cellStyle name="Normal 6 15 2 6" xfId="3250" xr:uid="{00000000-0005-0000-0000-0000430E0000}"/>
    <cellStyle name="Normal 6 15 2 6 2" xfId="3251" xr:uid="{00000000-0005-0000-0000-0000440E0000}"/>
    <cellStyle name="Normal 6 15 2 7" xfId="3252" xr:uid="{00000000-0005-0000-0000-0000450E0000}"/>
    <cellStyle name="Normal 6 15 3" xfId="3253" xr:uid="{00000000-0005-0000-0000-0000460E0000}"/>
    <cellStyle name="Normal 6 15 3 2" xfId="3254" xr:uid="{00000000-0005-0000-0000-0000470E0000}"/>
    <cellStyle name="Normal 6 15 3 2 2" xfId="3255" xr:uid="{00000000-0005-0000-0000-0000480E0000}"/>
    <cellStyle name="Normal 6 15 3 2 2 2" xfId="3256" xr:uid="{00000000-0005-0000-0000-0000490E0000}"/>
    <cellStyle name="Normal 6 15 3 2 3" xfId="3257" xr:uid="{00000000-0005-0000-0000-00004A0E0000}"/>
    <cellStyle name="Normal 6 15 3 3" xfId="3258" xr:uid="{00000000-0005-0000-0000-00004B0E0000}"/>
    <cellStyle name="Normal 6 15 3 3 2" xfId="3259" xr:uid="{00000000-0005-0000-0000-00004C0E0000}"/>
    <cellStyle name="Normal 6 15 3 4" xfId="3260" xr:uid="{00000000-0005-0000-0000-00004D0E0000}"/>
    <cellStyle name="Normal 6 15 4" xfId="3261" xr:uid="{00000000-0005-0000-0000-00004E0E0000}"/>
    <cellStyle name="Normal 6 15 4 2" xfId="3262" xr:uid="{00000000-0005-0000-0000-00004F0E0000}"/>
    <cellStyle name="Normal 6 15 4 2 2" xfId="3263" xr:uid="{00000000-0005-0000-0000-0000500E0000}"/>
    <cellStyle name="Normal 6 15 4 2 2 2" xfId="3264" xr:uid="{00000000-0005-0000-0000-0000510E0000}"/>
    <cellStyle name="Normal 6 15 4 2 3" xfId="3265" xr:uid="{00000000-0005-0000-0000-0000520E0000}"/>
    <cellStyle name="Normal 6 15 4 3" xfId="3266" xr:uid="{00000000-0005-0000-0000-0000530E0000}"/>
    <cellStyle name="Normal 6 15 4 3 2" xfId="3267" xr:uid="{00000000-0005-0000-0000-0000540E0000}"/>
    <cellStyle name="Normal 6 15 4 4" xfId="3268" xr:uid="{00000000-0005-0000-0000-0000550E0000}"/>
    <cellStyle name="Normal 6 15 5" xfId="3269" xr:uid="{00000000-0005-0000-0000-0000560E0000}"/>
    <cellStyle name="Normal 6 15 5 2" xfId="3270" xr:uid="{00000000-0005-0000-0000-0000570E0000}"/>
    <cellStyle name="Normal 6 15 5 2 2" xfId="3271" xr:uid="{00000000-0005-0000-0000-0000580E0000}"/>
    <cellStyle name="Normal 6 15 5 2 2 2" xfId="3272" xr:uid="{00000000-0005-0000-0000-0000590E0000}"/>
    <cellStyle name="Normal 6 15 5 2 3" xfId="3273" xr:uid="{00000000-0005-0000-0000-00005A0E0000}"/>
    <cellStyle name="Normal 6 15 5 3" xfId="3274" xr:uid="{00000000-0005-0000-0000-00005B0E0000}"/>
    <cellStyle name="Normal 6 15 5 3 2" xfId="3275" xr:uid="{00000000-0005-0000-0000-00005C0E0000}"/>
    <cellStyle name="Normal 6 15 5 4" xfId="3276" xr:uid="{00000000-0005-0000-0000-00005D0E0000}"/>
    <cellStyle name="Normal 6 15 6" xfId="3277" xr:uid="{00000000-0005-0000-0000-00005E0E0000}"/>
    <cellStyle name="Normal 6 15 6 2" xfId="3278" xr:uid="{00000000-0005-0000-0000-00005F0E0000}"/>
    <cellStyle name="Normal 6 15 6 2 2" xfId="3279" xr:uid="{00000000-0005-0000-0000-0000600E0000}"/>
    <cellStyle name="Normal 6 15 6 3" xfId="3280" xr:uid="{00000000-0005-0000-0000-0000610E0000}"/>
    <cellStyle name="Normal 6 15 7" xfId="3281" xr:uid="{00000000-0005-0000-0000-0000620E0000}"/>
    <cellStyle name="Normal 6 15 7 2" xfId="3282" xr:uid="{00000000-0005-0000-0000-0000630E0000}"/>
    <cellStyle name="Normal 6 15 8" xfId="3283" xr:uid="{00000000-0005-0000-0000-0000640E0000}"/>
    <cellStyle name="Normal 6 15 8 2" xfId="3284" xr:uid="{00000000-0005-0000-0000-0000650E0000}"/>
    <cellStyle name="Normal 6 15 9" xfId="3285" xr:uid="{00000000-0005-0000-0000-0000660E0000}"/>
    <cellStyle name="Normal 6 16" xfId="3286" xr:uid="{00000000-0005-0000-0000-0000670E0000}"/>
    <cellStyle name="Normal 6 16 2" xfId="3287" xr:uid="{00000000-0005-0000-0000-0000680E0000}"/>
    <cellStyle name="Normal 6 16 2 2" xfId="3288" xr:uid="{00000000-0005-0000-0000-0000690E0000}"/>
    <cellStyle name="Normal 6 16 2 2 2" xfId="3289" xr:uid="{00000000-0005-0000-0000-00006A0E0000}"/>
    <cellStyle name="Normal 6 16 2 2 2 2" xfId="3290" xr:uid="{00000000-0005-0000-0000-00006B0E0000}"/>
    <cellStyle name="Normal 6 16 2 2 3" xfId="3291" xr:uid="{00000000-0005-0000-0000-00006C0E0000}"/>
    <cellStyle name="Normal 6 16 2 3" xfId="3292" xr:uid="{00000000-0005-0000-0000-00006D0E0000}"/>
    <cellStyle name="Normal 6 16 2 3 2" xfId="3293" xr:uid="{00000000-0005-0000-0000-00006E0E0000}"/>
    <cellStyle name="Normal 6 16 2 4" xfId="3294" xr:uid="{00000000-0005-0000-0000-00006F0E0000}"/>
    <cellStyle name="Normal 6 16 3" xfId="3295" xr:uid="{00000000-0005-0000-0000-0000700E0000}"/>
    <cellStyle name="Normal 6 16 3 2" xfId="3296" xr:uid="{00000000-0005-0000-0000-0000710E0000}"/>
    <cellStyle name="Normal 6 16 3 2 2" xfId="3297" xr:uid="{00000000-0005-0000-0000-0000720E0000}"/>
    <cellStyle name="Normal 6 16 3 2 2 2" xfId="3298" xr:uid="{00000000-0005-0000-0000-0000730E0000}"/>
    <cellStyle name="Normal 6 16 3 2 3" xfId="3299" xr:uid="{00000000-0005-0000-0000-0000740E0000}"/>
    <cellStyle name="Normal 6 16 3 3" xfId="3300" xr:uid="{00000000-0005-0000-0000-0000750E0000}"/>
    <cellStyle name="Normal 6 16 3 3 2" xfId="3301" xr:uid="{00000000-0005-0000-0000-0000760E0000}"/>
    <cellStyle name="Normal 6 16 3 4" xfId="3302" xr:uid="{00000000-0005-0000-0000-0000770E0000}"/>
    <cellStyle name="Normal 6 16 4" xfId="3303" xr:uid="{00000000-0005-0000-0000-0000780E0000}"/>
    <cellStyle name="Normal 6 16 4 2" xfId="3304" xr:uid="{00000000-0005-0000-0000-0000790E0000}"/>
    <cellStyle name="Normal 6 16 4 2 2" xfId="3305" xr:uid="{00000000-0005-0000-0000-00007A0E0000}"/>
    <cellStyle name="Normal 6 16 4 2 2 2" xfId="3306" xr:uid="{00000000-0005-0000-0000-00007B0E0000}"/>
    <cellStyle name="Normal 6 16 4 2 3" xfId="3307" xr:uid="{00000000-0005-0000-0000-00007C0E0000}"/>
    <cellStyle name="Normal 6 16 4 3" xfId="3308" xr:uid="{00000000-0005-0000-0000-00007D0E0000}"/>
    <cellStyle name="Normal 6 16 4 3 2" xfId="3309" xr:uid="{00000000-0005-0000-0000-00007E0E0000}"/>
    <cellStyle name="Normal 6 16 4 4" xfId="3310" xr:uid="{00000000-0005-0000-0000-00007F0E0000}"/>
    <cellStyle name="Normal 6 16 5" xfId="3311" xr:uid="{00000000-0005-0000-0000-0000800E0000}"/>
    <cellStyle name="Normal 6 16 5 2" xfId="3312" xr:uid="{00000000-0005-0000-0000-0000810E0000}"/>
    <cellStyle name="Normal 6 16 5 2 2" xfId="3313" xr:uid="{00000000-0005-0000-0000-0000820E0000}"/>
    <cellStyle name="Normal 6 16 5 3" xfId="3314" xr:uid="{00000000-0005-0000-0000-0000830E0000}"/>
    <cellStyle name="Normal 6 16 6" xfId="3315" xr:uid="{00000000-0005-0000-0000-0000840E0000}"/>
    <cellStyle name="Normal 6 16 6 2" xfId="3316" xr:uid="{00000000-0005-0000-0000-0000850E0000}"/>
    <cellStyle name="Normal 6 16 7" xfId="3317" xr:uid="{00000000-0005-0000-0000-0000860E0000}"/>
    <cellStyle name="Normal 6 16 7 2" xfId="3318" xr:uid="{00000000-0005-0000-0000-0000870E0000}"/>
    <cellStyle name="Normal 6 16 8" xfId="3319" xr:uid="{00000000-0005-0000-0000-0000880E0000}"/>
    <cellStyle name="Normal 6 17" xfId="3320" xr:uid="{00000000-0005-0000-0000-0000890E0000}"/>
    <cellStyle name="Normal 6 17 2" xfId="3321" xr:uid="{00000000-0005-0000-0000-00008A0E0000}"/>
    <cellStyle name="Normal 6 17 2 2" xfId="3322" xr:uid="{00000000-0005-0000-0000-00008B0E0000}"/>
    <cellStyle name="Normal 6 17 2 2 2" xfId="3323" xr:uid="{00000000-0005-0000-0000-00008C0E0000}"/>
    <cellStyle name="Normal 6 17 2 3" xfId="3324" xr:uid="{00000000-0005-0000-0000-00008D0E0000}"/>
    <cellStyle name="Normal 6 17 3" xfId="3325" xr:uid="{00000000-0005-0000-0000-00008E0E0000}"/>
    <cellStyle name="Normal 6 17 3 2" xfId="3326" xr:uid="{00000000-0005-0000-0000-00008F0E0000}"/>
    <cellStyle name="Normal 6 17 4" xfId="3327" xr:uid="{00000000-0005-0000-0000-0000900E0000}"/>
    <cellStyle name="Normal 6 17 4 2" xfId="3328" xr:uid="{00000000-0005-0000-0000-0000910E0000}"/>
    <cellStyle name="Normal 6 17 5" xfId="3329" xr:uid="{00000000-0005-0000-0000-0000920E0000}"/>
    <cellStyle name="Normal 6 18" xfId="3330" xr:uid="{00000000-0005-0000-0000-0000930E0000}"/>
    <cellStyle name="Normal 6 18 2" xfId="3331" xr:uid="{00000000-0005-0000-0000-0000940E0000}"/>
    <cellStyle name="Normal 6 18 2 2" xfId="3332" xr:uid="{00000000-0005-0000-0000-0000950E0000}"/>
    <cellStyle name="Normal 6 18 2 2 2" xfId="3333" xr:uid="{00000000-0005-0000-0000-0000960E0000}"/>
    <cellStyle name="Normal 6 18 2 3" xfId="3334" xr:uid="{00000000-0005-0000-0000-0000970E0000}"/>
    <cellStyle name="Normal 6 18 3" xfId="3335" xr:uid="{00000000-0005-0000-0000-0000980E0000}"/>
    <cellStyle name="Normal 6 18 3 2" xfId="3336" xr:uid="{00000000-0005-0000-0000-0000990E0000}"/>
    <cellStyle name="Normal 6 18 4" xfId="3337" xr:uid="{00000000-0005-0000-0000-00009A0E0000}"/>
    <cellStyle name="Normal 6 19" xfId="3338" xr:uid="{00000000-0005-0000-0000-00009B0E0000}"/>
    <cellStyle name="Normal 6 19 2" xfId="3339" xr:uid="{00000000-0005-0000-0000-00009C0E0000}"/>
    <cellStyle name="Normal 6 19 2 2" xfId="3340" xr:uid="{00000000-0005-0000-0000-00009D0E0000}"/>
    <cellStyle name="Normal 6 19 2 2 2" xfId="3341" xr:uid="{00000000-0005-0000-0000-00009E0E0000}"/>
    <cellStyle name="Normal 6 19 2 3" xfId="3342" xr:uid="{00000000-0005-0000-0000-00009F0E0000}"/>
    <cellStyle name="Normal 6 19 3" xfId="3343" xr:uid="{00000000-0005-0000-0000-0000A00E0000}"/>
    <cellStyle name="Normal 6 19 3 2" xfId="3344" xr:uid="{00000000-0005-0000-0000-0000A10E0000}"/>
    <cellStyle name="Normal 6 19 4" xfId="3345" xr:uid="{00000000-0005-0000-0000-0000A20E0000}"/>
    <cellStyle name="Normal 6 2" xfId="527" xr:uid="{00000000-0005-0000-0000-0000A30E0000}"/>
    <cellStyle name="Normal 6 2 2" xfId="528" xr:uid="{00000000-0005-0000-0000-0000A40E0000}"/>
    <cellStyle name="Normal 6 2 2 2" xfId="529" xr:uid="{00000000-0005-0000-0000-0000A50E0000}"/>
    <cellStyle name="Normal 6 2 2 2 2" xfId="530" xr:uid="{00000000-0005-0000-0000-0000A60E0000}"/>
    <cellStyle name="Normal 6 2 2 2 2 2" xfId="531" xr:uid="{00000000-0005-0000-0000-0000A70E0000}"/>
    <cellStyle name="Normal 6 2 2 2 3" xfId="532" xr:uid="{00000000-0005-0000-0000-0000A80E0000}"/>
    <cellStyle name="Normal 6 2 2 2 4" xfId="3349" xr:uid="{00000000-0005-0000-0000-0000A90E0000}"/>
    <cellStyle name="Normal 6 2 2 2 5" xfId="3348" xr:uid="{00000000-0005-0000-0000-0000AA0E0000}"/>
    <cellStyle name="Normal 6 2 2 3" xfId="533" xr:uid="{00000000-0005-0000-0000-0000AB0E0000}"/>
    <cellStyle name="Normal 6 2 2 3 2" xfId="534" xr:uid="{00000000-0005-0000-0000-0000AC0E0000}"/>
    <cellStyle name="Normal 6 2 2 4" xfId="535" xr:uid="{00000000-0005-0000-0000-0000AD0E0000}"/>
    <cellStyle name="Normal 6 2 2 5" xfId="1184" xr:uid="{00000000-0005-0000-0000-0000AE0E0000}"/>
    <cellStyle name="Normal 6 2 2 5 2" xfId="3350" xr:uid="{00000000-0005-0000-0000-0000AF0E0000}"/>
    <cellStyle name="Normal 6 2 2 6" xfId="3347" xr:uid="{00000000-0005-0000-0000-0000B00E0000}"/>
    <cellStyle name="Normal 6 2 3" xfId="536" xr:uid="{00000000-0005-0000-0000-0000B10E0000}"/>
    <cellStyle name="Normal 6 2 3 2" xfId="537" xr:uid="{00000000-0005-0000-0000-0000B20E0000}"/>
    <cellStyle name="Normal 6 2 3 2 2" xfId="538" xr:uid="{00000000-0005-0000-0000-0000B30E0000}"/>
    <cellStyle name="Normal 6 2 3 3" xfId="539" xr:uid="{00000000-0005-0000-0000-0000B40E0000}"/>
    <cellStyle name="Normal 6 2 3 4" xfId="3352" xr:uid="{00000000-0005-0000-0000-0000B50E0000}"/>
    <cellStyle name="Normal 6 2 3 5" xfId="3351" xr:uid="{00000000-0005-0000-0000-0000B60E0000}"/>
    <cellStyle name="Normal 6 2 4" xfId="540" xr:uid="{00000000-0005-0000-0000-0000B70E0000}"/>
    <cellStyle name="Normal 6 2 4 2" xfId="541" xr:uid="{00000000-0005-0000-0000-0000B80E0000}"/>
    <cellStyle name="Normal 6 2 4 2 2" xfId="3355" xr:uid="{00000000-0005-0000-0000-0000B90E0000}"/>
    <cellStyle name="Normal 6 2 4 2 3" xfId="3354" xr:uid="{00000000-0005-0000-0000-0000BA0E0000}"/>
    <cellStyle name="Normal 6 2 4 3" xfId="3356" xr:uid="{00000000-0005-0000-0000-0000BB0E0000}"/>
    <cellStyle name="Normal 6 2 4 3 2" xfId="3357" xr:uid="{00000000-0005-0000-0000-0000BC0E0000}"/>
    <cellStyle name="Normal 6 2 4 4" xfId="3358" xr:uid="{00000000-0005-0000-0000-0000BD0E0000}"/>
    <cellStyle name="Normal 6 2 4 5" xfId="3353" xr:uid="{00000000-0005-0000-0000-0000BE0E0000}"/>
    <cellStyle name="Normal 6 2 5" xfId="542" xr:uid="{00000000-0005-0000-0000-0000BF0E0000}"/>
    <cellStyle name="Normal 6 2 5 2" xfId="750" xr:uid="{00000000-0005-0000-0000-0000C00E0000}"/>
    <cellStyle name="Normal 6 2 5 3" xfId="3360" xr:uid="{00000000-0005-0000-0000-0000C10E0000}"/>
    <cellStyle name="Normal 6 2 5 4" xfId="3359" xr:uid="{00000000-0005-0000-0000-0000C20E0000}"/>
    <cellStyle name="Normal 6 2 6" xfId="1174" xr:uid="{00000000-0005-0000-0000-0000C30E0000}"/>
    <cellStyle name="Normal 6 2 6 2" xfId="3361" xr:uid="{00000000-0005-0000-0000-0000C40E0000}"/>
    <cellStyle name="Normal 6 2 7" xfId="3346" xr:uid="{00000000-0005-0000-0000-0000C50E0000}"/>
    <cellStyle name="Normal 6 2 8" xfId="37360" xr:uid="{00000000-0005-0000-0000-0000C60E0000}"/>
    <cellStyle name="Normal 6 2 9" xfId="37897" xr:uid="{00000000-0005-0000-0000-0000C70E0000}"/>
    <cellStyle name="Normal 6 20" xfId="3362" xr:uid="{00000000-0005-0000-0000-0000C80E0000}"/>
    <cellStyle name="Normal 6 20 2" xfId="3363" xr:uid="{00000000-0005-0000-0000-0000C90E0000}"/>
    <cellStyle name="Normal 6 20 2 2" xfId="3364" xr:uid="{00000000-0005-0000-0000-0000CA0E0000}"/>
    <cellStyle name="Normal 6 20 2 2 2" xfId="3365" xr:uid="{00000000-0005-0000-0000-0000CB0E0000}"/>
    <cellStyle name="Normal 6 20 2 3" xfId="3366" xr:uid="{00000000-0005-0000-0000-0000CC0E0000}"/>
    <cellStyle name="Normal 6 20 3" xfId="3367" xr:uid="{00000000-0005-0000-0000-0000CD0E0000}"/>
    <cellStyle name="Normal 6 20 3 2" xfId="3368" xr:uid="{00000000-0005-0000-0000-0000CE0E0000}"/>
    <cellStyle name="Normal 6 20 4" xfId="3369" xr:uid="{00000000-0005-0000-0000-0000CF0E0000}"/>
    <cellStyle name="Normal 6 21" xfId="3370" xr:uid="{00000000-0005-0000-0000-0000D00E0000}"/>
    <cellStyle name="Normal 6 21 2" xfId="3371" xr:uid="{00000000-0005-0000-0000-0000D10E0000}"/>
    <cellStyle name="Normal 6 21 2 2" xfId="3372" xr:uid="{00000000-0005-0000-0000-0000D20E0000}"/>
    <cellStyle name="Normal 6 21 3" xfId="3373" xr:uid="{00000000-0005-0000-0000-0000D30E0000}"/>
    <cellStyle name="Normal 6 22" xfId="3374" xr:uid="{00000000-0005-0000-0000-0000D40E0000}"/>
    <cellStyle name="Normal 6 22 2" xfId="3375" xr:uid="{00000000-0005-0000-0000-0000D50E0000}"/>
    <cellStyle name="Normal 6 23" xfId="3376" xr:uid="{00000000-0005-0000-0000-0000D60E0000}"/>
    <cellStyle name="Normal 6 23 2" xfId="3377" xr:uid="{00000000-0005-0000-0000-0000D70E0000}"/>
    <cellStyle name="Normal 6 24" xfId="3378" xr:uid="{00000000-0005-0000-0000-0000D80E0000}"/>
    <cellStyle name="Normal 6 24 2" xfId="3379" xr:uid="{00000000-0005-0000-0000-0000D90E0000}"/>
    <cellStyle name="Normal 6 25" xfId="3380" xr:uid="{00000000-0005-0000-0000-0000DA0E0000}"/>
    <cellStyle name="Normal 6 26" xfId="3381" xr:uid="{00000000-0005-0000-0000-0000DB0E0000}"/>
    <cellStyle name="Normal 6 27" xfId="3382" xr:uid="{00000000-0005-0000-0000-0000DC0E0000}"/>
    <cellStyle name="Normal 6 28" xfId="3383" xr:uid="{00000000-0005-0000-0000-0000DD0E0000}"/>
    <cellStyle name="Normal 6 29" xfId="3384" xr:uid="{00000000-0005-0000-0000-0000DE0E0000}"/>
    <cellStyle name="Normal 6 3" xfId="543" xr:uid="{00000000-0005-0000-0000-0000DF0E0000}"/>
    <cellStyle name="Normal 6 3 10" xfId="3385" xr:uid="{00000000-0005-0000-0000-0000E00E0000}"/>
    <cellStyle name="Normal 6 3 10 2" xfId="3386" xr:uid="{00000000-0005-0000-0000-0000E10E0000}"/>
    <cellStyle name="Normal 6 3 10 2 2" xfId="3387" xr:uid="{00000000-0005-0000-0000-0000E20E0000}"/>
    <cellStyle name="Normal 6 3 10 2 2 2" xfId="3388" xr:uid="{00000000-0005-0000-0000-0000E30E0000}"/>
    <cellStyle name="Normal 6 3 10 2 2 2 2" xfId="3389" xr:uid="{00000000-0005-0000-0000-0000E40E0000}"/>
    <cellStyle name="Normal 6 3 10 2 2 2 2 2" xfId="3390" xr:uid="{00000000-0005-0000-0000-0000E50E0000}"/>
    <cellStyle name="Normal 6 3 10 2 2 2 3" xfId="3391" xr:uid="{00000000-0005-0000-0000-0000E60E0000}"/>
    <cellStyle name="Normal 6 3 10 2 2 3" xfId="3392" xr:uid="{00000000-0005-0000-0000-0000E70E0000}"/>
    <cellStyle name="Normal 6 3 10 2 2 3 2" xfId="3393" xr:uid="{00000000-0005-0000-0000-0000E80E0000}"/>
    <cellStyle name="Normal 6 3 10 2 2 4" xfId="3394" xr:uid="{00000000-0005-0000-0000-0000E90E0000}"/>
    <cellStyle name="Normal 6 3 10 2 3" xfId="3395" xr:uid="{00000000-0005-0000-0000-0000EA0E0000}"/>
    <cellStyle name="Normal 6 3 10 2 3 2" xfId="3396" xr:uid="{00000000-0005-0000-0000-0000EB0E0000}"/>
    <cellStyle name="Normal 6 3 10 2 3 2 2" xfId="3397" xr:uid="{00000000-0005-0000-0000-0000EC0E0000}"/>
    <cellStyle name="Normal 6 3 10 2 3 2 2 2" xfId="3398" xr:uid="{00000000-0005-0000-0000-0000ED0E0000}"/>
    <cellStyle name="Normal 6 3 10 2 3 2 3" xfId="3399" xr:uid="{00000000-0005-0000-0000-0000EE0E0000}"/>
    <cellStyle name="Normal 6 3 10 2 3 3" xfId="3400" xr:uid="{00000000-0005-0000-0000-0000EF0E0000}"/>
    <cellStyle name="Normal 6 3 10 2 3 3 2" xfId="3401" xr:uid="{00000000-0005-0000-0000-0000F00E0000}"/>
    <cellStyle name="Normal 6 3 10 2 3 4" xfId="3402" xr:uid="{00000000-0005-0000-0000-0000F10E0000}"/>
    <cellStyle name="Normal 6 3 10 2 4" xfId="3403" xr:uid="{00000000-0005-0000-0000-0000F20E0000}"/>
    <cellStyle name="Normal 6 3 10 2 4 2" xfId="3404" xr:uid="{00000000-0005-0000-0000-0000F30E0000}"/>
    <cellStyle name="Normal 6 3 10 2 4 2 2" xfId="3405" xr:uid="{00000000-0005-0000-0000-0000F40E0000}"/>
    <cellStyle name="Normal 6 3 10 2 4 2 2 2" xfId="3406" xr:uid="{00000000-0005-0000-0000-0000F50E0000}"/>
    <cellStyle name="Normal 6 3 10 2 4 2 3" xfId="3407" xr:uid="{00000000-0005-0000-0000-0000F60E0000}"/>
    <cellStyle name="Normal 6 3 10 2 4 3" xfId="3408" xr:uid="{00000000-0005-0000-0000-0000F70E0000}"/>
    <cellStyle name="Normal 6 3 10 2 4 3 2" xfId="3409" xr:uid="{00000000-0005-0000-0000-0000F80E0000}"/>
    <cellStyle name="Normal 6 3 10 2 4 4" xfId="3410" xr:uid="{00000000-0005-0000-0000-0000F90E0000}"/>
    <cellStyle name="Normal 6 3 10 2 5" xfId="3411" xr:uid="{00000000-0005-0000-0000-0000FA0E0000}"/>
    <cellStyle name="Normal 6 3 10 2 5 2" xfId="3412" xr:uid="{00000000-0005-0000-0000-0000FB0E0000}"/>
    <cellStyle name="Normal 6 3 10 2 5 2 2" xfId="3413" xr:uid="{00000000-0005-0000-0000-0000FC0E0000}"/>
    <cellStyle name="Normal 6 3 10 2 5 3" xfId="3414" xr:uid="{00000000-0005-0000-0000-0000FD0E0000}"/>
    <cellStyle name="Normal 6 3 10 2 6" xfId="3415" xr:uid="{00000000-0005-0000-0000-0000FE0E0000}"/>
    <cellStyle name="Normal 6 3 10 2 6 2" xfId="3416" xr:uid="{00000000-0005-0000-0000-0000FF0E0000}"/>
    <cellStyle name="Normal 6 3 10 2 7" xfId="3417" xr:uid="{00000000-0005-0000-0000-0000000F0000}"/>
    <cellStyle name="Normal 6 3 10 3" xfId="3418" xr:uid="{00000000-0005-0000-0000-0000010F0000}"/>
    <cellStyle name="Normal 6 3 10 3 2" xfId="3419" xr:uid="{00000000-0005-0000-0000-0000020F0000}"/>
    <cellStyle name="Normal 6 3 10 3 2 2" xfId="3420" xr:uid="{00000000-0005-0000-0000-0000030F0000}"/>
    <cellStyle name="Normal 6 3 10 3 2 2 2" xfId="3421" xr:uid="{00000000-0005-0000-0000-0000040F0000}"/>
    <cellStyle name="Normal 6 3 10 3 2 3" xfId="3422" xr:uid="{00000000-0005-0000-0000-0000050F0000}"/>
    <cellStyle name="Normal 6 3 10 3 3" xfId="3423" xr:uid="{00000000-0005-0000-0000-0000060F0000}"/>
    <cellStyle name="Normal 6 3 10 3 3 2" xfId="3424" xr:uid="{00000000-0005-0000-0000-0000070F0000}"/>
    <cellStyle name="Normal 6 3 10 3 4" xfId="3425" xr:uid="{00000000-0005-0000-0000-0000080F0000}"/>
    <cellStyle name="Normal 6 3 10 4" xfId="3426" xr:uid="{00000000-0005-0000-0000-0000090F0000}"/>
    <cellStyle name="Normal 6 3 10 4 2" xfId="3427" xr:uid="{00000000-0005-0000-0000-00000A0F0000}"/>
    <cellStyle name="Normal 6 3 10 4 2 2" xfId="3428" xr:uid="{00000000-0005-0000-0000-00000B0F0000}"/>
    <cellStyle name="Normal 6 3 10 4 2 2 2" xfId="3429" xr:uid="{00000000-0005-0000-0000-00000C0F0000}"/>
    <cellStyle name="Normal 6 3 10 4 2 3" xfId="3430" xr:uid="{00000000-0005-0000-0000-00000D0F0000}"/>
    <cellStyle name="Normal 6 3 10 4 3" xfId="3431" xr:uid="{00000000-0005-0000-0000-00000E0F0000}"/>
    <cellStyle name="Normal 6 3 10 4 3 2" xfId="3432" xr:uid="{00000000-0005-0000-0000-00000F0F0000}"/>
    <cellStyle name="Normal 6 3 10 4 4" xfId="3433" xr:uid="{00000000-0005-0000-0000-0000100F0000}"/>
    <cellStyle name="Normal 6 3 10 5" xfId="3434" xr:uid="{00000000-0005-0000-0000-0000110F0000}"/>
    <cellStyle name="Normal 6 3 10 5 2" xfId="3435" xr:uid="{00000000-0005-0000-0000-0000120F0000}"/>
    <cellStyle name="Normal 6 3 10 5 2 2" xfId="3436" xr:uid="{00000000-0005-0000-0000-0000130F0000}"/>
    <cellStyle name="Normal 6 3 10 5 2 2 2" xfId="3437" xr:uid="{00000000-0005-0000-0000-0000140F0000}"/>
    <cellStyle name="Normal 6 3 10 5 2 3" xfId="3438" xr:uid="{00000000-0005-0000-0000-0000150F0000}"/>
    <cellStyle name="Normal 6 3 10 5 3" xfId="3439" xr:uid="{00000000-0005-0000-0000-0000160F0000}"/>
    <cellStyle name="Normal 6 3 10 5 3 2" xfId="3440" xr:uid="{00000000-0005-0000-0000-0000170F0000}"/>
    <cellStyle name="Normal 6 3 10 5 4" xfId="3441" xr:uid="{00000000-0005-0000-0000-0000180F0000}"/>
    <cellStyle name="Normal 6 3 10 6" xfId="3442" xr:uid="{00000000-0005-0000-0000-0000190F0000}"/>
    <cellStyle name="Normal 6 3 10 6 2" xfId="3443" xr:uid="{00000000-0005-0000-0000-00001A0F0000}"/>
    <cellStyle name="Normal 6 3 10 6 2 2" xfId="3444" xr:uid="{00000000-0005-0000-0000-00001B0F0000}"/>
    <cellStyle name="Normal 6 3 10 6 3" xfId="3445" xr:uid="{00000000-0005-0000-0000-00001C0F0000}"/>
    <cellStyle name="Normal 6 3 10 7" xfId="3446" xr:uid="{00000000-0005-0000-0000-00001D0F0000}"/>
    <cellStyle name="Normal 6 3 10 7 2" xfId="3447" xr:uid="{00000000-0005-0000-0000-00001E0F0000}"/>
    <cellStyle name="Normal 6 3 10 8" xfId="3448" xr:uid="{00000000-0005-0000-0000-00001F0F0000}"/>
    <cellStyle name="Normal 6 3 10 8 2" xfId="3449" xr:uid="{00000000-0005-0000-0000-0000200F0000}"/>
    <cellStyle name="Normal 6 3 10 9" xfId="3450" xr:uid="{00000000-0005-0000-0000-0000210F0000}"/>
    <cellStyle name="Normal 6 3 11" xfId="3451" xr:uid="{00000000-0005-0000-0000-0000220F0000}"/>
    <cellStyle name="Normal 6 3 11 2" xfId="3452" xr:uid="{00000000-0005-0000-0000-0000230F0000}"/>
    <cellStyle name="Normal 6 3 11 2 2" xfId="3453" xr:uid="{00000000-0005-0000-0000-0000240F0000}"/>
    <cellStyle name="Normal 6 3 11 2 2 2" xfId="3454" xr:uid="{00000000-0005-0000-0000-0000250F0000}"/>
    <cellStyle name="Normal 6 3 11 2 2 2 2" xfId="3455" xr:uid="{00000000-0005-0000-0000-0000260F0000}"/>
    <cellStyle name="Normal 6 3 11 2 2 3" xfId="3456" xr:uid="{00000000-0005-0000-0000-0000270F0000}"/>
    <cellStyle name="Normal 6 3 11 2 3" xfId="3457" xr:uid="{00000000-0005-0000-0000-0000280F0000}"/>
    <cellStyle name="Normal 6 3 11 2 3 2" xfId="3458" xr:uid="{00000000-0005-0000-0000-0000290F0000}"/>
    <cellStyle name="Normal 6 3 11 2 4" xfId="3459" xr:uid="{00000000-0005-0000-0000-00002A0F0000}"/>
    <cellStyle name="Normal 6 3 11 3" xfId="3460" xr:uid="{00000000-0005-0000-0000-00002B0F0000}"/>
    <cellStyle name="Normal 6 3 11 3 2" xfId="3461" xr:uid="{00000000-0005-0000-0000-00002C0F0000}"/>
    <cellStyle name="Normal 6 3 11 3 2 2" xfId="3462" xr:uid="{00000000-0005-0000-0000-00002D0F0000}"/>
    <cellStyle name="Normal 6 3 11 3 2 2 2" xfId="3463" xr:uid="{00000000-0005-0000-0000-00002E0F0000}"/>
    <cellStyle name="Normal 6 3 11 3 2 3" xfId="3464" xr:uid="{00000000-0005-0000-0000-00002F0F0000}"/>
    <cellStyle name="Normal 6 3 11 3 3" xfId="3465" xr:uid="{00000000-0005-0000-0000-0000300F0000}"/>
    <cellStyle name="Normal 6 3 11 3 3 2" xfId="3466" xr:uid="{00000000-0005-0000-0000-0000310F0000}"/>
    <cellStyle name="Normal 6 3 11 3 4" xfId="3467" xr:uid="{00000000-0005-0000-0000-0000320F0000}"/>
    <cellStyle name="Normal 6 3 11 4" xfId="3468" xr:uid="{00000000-0005-0000-0000-0000330F0000}"/>
    <cellStyle name="Normal 6 3 11 4 2" xfId="3469" xr:uid="{00000000-0005-0000-0000-0000340F0000}"/>
    <cellStyle name="Normal 6 3 11 4 2 2" xfId="3470" xr:uid="{00000000-0005-0000-0000-0000350F0000}"/>
    <cellStyle name="Normal 6 3 11 4 2 2 2" xfId="3471" xr:uid="{00000000-0005-0000-0000-0000360F0000}"/>
    <cellStyle name="Normal 6 3 11 4 2 3" xfId="3472" xr:uid="{00000000-0005-0000-0000-0000370F0000}"/>
    <cellStyle name="Normal 6 3 11 4 3" xfId="3473" xr:uid="{00000000-0005-0000-0000-0000380F0000}"/>
    <cellStyle name="Normal 6 3 11 4 3 2" xfId="3474" xr:uid="{00000000-0005-0000-0000-0000390F0000}"/>
    <cellStyle name="Normal 6 3 11 4 4" xfId="3475" xr:uid="{00000000-0005-0000-0000-00003A0F0000}"/>
    <cellStyle name="Normal 6 3 11 5" xfId="3476" xr:uid="{00000000-0005-0000-0000-00003B0F0000}"/>
    <cellStyle name="Normal 6 3 11 5 2" xfId="3477" xr:uid="{00000000-0005-0000-0000-00003C0F0000}"/>
    <cellStyle name="Normal 6 3 11 5 2 2" xfId="3478" xr:uid="{00000000-0005-0000-0000-00003D0F0000}"/>
    <cellStyle name="Normal 6 3 11 5 3" xfId="3479" xr:uid="{00000000-0005-0000-0000-00003E0F0000}"/>
    <cellStyle name="Normal 6 3 11 6" xfId="3480" xr:uid="{00000000-0005-0000-0000-00003F0F0000}"/>
    <cellStyle name="Normal 6 3 11 6 2" xfId="3481" xr:uid="{00000000-0005-0000-0000-0000400F0000}"/>
    <cellStyle name="Normal 6 3 11 7" xfId="3482" xr:uid="{00000000-0005-0000-0000-0000410F0000}"/>
    <cellStyle name="Normal 6 3 11 7 2" xfId="3483" xr:uid="{00000000-0005-0000-0000-0000420F0000}"/>
    <cellStyle name="Normal 6 3 11 8" xfId="3484" xr:uid="{00000000-0005-0000-0000-0000430F0000}"/>
    <cellStyle name="Normal 6 3 12" xfId="3485" xr:uid="{00000000-0005-0000-0000-0000440F0000}"/>
    <cellStyle name="Normal 6 3 12 2" xfId="3486" xr:uid="{00000000-0005-0000-0000-0000450F0000}"/>
    <cellStyle name="Normal 6 3 12 2 2" xfId="3487" xr:uid="{00000000-0005-0000-0000-0000460F0000}"/>
    <cellStyle name="Normal 6 3 12 2 2 2" xfId="3488" xr:uid="{00000000-0005-0000-0000-0000470F0000}"/>
    <cellStyle name="Normal 6 3 12 2 3" xfId="3489" xr:uid="{00000000-0005-0000-0000-0000480F0000}"/>
    <cellStyle name="Normal 6 3 12 3" xfId="3490" xr:uid="{00000000-0005-0000-0000-0000490F0000}"/>
    <cellStyle name="Normal 6 3 12 3 2" xfId="3491" xr:uid="{00000000-0005-0000-0000-00004A0F0000}"/>
    <cellStyle name="Normal 6 3 12 4" xfId="3492" xr:uid="{00000000-0005-0000-0000-00004B0F0000}"/>
    <cellStyle name="Normal 6 3 12 4 2" xfId="3493" xr:uid="{00000000-0005-0000-0000-00004C0F0000}"/>
    <cellStyle name="Normal 6 3 12 5" xfId="3494" xr:uid="{00000000-0005-0000-0000-00004D0F0000}"/>
    <cellStyle name="Normal 6 3 13" xfId="3495" xr:uid="{00000000-0005-0000-0000-00004E0F0000}"/>
    <cellStyle name="Normal 6 3 13 2" xfId="3496" xr:uid="{00000000-0005-0000-0000-00004F0F0000}"/>
    <cellStyle name="Normal 6 3 13 2 2" xfId="3497" xr:uid="{00000000-0005-0000-0000-0000500F0000}"/>
    <cellStyle name="Normal 6 3 13 2 2 2" xfId="3498" xr:uid="{00000000-0005-0000-0000-0000510F0000}"/>
    <cellStyle name="Normal 6 3 13 2 3" xfId="3499" xr:uid="{00000000-0005-0000-0000-0000520F0000}"/>
    <cellStyle name="Normal 6 3 13 3" xfId="3500" xr:uid="{00000000-0005-0000-0000-0000530F0000}"/>
    <cellStyle name="Normal 6 3 13 3 2" xfId="3501" xr:uid="{00000000-0005-0000-0000-0000540F0000}"/>
    <cellStyle name="Normal 6 3 13 4" xfId="3502" xr:uid="{00000000-0005-0000-0000-0000550F0000}"/>
    <cellStyle name="Normal 6 3 14" xfId="3503" xr:uid="{00000000-0005-0000-0000-0000560F0000}"/>
    <cellStyle name="Normal 6 3 14 2" xfId="3504" xr:uid="{00000000-0005-0000-0000-0000570F0000}"/>
    <cellStyle name="Normal 6 3 14 2 2" xfId="3505" xr:uid="{00000000-0005-0000-0000-0000580F0000}"/>
    <cellStyle name="Normal 6 3 14 2 2 2" xfId="3506" xr:uid="{00000000-0005-0000-0000-0000590F0000}"/>
    <cellStyle name="Normal 6 3 14 2 3" xfId="3507" xr:uid="{00000000-0005-0000-0000-00005A0F0000}"/>
    <cellStyle name="Normal 6 3 14 3" xfId="3508" xr:uid="{00000000-0005-0000-0000-00005B0F0000}"/>
    <cellStyle name="Normal 6 3 14 3 2" xfId="3509" xr:uid="{00000000-0005-0000-0000-00005C0F0000}"/>
    <cellStyle name="Normal 6 3 14 4" xfId="3510" xr:uid="{00000000-0005-0000-0000-00005D0F0000}"/>
    <cellStyle name="Normal 6 3 15" xfId="3511" xr:uid="{00000000-0005-0000-0000-00005E0F0000}"/>
    <cellStyle name="Normal 6 3 15 2" xfId="3512" xr:uid="{00000000-0005-0000-0000-00005F0F0000}"/>
    <cellStyle name="Normal 6 3 15 2 2" xfId="3513" xr:uid="{00000000-0005-0000-0000-0000600F0000}"/>
    <cellStyle name="Normal 6 3 15 2 2 2" xfId="3514" xr:uid="{00000000-0005-0000-0000-0000610F0000}"/>
    <cellStyle name="Normal 6 3 15 2 3" xfId="3515" xr:uid="{00000000-0005-0000-0000-0000620F0000}"/>
    <cellStyle name="Normal 6 3 15 3" xfId="3516" xr:uid="{00000000-0005-0000-0000-0000630F0000}"/>
    <cellStyle name="Normal 6 3 15 3 2" xfId="3517" xr:uid="{00000000-0005-0000-0000-0000640F0000}"/>
    <cellStyle name="Normal 6 3 15 4" xfId="3518" xr:uid="{00000000-0005-0000-0000-0000650F0000}"/>
    <cellStyle name="Normal 6 3 16" xfId="3519" xr:uid="{00000000-0005-0000-0000-0000660F0000}"/>
    <cellStyle name="Normal 6 3 16 2" xfId="3520" xr:uid="{00000000-0005-0000-0000-0000670F0000}"/>
    <cellStyle name="Normal 6 3 16 2 2" xfId="3521" xr:uid="{00000000-0005-0000-0000-0000680F0000}"/>
    <cellStyle name="Normal 6 3 16 3" xfId="3522" xr:uid="{00000000-0005-0000-0000-0000690F0000}"/>
    <cellStyle name="Normal 6 3 17" xfId="3523" xr:uid="{00000000-0005-0000-0000-00006A0F0000}"/>
    <cellStyle name="Normal 6 3 17 2" xfId="3524" xr:uid="{00000000-0005-0000-0000-00006B0F0000}"/>
    <cellStyle name="Normal 6 3 18" xfId="3525" xr:uid="{00000000-0005-0000-0000-00006C0F0000}"/>
    <cellStyle name="Normal 6 3 18 2" xfId="3526" xr:uid="{00000000-0005-0000-0000-00006D0F0000}"/>
    <cellStyle name="Normal 6 3 19" xfId="3527" xr:uid="{00000000-0005-0000-0000-00006E0F0000}"/>
    <cellStyle name="Normal 6 3 19 2" xfId="3528" xr:uid="{00000000-0005-0000-0000-00006F0F0000}"/>
    <cellStyle name="Normal 6 3 2" xfId="1035" xr:uid="{00000000-0005-0000-0000-0000700F0000}"/>
    <cellStyle name="Normal 6 3 2 10" xfId="3530" xr:uid="{00000000-0005-0000-0000-0000710F0000}"/>
    <cellStyle name="Normal 6 3 2 10 2" xfId="3531" xr:uid="{00000000-0005-0000-0000-0000720F0000}"/>
    <cellStyle name="Normal 6 3 2 10 2 2" xfId="3532" xr:uid="{00000000-0005-0000-0000-0000730F0000}"/>
    <cellStyle name="Normal 6 3 2 10 2 2 2" xfId="3533" xr:uid="{00000000-0005-0000-0000-0000740F0000}"/>
    <cellStyle name="Normal 6 3 2 10 2 3" xfId="3534" xr:uid="{00000000-0005-0000-0000-0000750F0000}"/>
    <cellStyle name="Normal 6 3 2 10 3" xfId="3535" xr:uid="{00000000-0005-0000-0000-0000760F0000}"/>
    <cellStyle name="Normal 6 3 2 10 3 2" xfId="3536" xr:uid="{00000000-0005-0000-0000-0000770F0000}"/>
    <cellStyle name="Normal 6 3 2 10 4" xfId="3537" xr:uid="{00000000-0005-0000-0000-0000780F0000}"/>
    <cellStyle name="Normal 6 3 2 11" xfId="3538" xr:uid="{00000000-0005-0000-0000-0000790F0000}"/>
    <cellStyle name="Normal 6 3 2 11 2" xfId="3539" xr:uid="{00000000-0005-0000-0000-00007A0F0000}"/>
    <cellStyle name="Normal 6 3 2 11 2 2" xfId="3540" xr:uid="{00000000-0005-0000-0000-00007B0F0000}"/>
    <cellStyle name="Normal 6 3 2 11 2 2 2" xfId="3541" xr:uid="{00000000-0005-0000-0000-00007C0F0000}"/>
    <cellStyle name="Normal 6 3 2 11 2 3" xfId="3542" xr:uid="{00000000-0005-0000-0000-00007D0F0000}"/>
    <cellStyle name="Normal 6 3 2 11 3" xfId="3543" xr:uid="{00000000-0005-0000-0000-00007E0F0000}"/>
    <cellStyle name="Normal 6 3 2 11 3 2" xfId="3544" xr:uid="{00000000-0005-0000-0000-00007F0F0000}"/>
    <cellStyle name="Normal 6 3 2 11 4" xfId="3545" xr:uid="{00000000-0005-0000-0000-0000800F0000}"/>
    <cellStyle name="Normal 6 3 2 12" xfId="3546" xr:uid="{00000000-0005-0000-0000-0000810F0000}"/>
    <cellStyle name="Normal 6 3 2 12 2" xfId="3547" xr:uid="{00000000-0005-0000-0000-0000820F0000}"/>
    <cellStyle name="Normal 6 3 2 12 2 2" xfId="3548" xr:uid="{00000000-0005-0000-0000-0000830F0000}"/>
    <cellStyle name="Normal 6 3 2 12 2 2 2" xfId="3549" xr:uid="{00000000-0005-0000-0000-0000840F0000}"/>
    <cellStyle name="Normal 6 3 2 12 2 3" xfId="3550" xr:uid="{00000000-0005-0000-0000-0000850F0000}"/>
    <cellStyle name="Normal 6 3 2 12 3" xfId="3551" xr:uid="{00000000-0005-0000-0000-0000860F0000}"/>
    <cellStyle name="Normal 6 3 2 12 3 2" xfId="3552" xr:uid="{00000000-0005-0000-0000-0000870F0000}"/>
    <cellStyle name="Normal 6 3 2 12 4" xfId="3553" xr:uid="{00000000-0005-0000-0000-0000880F0000}"/>
    <cellStyle name="Normal 6 3 2 13" xfId="3554" xr:uid="{00000000-0005-0000-0000-0000890F0000}"/>
    <cellStyle name="Normal 6 3 2 13 2" xfId="3555" xr:uid="{00000000-0005-0000-0000-00008A0F0000}"/>
    <cellStyle name="Normal 6 3 2 13 2 2" xfId="3556" xr:uid="{00000000-0005-0000-0000-00008B0F0000}"/>
    <cellStyle name="Normal 6 3 2 13 2 2 2" xfId="3557" xr:uid="{00000000-0005-0000-0000-00008C0F0000}"/>
    <cellStyle name="Normal 6 3 2 13 2 3" xfId="3558" xr:uid="{00000000-0005-0000-0000-00008D0F0000}"/>
    <cellStyle name="Normal 6 3 2 13 3" xfId="3559" xr:uid="{00000000-0005-0000-0000-00008E0F0000}"/>
    <cellStyle name="Normal 6 3 2 13 3 2" xfId="3560" xr:uid="{00000000-0005-0000-0000-00008F0F0000}"/>
    <cellStyle name="Normal 6 3 2 13 4" xfId="3561" xr:uid="{00000000-0005-0000-0000-0000900F0000}"/>
    <cellStyle name="Normal 6 3 2 14" xfId="3562" xr:uid="{00000000-0005-0000-0000-0000910F0000}"/>
    <cellStyle name="Normal 6 3 2 14 2" xfId="3563" xr:uid="{00000000-0005-0000-0000-0000920F0000}"/>
    <cellStyle name="Normal 6 3 2 14 2 2" xfId="3564" xr:uid="{00000000-0005-0000-0000-0000930F0000}"/>
    <cellStyle name="Normal 6 3 2 14 3" xfId="3565" xr:uid="{00000000-0005-0000-0000-0000940F0000}"/>
    <cellStyle name="Normal 6 3 2 15" xfId="3566" xr:uid="{00000000-0005-0000-0000-0000950F0000}"/>
    <cellStyle name="Normal 6 3 2 15 2" xfId="3567" xr:uid="{00000000-0005-0000-0000-0000960F0000}"/>
    <cellStyle name="Normal 6 3 2 16" xfId="3568" xr:uid="{00000000-0005-0000-0000-0000970F0000}"/>
    <cellStyle name="Normal 6 3 2 16 2" xfId="3569" xr:uid="{00000000-0005-0000-0000-0000980F0000}"/>
    <cellStyle name="Normal 6 3 2 17" xfId="3570" xr:uid="{00000000-0005-0000-0000-0000990F0000}"/>
    <cellStyle name="Normal 6 3 2 17 2" xfId="3571" xr:uid="{00000000-0005-0000-0000-00009A0F0000}"/>
    <cellStyle name="Normal 6 3 2 18" xfId="3572" xr:uid="{00000000-0005-0000-0000-00009B0F0000}"/>
    <cellStyle name="Normal 6 3 2 19" xfId="3573" xr:uid="{00000000-0005-0000-0000-00009C0F0000}"/>
    <cellStyle name="Normal 6 3 2 2" xfId="1132" xr:uid="{00000000-0005-0000-0000-00009D0F0000}"/>
    <cellStyle name="Normal 6 3 2 2 10" xfId="3575" xr:uid="{00000000-0005-0000-0000-00009E0F0000}"/>
    <cellStyle name="Normal 6 3 2 2 10 2" xfId="3576" xr:uid="{00000000-0005-0000-0000-00009F0F0000}"/>
    <cellStyle name="Normal 6 3 2 2 10 2 2" xfId="3577" xr:uid="{00000000-0005-0000-0000-0000A00F0000}"/>
    <cellStyle name="Normal 6 3 2 2 10 2 2 2" xfId="3578" xr:uid="{00000000-0005-0000-0000-0000A10F0000}"/>
    <cellStyle name="Normal 6 3 2 2 10 2 3" xfId="3579" xr:uid="{00000000-0005-0000-0000-0000A20F0000}"/>
    <cellStyle name="Normal 6 3 2 2 10 3" xfId="3580" xr:uid="{00000000-0005-0000-0000-0000A30F0000}"/>
    <cellStyle name="Normal 6 3 2 2 10 3 2" xfId="3581" xr:uid="{00000000-0005-0000-0000-0000A40F0000}"/>
    <cellStyle name="Normal 6 3 2 2 10 4" xfId="3582" xr:uid="{00000000-0005-0000-0000-0000A50F0000}"/>
    <cellStyle name="Normal 6 3 2 2 11" xfId="3583" xr:uid="{00000000-0005-0000-0000-0000A60F0000}"/>
    <cellStyle name="Normal 6 3 2 2 11 2" xfId="3584" xr:uid="{00000000-0005-0000-0000-0000A70F0000}"/>
    <cellStyle name="Normal 6 3 2 2 11 2 2" xfId="3585" xr:uid="{00000000-0005-0000-0000-0000A80F0000}"/>
    <cellStyle name="Normal 6 3 2 2 11 2 2 2" xfId="3586" xr:uid="{00000000-0005-0000-0000-0000A90F0000}"/>
    <cellStyle name="Normal 6 3 2 2 11 2 3" xfId="3587" xr:uid="{00000000-0005-0000-0000-0000AA0F0000}"/>
    <cellStyle name="Normal 6 3 2 2 11 3" xfId="3588" xr:uid="{00000000-0005-0000-0000-0000AB0F0000}"/>
    <cellStyle name="Normal 6 3 2 2 11 3 2" xfId="3589" xr:uid="{00000000-0005-0000-0000-0000AC0F0000}"/>
    <cellStyle name="Normal 6 3 2 2 11 4" xfId="3590" xr:uid="{00000000-0005-0000-0000-0000AD0F0000}"/>
    <cellStyle name="Normal 6 3 2 2 12" xfId="3591" xr:uid="{00000000-0005-0000-0000-0000AE0F0000}"/>
    <cellStyle name="Normal 6 3 2 2 12 2" xfId="3592" xr:uid="{00000000-0005-0000-0000-0000AF0F0000}"/>
    <cellStyle name="Normal 6 3 2 2 12 2 2" xfId="3593" xr:uid="{00000000-0005-0000-0000-0000B00F0000}"/>
    <cellStyle name="Normal 6 3 2 2 12 3" xfId="3594" xr:uid="{00000000-0005-0000-0000-0000B10F0000}"/>
    <cellStyle name="Normal 6 3 2 2 13" xfId="3595" xr:uid="{00000000-0005-0000-0000-0000B20F0000}"/>
    <cellStyle name="Normal 6 3 2 2 13 2" xfId="3596" xr:uid="{00000000-0005-0000-0000-0000B30F0000}"/>
    <cellStyle name="Normal 6 3 2 2 14" xfId="3597" xr:uid="{00000000-0005-0000-0000-0000B40F0000}"/>
    <cellStyle name="Normal 6 3 2 2 14 2" xfId="3598" xr:uid="{00000000-0005-0000-0000-0000B50F0000}"/>
    <cellStyle name="Normal 6 3 2 2 15" xfId="3599" xr:uid="{00000000-0005-0000-0000-0000B60F0000}"/>
    <cellStyle name="Normal 6 3 2 2 16" xfId="3600" xr:uid="{00000000-0005-0000-0000-0000B70F0000}"/>
    <cellStyle name="Normal 6 3 2 2 17" xfId="3601" xr:uid="{00000000-0005-0000-0000-0000B80F0000}"/>
    <cellStyle name="Normal 6 3 2 2 18" xfId="3574" xr:uid="{00000000-0005-0000-0000-0000B90F0000}"/>
    <cellStyle name="Normal 6 3 2 2 2" xfId="3602" xr:uid="{00000000-0005-0000-0000-0000BA0F0000}"/>
    <cellStyle name="Normal 6 3 2 2 2 10" xfId="3603" xr:uid="{00000000-0005-0000-0000-0000BB0F0000}"/>
    <cellStyle name="Normal 6 3 2 2 2 10 2" xfId="3604" xr:uid="{00000000-0005-0000-0000-0000BC0F0000}"/>
    <cellStyle name="Normal 6 3 2 2 2 10 2 2" xfId="3605" xr:uid="{00000000-0005-0000-0000-0000BD0F0000}"/>
    <cellStyle name="Normal 6 3 2 2 2 10 2 2 2" xfId="3606" xr:uid="{00000000-0005-0000-0000-0000BE0F0000}"/>
    <cellStyle name="Normal 6 3 2 2 2 10 2 3" xfId="3607" xr:uid="{00000000-0005-0000-0000-0000BF0F0000}"/>
    <cellStyle name="Normal 6 3 2 2 2 10 3" xfId="3608" xr:uid="{00000000-0005-0000-0000-0000C00F0000}"/>
    <cellStyle name="Normal 6 3 2 2 2 10 3 2" xfId="3609" xr:uid="{00000000-0005-0000-0000-0000C10F0000}"/>
    <cellStyle name="Normal 6 3 2 2 2 10 4" xfId="3610" xr:uid="{00000000-0005-0000-0000-0000C20F0000}"/>
    <cellStyle name="Normal 6 3 2 2 2 11" xfId="3611" xr:uid="{00000000-0005-0000-0000-0000C30F0000}"/>
    <cellStyle name="Normal 6 3 2 2 2 11 2" xfId="3612" xr:uid="{00000000-0005-0000-0000-0000C40F0000}"/>
    <cellStyle name="Normal 6 3 2 2 2 11 2 2" xfId="3613" xr:uid="{00000000-0005-0000-0000-0000C50F0000}"/>
    <cellStyle name="Normal 6 3 2 2 2 11 3" xfId="3614" xr:uid="{00000000-0005-0000-0000-0000C60F0000}"/>
    <cellStyle name="Normal 6 3 2 2 2 12" xfId="3615" xr:uid="{00000000-0005-0000-0000-0000C70F0000}"/>
    <cellStyle name="Normal 6 3 2 2 2 12 2" xfId="3616" xr:uid="{00000000-0005-0000-0000-0000C80F0000}"/>
    <cellStyle name="Normal 6 3 2 2 2 13" xfId="3617" xr:uid="{00000000-0005-0000-0000-0000C90F0000}"/>
    <cellStyle name="Normal 6 3 2 2 2 13 2" xfId="3618" xr:uid="{00000000-0005-0000-0000-0000CA0F0000}"/>
    <cellStyle name="Normal 6 3 2 2 2 14" xfId="3619" xr:uid="{00000000-0005-0000-0000-0000CB0F0000}"/>
    <cellStyle name="Normal 6 3 2 2 2 2" xfId="3620" xr:uid="{00000000-0005-0000-0000-0000CC0F0000}"/>
    <cellStyle name="Normal 6 3 2 2 2 2 10" xfId="3621" xr:uid="{00000000-0005-0000-0000-0000CD0F0000}"/>
    <cellStyle name="Normal 6 3 2 2 2 2 10 2" xfId="3622" xr:uid="{00000000-0005-0000-0000-0000CE0F0000}"/>
    <cellStyle name="Normal 6 3 2 2 2 2 11" xfId="3623" xr:uid="{00000000-0005-0000-0000-0000CF0F0000}"/>
    <cellStyle name="Normal 6 3 2 2 2 2 2" xfId="3624" xr:uid="{00000000-0005-0000-0000-0000D00F0000}"/>
    <cellStyle name="Normal 6 3 2 2 2 2 2 2" xfId="3625" xr:uid="{00000000-0005-0000-0000-0000D10F0000}"/>
    <cellStyle name="Normal 6 3 2 2 2 2 2 2 2" xfId="3626" xr:uid="{00000000-0005-0000-0000-0000D20F0000}"/>
    <cellStyle name="Normal 6 3 2 2 2 2 2 2 2 2" xfId="3627" xr:uid="{00000000-0005-0000-0000-0000D30F0000}"/>
    <cellStyle name="Normal 6 3 2 2 2 2 2 2 2 2 2" xfId="3628" xr:uid="{00000000-0005-0000-0000-0000D40F0000}"/>
    <cellStyle name="Normal 6 3 2 2 2 2 2 2 2 2 2 2" xfId="3629" xr:uid="{00000000-0005-0000-0000-0000D50F0000}"/>
    <cellStyle name="Normal 6 3 2 2 2 2 2 2 2 2 3" xfId="3630" xr:uid="{00000000-0005-0000-0000-0000D60F0000}"/>
    <cellStyle name="Normal 6 3 2 2 2 2 2 2 2 3" xfId="3631" xr:uid="{00000000-0005-0000-0000-0000D70F0000}"/>
    <cellStyle name="Normal 6 3 2 2 2 2 2 2 2 3 2" xfId="3632" xr:uid="{00000000-0005-0000-0000-0000D80F0000}"/>
    <cellStyle name="Normal 6 3 2 2 2 2 2 2 2 4" xfId="3633" xr:uid="{00000000-0005-0000-0000-0000D90F0000}"/>
    <cellStyle name="Normal 6 3 2 2 2 2 2 2 3" xfId="3634" xr:uid="{00000000-0005-0000-0000-0000DA0F0000}"/>
    <cellStyle name="Normal 6 3 2 2 2 2 2 2 3 2" xfId="3635" xr:uid="{00000000-0005-0000-0000-0000DB0F0000}"/>
    <cellStyle name="Normal 6 3 2 2 2 2 2 2 3 2 2" xfId="3636" xr:uid="{00000000-0005-0000-0000-0000DC0F0000}"/>
    <cellStyle name="Normal 6 3 2 2 2 2 2 2 3 2 2 2" xfId="3637" xr:uid="{00000000-0005-0000-0000-0000DD0F0000}"/>
    <cellStyle name="Normal 6 3 2 2 2 2 2 2 3 2 3" xfId="3638" xr:uid="{00000000-0005-0000-0000-0000DE0F0000}"/>
    <cellStyle name="Normal 6 3 2 2 2 2 2 2 3 3" xfId="3639" xr:uid="{00000000-0005-0000-0000-0000DF0F0000}"/>
    <cellStyle name="Normal 6 3 2 2 2 2 2 2 3 3 2" xfId="3640" xr:uid="{00000000-0005-0000-0000-0000E00F0000}"/>
    <cellStyle name="Normal 6 3 2 2 2 2 2 2 3 4" xfId="3641" xr:uid="{00000000-0005-0000-0000-0000E10F0000}"/>
    <cellStyle name="Normal 6 3 2 2 2 2 2 2 4" xfId="3642" xr:uid="{00000000-0005-0000-0000-0000E20F0000}"/>
    <cellStyle name="Normal 6 3 2 2 2 2 2 2 4 2" xfId="3643" xr:uid="{00000000-0005-0000-0000-0000E30F0000}"/>
    <cellStyle name="Normal 6 3 2 2 2 2 2 2 4 2 2" xfId="3644" xr:uid="{00000000-0005-0000-0000-0000E40F0000}"/>
    <cellStyle name="Normal 6 3 2 2 2 2 2 2 4 2 2 2" xfId="3645" xr:uid="{00000000-0005-0000-0000-0000E50F0000}"/>
    <cellStyle name="Normal 6 3 2 2 2 2 2 2 4 2 3" xfId="3646" xr:uid="{00000000-0005-0000-0000-0000E60F0000}"/>
    <cellStyle name="Normal 6 3 2 2 2 2 2 2 4 3" xfId="3647" xr:uid="{00000000-0005-0000-0000-0000E70F0000}"/>
    <cellStyle name="Normal 6 3 2 2 2 2 2 2 4 3 2" xfId="3648" xr:uid="{00000000-0005-0000-0000-0000E80F0000}"/>
    <cellStyle name="Normal 6 3 2 2 2 2 2 2 4 4" xfId="3649" xr:uid="{00000000-0005-0000-0000-0000E90F0000}"/>
    <cellStyle name="Normal 6 3 2 2 2 2 2 2 5" xfId="3650" xr:uid="{00000000-0005-0000-0000-0000EA0F0000}"/>
    <cellStyle name="Normal 6 3 2 2 2 2 2 2 5 2" xfId="3651" xr:uid="{00000000-0005-0000-0000-0000EB0F0000}"/>
    <cellStyle name="Normal 6 3 2 2 2 2 2 2 5 2 2" xfId="3652" xr:uid="{00000000-0005-0000-0000-0000EC0F0000}"/>
    <cellStyle name="Normal 6 3 2 2 2 2 2 2 5 3" xfId="3653" xr:uid="{00000000-0005-0000-0000-0000ED0F0000}"/>
    <cellStyle name="Normal 6 3 2 2 2 2 2 2 6" xfId="3654" xr:uid="{00000000-0005-0000-0000-0000EE0F0000}"/>
    <cellStyle name="Normal 6 3 2 2 2 2 2 2 6 2" xfId="3655" xr:uid="{00000000-0005-0000-0000-0000EF0F0000}"/>
    <cellStyle name="Normal 6 3 2 2 2 2 2 2 7" xfId="3656" xr:uid="{00000000-0005-0000-0000-0000F00F0000}"/>
    <cellStyle name="Normal 6 3 2 2 2 2 2 3" xfId="3657" xr:uid="{00000000-0005-0000-0000-0000F10F0000}"/>
    <cellStyle name="Normal 6 3 2 2 2 2 2 3 2" xfId="3658" xr:uid="{00000000-0005-0000-0000-0000F20F0000}"/>
    <cellStyle name="Normal 6 3 2 2 2 2 2 3 2 2" xfId="3659" xr:uid="{00000000-0005-0000-0000-0000F30F0000}"/>
    <cellStyle name="Normal 6 3 2 2 2 2 2 3 2 2 2" xfId="3660" xr:uid="{00000000-0005-0000-0000-0000F40F0000}"/>
    <cellStyle name="Normal 6 3 2 2 2 2 2 3 2 3" xfId="3661" xr:uid="{00000000-0005-0000-0000-0000F50F0000}"/>
    <cellStyle name="Normal 6 3 2 2 2 2 2 3 3" xfId="3662" xr:uid="{00000000-0005-0000-0000-0000F60F0000}"/>
    <cellStyle name="Normal 6 3 2 2 2 2 2 3 3 2" xfId="3663" xr:uid="{00000000-0005-0000-0000-0000F70F0000}"/>
    <cellStyle name="Normal 6 3 2 2 2 2 2 3 4" xfId="3664" xr:uid="{00000000-0005-0000-0000-0000F80F0000}"/>
    <cellStyle name="Normal 6 3 2 2 2 2 2 4" xfId="3665" xr:uid="{00000000-0005-0000-0000-0000F90F0000}"/>
    <cellStyle name="Normal 6 3 2 2 2 2 2 4 2" xfId="3666" xr:uid="{00000000-0005-0000-0000-0000FA0F0000}"/>
    <cellStyle name="Normal 6 3 2 2 2 2 2 4 2 2" xfId="3667" xr:uid="{00000000-0005-0000-0000-0000FB0F0000}"/>
    <cellStyle name="Normal 6 3 2 2 2 2 2 4 2 2 2" xfId="3668" xr:uid="{00000000-0005-0000-0000-0000FC0F0000}"/>
    <cellStyle name="Normal 6 3 2 2 2 2 2 4 2 3" xfId="3669" xr:uid="{00000000-0005-0000-0000-0000FD0F0000}"/>
    <cellStyle name="Normal 6 3 2 2 2 2 2 4 3" xfId="3670" xr:uid="{00000000-0005-0000-0000-0000FE0F0000}"/>
    <cellStyle name="Normal 6 3 2 2 2 2 2 4 3 2" xfId="3671" xr:uid="{00000000-0005-0000-0000-0000FF0F0000}"/>
    <cellStyle name="Normal 6 3 2 2 2 2 2 4 4" xfId="3672" xr:uid="{00000000-0005-0000-0000-000000100000}"/>
    <cellStyle name="Normal 6 3 2 2 2 2 2 5" xfId="3673" xr:uid="{00000000-0005-0000-0000-000001100000}"/>
    <cellStyle name="Normal 6 3 2 2 2 2 2 5 2" xfId="3674" xr:uid="{00000000-0005-0000-0000-000002100000}"/>
    <cellStyle name="Normal 6 3 2 2 2 2 2 5 2 2" xfId="3675" xr:uid="{00000000-0005-0000-0000-000003100000}"/>
    <cellStyle name="Normal 6 3 2 2 2 2 2 5 2 2 2" xfId="3676" xr:uid="{00000000-0005-0000-0000-000004100000}"/>
    <cellStyle name="Normal 6 3 2 2 2 2 2 5 2 3" xfId="3677" xr:uid="{00000000-0005-0000-0000-000005100000}"/>
    <cellStyle name="Normal 6 3 2 2 2 2 2 5 3" xfId="3678" xr:uid="{00000000-0005-0000-0000-000006100000}"/>
    <cellStyle name="Normal 6 3 2 2 2 2 2 5 3 2" xfId="3679" xr:uid="{00000000-0005-0000-0000-000007100000}"/>
    <cellStyle name="Normal 6 3 2 2 2 2 2 5 4" xfId="3680" xr:uid="{00000000-0005-0000-0000-000008100000}"/>
    <cellStyle name="Normal 6 3 2 2 2 2 2 6" xfId="3681" xr:uid="{00000000-0005-0000-0000-000009100000}"/>
    <cellStyle name="Normal 6 3 2 2 2 2 2 6 2" xfId="3682" xr:uid="{00000000-0005-0000-0000-00000A100000}"/>
    <cellStyle name="Normal 6 3 2 2 2 2 2 6 2 2" xfId="3683" xr:uid="{00000000-0005-0000-0000-00000B100000}"/>
    <cellStyle name="Normal 6 3 2 2 2 2 2 6 3" xfId="3684" xr:uid="{00000000-0005-0000-0000-00000C100000}"/>
    <cellStyle name="Normal 6 3 2 2 2 2 2 7" xfId="3685" xr:uid="{00000000-0005-0000-0000-00000D100000}"/>
    <cellStyle name="Normal 6 3 2 2 2 2 2 7 2" xfId="3686" xr:uid="{00000000-0005-0000-0000-00000E100000}"/>
    <cellStyle name="Normal 6 3 2 2 2 2 2 8" xfId="3687" xr:uid="{00000000-0005-0000-0000-00000F100000}"/>
    <cellStyle name="Normal 6 3 2 2 2 2 2 8 2" xfId="3688" xr:uid="{00000000-0005-0000-0000-000010100000}"/>
    <cellStyle name="Normal 6 3 2 2 2 2 2 9" xfId="3689" xr:uid="{00000000-0005-0000-0000-000011100000}"/>
    <cellStyle name="Normal 6 3 2 2 2 2 3" xfId="3690" xr:uid="{00000000-0005-0000-0000-000012100000}"/>
    <cellStyle name="Normal 6 3 2 2 2 2 3 2" xfId="3691" xr:uid="{00000000-0005-0000-0000-000013100000}"/>
    <cellStyle name="Normal 6 3 2 2 2 2 3 2 2" xfId="3692" xr:uid="{00000000-0005-0000-0000-000014100000}"/>
    <cellStyle name="Normal 6 3 2 2 2 2 3 2 2 2" xfId="3693" xr:uid="{00000000-0005-0000-0000-000015100000}"/>
    <cellStyle name="Normal 6 3 2 2 2 2 3 2 2 2 2" xfId="3694" xr:uid="{00000000-0005-0000-0000-000016100000}"/>
    <cellStyle name="Normal 6 3 2 2 2 2 3 2 2 3" xfId="3695" xr:uid="{00000000-0005-0000-0000-000017100000}"/>
    <cellStyle name="Normal 6 3 2 2 2 2 3 2 3" xfId="3696" xr:uid="{00000000-0005-0000-0000-000018100000}"/>
    <cellStyle name="Normal 6 3 2 2 2 2 3 2 3 2" xfId="3697" xr:uid="{00000000-0005-0000-0000-000019100000}"/>
    <cellStyle name="Normal 6 3 2 2 2 2 3 2 4" xfId="3698" xr:uid="{00000000-0005-0000-0000-00001A100000}"/>
    <cellStyle name="Normal 6 3 2 2 2 2 3 3" xfId="3699" xr:uid="{00000000-0005-0000-0000-00001B100000}"/>
    <cellStyle name="Normal 6 3 2 2 2 2 3 3 2" xfId="3700" xr:uid="{00000000-0005-0000-0000-00001C100000}"/>
    <cellStyle name="Normal 6 3 2 2 2 2 3 3 2 2" xfId="3701" xr:uid="{00000000-0005-0000-0000-00001D100000}"/>
    <cellStyle name="Normal 6 3 2 2 2 2 3 3 2 2 2" xfId="3702" xr:uid="{00000000-0005-0000-0000-00001E100000}"/>
    <cellStyle name="Normal 6 3 2 2 2 2 3 3 2 3" xfId="3703" xr:uid="{00000000-0005-0000-0000-00001F100000}"/>
    <cellStyle name="Normal 6 3 2 2 2 2 3 3 3" xfId="3704" xr:uid="{00000000-0005-0000-0000-000020100000}"/>
    <cellStyle name="Normal 6 3 2 2 2 2 3 3 3 2" xfId="3705" xr:uid="{00000000-0005-0000-0000-000021100000}"/>
    <cellStyle name="Normal 6 3 2 2 2 2 3 3 4" xfId="3706" xr:uid="{00000000-0005-0000-0000-000022100000}"/>
    <cellStyle name="Normal 6 3 2 2 2 2 3 4" xfId="3707" xr:uid="{00000000-0005-0000-0000-000023100000}"/>
    <cellStyle name="Normal 6 3 2 2 2 2 3 4 2" xfId="3708" xr:uid="{00000000-0005-0000-0000-000024100000}"/>
    <cellStyle name="Normal 6 3 2 2 2 2 3 4 2 2" xfId="3709" xr:uid="{00000000-0005-0000-0000-000025100000}"/>
    <cellStyle name="Normal 6 3 2 2 2 2 3 4 2 2 2" xfId="3710" xr:uid="{00000000-0005-0000-0000-000026100000}"/>
    <cellStyle name="Normal 6 3 2 2 2 2 3 4 2 3" xfId="3711" xr:uid="{00000000-0005-0000-0000-000027100000}"/>
    <cellStyle name="Normal 6 3 2 2 2 2 3 4 3" xfId="3712" xr:uid="{00000000-0005-0000-0000-000028100000}"/>
    <cellStyle name="Normal 6 3 2 2 2 2 3 4 3 2" xfId="3713" xr:uid="{00000000-0005-0000-0000-000029100000}"/>
    <cellStyle name="Normal 6 3 2 2 2 2 3 4 4" xfId="3714" xr:uid="{00000000-0005-0000-0000-00002A100000}"/>
    <cellStyle name="Normal 6 3 2 2 2 2 3 5" xfId="3715" xr:uid="{00000000-0005-0000-0000-00002B100000}"/>
    <cellStyle name="Normal 6 3 2 2 2 2 3 5 2" xfId="3716" xr:uid="{00000000-0005-0000-0000-00002C100000}"/>
    <cellStyle name="Normal 6 3 2 2 2 2 3 5 2 2" xfId="3717" xr:uid="{00000000-0005-0000-0000-00002D100000}"/>
    <cellStyle name="Normal 6 3 2 2 2 2 3 5 3" xfId="3718" xr:uid="{00000000-0005-0000-0000-00002E100000}"/>
    <cellStyle name="Normal 6 3 2 2 2 2 3 6" xfId="3719" xr:uid="{00000000-0005-0000-0000-00002F100000}"/>
    <cellStyle name="Normal 6 3 2 2 2 2 3 6 2" xfId="3720" xr:uid="{00000000-0005-0000-0000-000030100000}"/>
    <cellStyle name="Normal 6 3 2 2 2 2 3 7" xfId="3721" xr:uid="{00000000-0005-0000-0000-000031100000}"/>
    <cellStyle name="Normal 6 3 2 2 2 2 4" xfId="3722" xr:uid="{00000000-0005-0000-0000-000032100000}"/>
    <cellStyle name="Normal 6 3 2 2 2 2 4 2" xfId="3723" xr:uid="{00000000-0005-0000-0000-000033100000}"/>
    <cellStyle name="Normal 6 3 2 2 2 2 4 2 2" xfId="3724" xr:uid="{00000000-0005-0000-0000-000034100000}"/>
    <cellStyle name="Normal 6 3 2 2 2 2 4 2 2 2" xfId="3725" xr:uid="{00000000-0005-0000-0000-000035100000}"/>
    <cellStyle name="Normal 6 3 2 2 2 2 4 2 3" xfId="3726" xr:uid="{00000000-0005-0000-0000-000036100000}"/>
    <cellStyle name="Normal 6 3 2 2 2 2 4 3" xfId="3727" xr:uid="{00000000-0005-0000-0000-000037100000}"/>
    <cellStyle name="Normal 6 3 2 2 2 2 4 3 2" xfId="3728" xr:uid="{00000000-0005-0000-0000-000038100000}"/>
    <cellStyle name="Normal 6 3 2 2 2 2 4 4" xfId="3729" xr:uid="{00000000-0005-0000-0000-000039100000}"/>
    <cellStyle name="Normal 6 3 2 2 2 2 5" xfId="3730" xr:uid="{00000000-0005-0000-0000-00003A100000}"/>
    <cellStyle name="Normal 6 3 2 2 2 2 5 2" xfId="3731" xr:uid="{00000000-0005-0000-0000-00003B100000}"/>
    <cellStyle name="Normal 6 3 2 2 2 2 5 2 2" xfId="3732" xr:uid="{00000000-0005-0000-0000-00003C100000}"/>
    <cellStyle name="Normal 6 3 2 2 2 2 5 2 2 2" xfId="3733" xr:uid="{00000000-0005-0000-0000-00003D100000}"/>
    <cellStyle name="Normal 6 3 2 2 2 2 5 2 3" xfId="3734" xr:uid="{00000000-0005-0000-0000-00003E100000}"/>
    <cellStyle name="Normal 6 3 2 2 2 2 5 3" xfId="3735" xr:uid="{00000000-0005-0000-0000-00003F100000}"/>
    <cellStyle name="Normal 6 3 2 2 2 2 5 3 2" xfId="3736" xr:uid="{00000000-0005-0000-0000-000040100000}"/>
    <cellStyle name="Normal 6 3 2 2 2 2 5 4" xfId="3737" xr:uid="{00000000-0005-0000-0000-000041100000}"/>
    <cellStyle name="Normal 6 3 2 2 2 2 6" xfId="3738" xr:uid="{00000000-0005-0000-0000-000042100000}"/>
    <cellStyle name="Normal 6 3 2 2 2 2 6 2" xfId="3739" xr:uid="{00000000-0005-0000-0000-000043100000}"/>
    <cellStyle name="Normal 6 3 2 2 2 2 6 2 2" xfId="3740" xr:uid="{00000000-0005-0000-0000-000044100000}"/>
    <cellStyle name="Normal 6 3 2 2 2 2 6 2 2 2" xfId="3741" xr:uid="{00000000-0005-0000-0000-000045100000}"/>
    <cellStyle name="Normal 6 3 2 2 2 2 6 2 3" xfId="3742" xr:uid="{00000000-0005-0000-0000-000046100000}"/>
    <cellStyle name="Normal 6 3 2 2 2 2 6 3" xfId="3743" xr:uid="{00000000-0005-0000-0000-000047100000}"/>
    <cellStyle name="Normal 6 3 2 2 2 2 6 3 2" xfId="3744" xr:uid="{00000000-0005-0000-0000-000048100000}"/>
    <cellStyle name="Normal 6 3 2 2 2 2 6 4" xfId="3745" xr:uid="{00000000-0005-0000-0000-000049100000}"/>
    <cellStyle name="Normal 6 3 2 2 2 2 7" xfId="3746" xr:uid="{00000000-0005-0000-0000-00004A100000}"/>
    <cellStyle name="Normal 6 3 2 2 2 2 7 2" xfId="3747" xr:uid="{00000000-0005-0000-0000-00004B100000}"/>
    <cellStyle name="Normal 6 3 2 2 2 2 7 2 2" xfId="3748" xr:uid="{00000000-0005-0000-0000-00004C100000}"/>
    <cellStyle name="Normal 6 3 2 2 2 2 7 2 2 2" xfId="3749" xr:uid="{00000000-0005-0000-0000-00004D100000}"/>
    <cellStyle name="Normal 6 3 2 2 2 2 7 2 3" xfId="3750" xr:uid="{00000000-0005-0000-0000-00004E100000}"/>
    <cellStyle name="Normal 6 3 2 2 2 2 7 3" xfId="3751" xr:uid="{00000000-0005-0000-0000-00004F100000}"/>
    <cellStyle name="Normal 6 3 2 2 2 2 7 3 2" xfId="3752" xr:uid="{00000000-0005-0000-0000-000050100000}"/>
    <cellStyle name="Normal 6 3 2 2 2 2 7 4" xfId="3753" xr:uid="{00000000-0005-0000-0000-000051100000}"/>
    <cellStyle name="Normal 6 3 2 2 2 2 8" xfId="3754" xr:uid="{00000000-0005-0000-0000-000052100000}"/>
    <cellStyle name="Normal 6 3 2 2 2 2 8 2" xfId="3755" xr:uid="{00000000-0005-0000-0000-000053100000}"/>
    <cellStyle name="Normal 6 3 2 2 2 2 8 2 2" xfId="3756" xr:uid="{00000000-0005-0000-0000-000054100000}"/>
    <cellStyle name="Normal 6 3 2 2 2 2 8 3" xfId="3757" xr:uid="{00000000-0005-0000-0000-000055100000}"/>
    <cellStyle name="Normal 6 3 2 2 2 2 9" xfId="3758" xr:uid="{00000000-0005-0000-0000-000056100000}"/>
    <cellStyle name="Normal 6 3 2 2 2 2 9 2" xfId="3759" xr:uid="{00000000-0005-0000-0000-000057100000}"/>
    <cellStyle name="Normal 6 3 2 2 2 3" xfId="3760" xr:uid="{00000000-0005-0000-0000-000058100000}"/>
    <cellStyle name="Normal 6 3 2 2 2 3 10" xfId="3761" xr:uid="{00000000-0005-0000-0000-000059100000}"/>
    <cellStyle name="Normal 6 3 2 2 2 3 2" xfId="3762" xr:uid="{00000000-0005-0000-0000-00005A100000}"/>
    <cellStyle name="Normal 6 3 2 2 2 3 2 2" xfId="3763" xr:uid="{00000000-0005-0000-0000-00005B100000}"/>
    <cellStyle name="Normal 6 3 2 2 2 3 2 2 2" xfId="3764" xr:uid="{00000000-0005-0000-0000-00005C100000}"/>
    <cellStyle name="Normal 6 3 2 2 2 3 2 2 2 2" xfId="3765" xr:uid="{00000000-0005-0000-0000-00005D100000}"/>
    <cellStyle name="Normal 6 3 2 2 2 3 2 2 2 2 2" xfId="3766" xr:uid="{00000000-0005-0000-0000-00005E100000}"/>
    <cellStyle name="Normal 6 3 2 2 2 3 2 2 2 3" xfId="3767" xr:uid="{00000000-0005-0000-0000-00005F100000}"/>
    <cellStyle name="Normal 6 3 2 2 2 3 2 2 3" xfId="3768" xr:uid="{00000000-0005-0000-0000-000060100000}"/>
    <cellStyle name="Normal 6 3 2 2 2 3 2 2 3 2" xfId="3769" xr:uid="{00000000-0005-0000-0000-000061100000}"/>
    <cellStyle name="Normal 6 3 2 2 2 3 2 2 4" xfId="3770" xr:uid="{00000000-0005-0000-0000-000062100000}"/>
    <cellStyle name="Normal 6 3 2 2 2 3 2 3" xfId="3771" xr:uid="{00000000-0005-0000-0000-000063100000}"/>
    <cellStyle name="Normal 6 3 2 2 2 3 2 3 2" xfId="3772" xr:uid="{00000000-0005-0000-0000-000064100000}"/>
    <cellStyle name="Normal 6 3 2 2 2 3 2 3 2 2" xfId="3773" xr:uid="{00000000-0005-0000-0000-000065100000}"/>
    <cellStyle name="Normal 6 3 2 2 2 3 2 3 2 2 2" xfId="3774" xr:uid="{00000000-0005-0000-0000-000066100000}"/>
    <cellStyle name="Normal 6 3 2 2 2 3 2 3 2 3" xfId="3775" xr:uid="{00000000-0005-0000-0000-000067100000}"/>
    <cellStyle name="Normal 6 3 2 2 2 3 2 3 3" xfId="3776" xr:uid="{00000000-0005-0000-0000-000068100000}"/>
    <cellStyle name="Normal 6 3 2 2 2 3 2 3 3 2" xfId="3777" xr:uid="{00000000-0005-0000-0000-000069100000}"/>
    <cellStyle name="Normal 6 3 2 2 2 3 2 3 4" xfId="3778" xr:uid="{00000000-0005-0000-0000-00006A100000}"/>
    <cellStyle name="Normal 6 3 2 2 2 3 2 4" xfId="3779" xr:uid="{00000000-0005-0000-0000-00006B100000}"/>
    <cellStyle name="Normal 6 3 2 2 2 3 2 4 2" xfId="3780" xr:uid="{00000000-0005-0000-0000-00006C100000}"/>
    <cellStyle name="Normal 6 3 2 2 2 3 2 4 2 2" xfId="3781" xr:uid="{00000000-0005-0000-0000-00006D100000}"/>
    <cellStyle name="Normal 6 3 2 2 2 3 2 4 2 2 2" xfId="3782" xr:uid="{00000000-0005-0000-0000-00006E100000}"/>
    <cellStyle name="Normal 6 3 2 2 2 3 2 4 2 3" xfId="3783" xr:uid="{00000000-0005-0000-0000-00006F100000}"/>
    <cellStyle name="Normal 6 3 2 2 2 3 2 4 3" xfId="3784" xr:uid="{00000000-0005-0000-0000-000070100000}"/>
    <cellStyle name="Normal 6 3 2 2 2 3 2 4 3 2" xfId="3785" xr:uid="{00000000-0005-0000-0000-000071100000}"/>
    <cellStyle name="Normal 6 3 2 2 2 3 2 4 4" xfId="3786" xr:uid="{00000000-0005-0000-0000-000072100000}"/>
    <cellStyle name="Normal 6 3 2 2 2 3 2 5" xfId="3787" xr:uid="{00000000-0005-0000-0000-000073100000}"/>
    <cellStyle name="Normal 6 3 2 2 2 3 2 5 2" xfId="3788" xr:uid="{00000000-0005-0000-0000-000074100000}"/>
    <cellStyle name="Normal 6 3 2 2 2 3 2 5 2 2" xfId="3789" xr:uid="{00000000-0005-0000-0000-000075100000}"/>
    <cellStyle name="Normal 6 3 2 2 2 3 2 5 3" xfId="3790" xr:uid="{00000000-0005-0000-0000-000076100000}"/>
    <cellStyle name="Normal 6 3 2 2 2 3 2 6" xfId="3791" xr:uid="{00000000-0005-0000-0000-000077100000}"/>
    <cellStyle name="Normal 6 3 2 2 2 3 2 6 2" xfId="3792" xr:uid="{00000000-0005-0000-0000-000078100000}"/>
    <cellStyle name="Normal 6 3 2 2 2 3 2 7" xfId="3793" xr:uid="{00000000-0005-0000-0000-000079100000}"/>
    <cellStyle name="Normal 6 3 2 2 2 3 3" xfId="3794" xr:uid="{00000000-0005-0000-0000-00007A100000}"/>
    <cellStyle name="Normal 6 3 2 2 2 3 3 2" xfId="3795" xr:uid="{00000000-0005-0000-0000-00007B100000}"/>
    <cellStyle name="Normal 6 3 2 2 2 3 3 2 2" xfId="3796" xr:uid="{00000000-0005-0000-0000-00007C100000}"/>
    <cellStyle name="Normal 6 3 2 2 2 3 3 2 2 2" xfId="3797" xr:uid="{00000000-0005-0000-0000-00007D100000}"/>
    <cellStyle name="Normal 6 3 2 2 2 3 3 2 3" xfId="3798" xr:uid="{00000000-0005-0000-0000-00007E100000}"/>
    <cellStyle name="Normal 6 3 2 2 2 3 3 3" xfId="3799" xr:uid="{00000000-0005-0000-0000-00007F100000}"/>
    <cellStyle name="Normal 6 3 2 2 2 3 3 3 2" xfId="3800" xr:uid="{00000000-0005-0000-0000-000080100000}"/>
    <cellStyle name="Normal 6 3 2 2 2 3 3 4" xfId="3801" xr:uid="{00000000-0005-0000-0000-000081100000}"/>
    <cellStyle name="Normal 6 3 2 2 2 3 4" xfId="3802" xr:uid="{00000000-0005-0000-0000-000082100000}"/>
    <cellStyle name="Normal 6 3 2 2 2 3 4 2" xfId="3803" xr:uid="{00000000-0005-0000-0000-000083100000}"/>
    <cellStyle name="Normal 6 3 2 2 2 3 4 2 2" xfId="3804" xr:uid="{00000000-0005-0000-0000-000084100000}"/>
    <cellStyle name="Normal 6 3 2 2 2 3 4 2 2 2" xfId="3805" xr:uid="{00000000-0005-0000-0000-000085100000}"/>
    <cellStyle name="Normal 6 3 2 2 2 3 4 2 3" xfId="3806" xr:uid="{00000000-0005-0000-0000-000086100000}"/>
    <cellStyle name="Normal 6 3 2 2 2 3 4 3" xfId="3807" xr:uid="{00000000-0005-0000-0000-000087100000}"/>
    <cellStyle name="Normal 6 3 2 2 2 3 4 3 2" xfId="3808" xr:uid="{00000000-0005-0000-0000-000088100000}"/>
    <cellStyle name="Normal 6 3 2 2 2 3 4 4" xfId="3809" xr:uid="{00000000-0005-0000-0000-000089100000}"/>
    <cellStyle name="Normal 6 3 2 2 2 3 5" xfId="3810" xr:uid="{00000000-0005-0000-0000-00008A100000}"/>
    <cellStyle name="Normal 6 3 2 2 2 3 5 2" xfId="3811" xr:uid="{00000000-0005-0000-0000-00008B100000}"/>
    <cellStyle name="Normal 6 3 2 2 2 3 5 2 2" xfId="3812" xr:uid="{00000000-0005-0000-0000-00008C100000}"/>
    <cellStyle name="Normal 6 3 2 2 2 3 5 2 2 2" xfId="3813" xr:uid="{00000000-0005-0000-0000-00008D100000}"/>
    <cellStyle name="Normal 6 3 2 2 2 3 5 2 3" xfId="3814" xr:uid="{00000000-0005-0000-0000-00008E100000}"/>
    <cellStyle name="Normal 6 3 2 2 2 3 5 3" xfId="3815" xr:uid="{00000000-0005-0000-0000-00008F100000}"/>
    <cellStyle name="Normal 6 3 2 2 2 3 5 3 2" xfId="3816" xr:uid="{00000000-0005-0000-0000-000090100000}"/>
    <cellStyle name="Normal 6 3 2 2 2 3 5 4" xfId="3817" xr:uid="{00000000-0005-0000-0000-000091100000}"/>
    <cellStyle name="Normal 6 3 2 2 2 3 6" xfId="3818" xr:uid="{00000000-0005-0000-0000-000092100000}"/>
    <cellStyle name="Normal 6 3 2 2 2 3 6 2" xfId="3819" xr:uid="{00000000-0005-0000-0000-000093100000}"/>
    <cellStyle name="Normal 6 3 2 2 2 3 6 2 2" xfId="3820" xr:uid="{00000000-0005-0000-0000-000094100000}"/>
    <cellStyle name="Normal 6 3 2 2 2 3 6 2 2 2" xfId="3821" xr:uid="{00000000-0005-0000-0000-000095100000}"/>
    <cellStyle name="Normal 6 3 2 2 2 3 6 2 3" xfId="3822" xr:uid="{00000000-0005-0000-0000-000096100000}"/>
    <cellStyle name="Normal 6 3 2 2 2 3 6 3" xfId="3823" xr:uid="{00000000-0005-0000-0000-000097100000}"/>
    <cellStyle name="Normal 6 3 2 2 2 3 6 3 2" xfId="3824" xr:uid="{00000000-0005-0000-0000-000098100000}"/>
    <cellStyle name="Normal 6 3 2 2 2 3 6 4" xfId="3825" xr:uid="{00000000-0005-0000-0000-000099100000}"/>
    <cellStyle name="Normal 6 3 2 2 2 3 7" xfId="3826" xr:uid="{00000000-0005-0000-0000-00009A100000}"/>
    <cellStyle name="Normal 6 3 2 2 2 3 7 2" xfId="3827" xr:uid="{00000000-0005-0000-0000-00009B100000}"/>
    <cellStyle name="Normal 6 3 2 2 2 3 7 2 2" xfId="3828" xr:uid="{00000000-0005-0000-0000-00009C100000}"/>
    <cellStyle name="Normal 6 3 2 2 2 3 7 3" xfId="3829" xr:uid="{00000000-0005-0000-0000-00009D100000}"/>
    <cellStyle name="Normal 6 3 2 2 2 3 8" xfId="3830" xr:uid="{00000000-0005-0000-0000-00009E100000}"/>
    <cellStyle name="Normal 6 3 2 2 2 3 8 2" xfId="3831" xr:uid="{00000000-0005-0000-0000-00009F100000}"/>
    <cellStyle name="Normal 6 3 2 2 2 3 9" xfId="3832" xr:uid="{00000000-0005-0000-0000-0000A0100000}"/>
    <cellStyle name="Normal 6 3 2 2 2 3 9 2" xfId="3833" xr:uid="{00000000-0005-0000-0000-0000A1100000}"/>
    <cellStyle name="Normal 6 3 2 2 2 4" xfId="3834" xr:uid="{00000000-0005-0000-0000-0000A2100000}"/>
    <cellStyle name="Normal 6 3 2 2 2 4 2" xfId="3835" xr:uid="{00000000-0005-0000-0000-0000A3100000}"/>
    <cellStyle name="Normal 6 3 2 2 2 4 2 2" xfId="3836" xr:uid="{00000000-0005-0000-0000-0000A4100000}"/>
    <cellStyle name="Normal 6 3 2 2 2 4 2 2 2" xfId="3837" xr:uid="{00000000-0005-0000-0000-0000A5100000}"/>
    <cellStyle name="Normal 6 3 2 2 2 4 2 2 2 2" xfId="3838" xr:uid="{00000000-0005-0000-0000-0000A6100000}"/>
    <cellStyle name="Normal 6 3 2 2 2 4 2 2 2 2 2" xfId="3839" xr:uid="{00000000-0005-0000-0000-0000A7100000}"/>
    <cellStyle name="Normal 6 3 2 2 2 4 2 2 2 3" xfId="3840" xr:uid="{00000000-0005-0000-0000-0000A8100000}"/>
    <cellStyle name="Normal 6 3 2 2 2 4 2 2 3" xfId="3841" xr:uid="{00000000-0005-0000-0000-0000A9100000}"/>
    <cellStyle name="Normal 6 3 2 2 2 4 2 2 3 2" xfId="3842" xr:uid="{00000000-0005-0000-0000-0000AA100000}"/>
    <cellStyle name="Normal 6 3 2 2 2 4 2 2 4" xfId="3843" xr:uid="{00000000-0005-0000-0000-0000AB100000}"/>
    <cellStyle name="Normal 6 3 2 2 2 4 2 3" xfId="3844" xr:uid="{00000000-0005-0000-0000-0000AC100000}"/>
    <cellStyle name="Normal 6 3 2 2 2 4 2 3 2" xfId="3845" xr:uid="{00000000-0005-0000-0000-0000AD100000}"/>
    <cellStyle name="Normal 6 3 2 2 2 4 2 3 2 2" xfId="3846" xr:uid="{00000000-0005-0000-0000-0000AE100000}"/>
    <cellStyle name="Normal 6 3 2 2 2 4 2 3 2 2 2" xfId="3847" xr:uid="{00000000-0005-0000-0000-0000AF100000}"/>
    <cellStyle name="Normal 6 3 2 2 2 4 2 3 2 3" xfId="3848" xr:uid="{00000000-0005-0000-0000-0000B0100000}"/>
    <cellStyle name="Normal 6 3 2 2 2 4 2 3 3" xfId="3849" xr:uid="{00000000-0005-0000-0000-0000B1100000}"/>
    <cellStyle name="Normal 6 3 2 2 2 4 2 3 3 2" xfId="3850" xr:uid="{00000000-0005-0000-0000-0000B2100000}"/>
    <cellStyle name="Normal 6 3 2 2 2 4 2 3 4" xfId="3851" xr:uid="{00000000-0005-0000-0000-0000B3100000}"/>
    <cellStyle name="Normal 6 3 2 2 2 4 2 4" xfId="3852" xr:uid="{00000000-0005-0000-0000-0000B4100000}"/>
    <cellStyle name="Normal 6 3 2 2 2 4 2 4 2" xfId="3853" xr:uid="{00000000-0005-0000-0000-0000B5100000}"/>
    <cellStyle name="Normal 6 3 2 2 2 4 2 4 2 2" xfId="3854" xr:uid="{00000000-0005-0000-0000-0000B6100000}"/>
    <cellStyle name="Normal 6 3 2 2 2 4 2 4 2 2 2" xfId="3855" xr:uid="{00000000-0005-0000-0000-0000B7100000}"/>
    <cellStyle name="Normal 6 3 2 2 2 4 2 4 2 3" xfId="3856" xr:uid="{00000000-0005-0000-0000-0000B8100000}"/>
    <cellStyle name="Normal 6 3 2 2 2 4 2 4 3" xfId="3857" xr:uid="{00000000-0005-0000-0000-0000B9100000}"/>
    <cellStyle name="Normal 6 3 2 2 2 4 2 4 3 2" xfId="3858" xr:uid="{00000000-0005-0000-0000-0000BA100000}"/>
    <cellStyle name="Normal 6 3 2 2 2 4 2 4 4" xfId="3859" xr:uid="{00000000-0005-0000-0000-0000BB100000}"/>
    <cellStyle name="Normal 6 3 2 2 2 4 2 5" xfId="3860" xr:uid="{00000000-0005-0000-0000-0000BC100000}"/>
    <cellStyle name="Normal 6 3 2 2 2 4 2 5 2" xfId="3861" xr:uid="{00000000-0005-0000-0000-0000BD100000}"/>
    <cellStyle name="Normal 6 3 2 2 2 4 2 5 2 2" xfId="3862" xr:uid="{00000000-0005-0000-0000-0000BE100000}"/>
    <cellStyle name="Normal 6 3 2 2 2 4 2 5 3" xfId="3863" xr:uid="{00000000-0005-0000-0000-0000BF100000}"/>
    <cellStyle name="Normal 6 3 2 2 2 4 2 6" xfId="3864" xr:uid="{00000000-0005-0000-0000-0000C0100000}"/>
    <cellStyle name="Normal 6 3 2 2 2 4 2 6 2" xfId="3865" xr:uid="{00000000-0005-0000-0000-0000C1100000}"/>
    <cellStyle name="Normal 6 3 2 2 2 4 2 7" xfId="3866" xr:uid="{00000000-0005-0000-0000-0000C2100000}"/>
    <cellStyle name="Normal 6 3 2 2 2 4 3" xfId="3867" xr:uid="{00000000-0005-0000-0000-0000C3100000}"/>
    <cellStyle name="Normal 6 3 2 2 2 4 3 2" xfId="3868" xr:uid="{00000000-0005-0000-0000-0000C4100000}"/>
    <cellStyle name="Normal 6 3 2 2 2 4 3 2 2" xfId="3869" xr:uid="{00000000-0005-0000-0000-0000C5100000}"/>
    <cellStyle name="Normal 6 3 2 2 2 4 3 2 2 2" xfId="3870" xr:uid="{00000000-0005-0000-0000-0000C6100000}"/>
    <cellStyle name="Normal 6 3 2 2 2 4 3 2 3" xfId="3871" xr:uid="{00000000-0005-0000-0000-0000C7100000}"/>
    <cellStyle name="Normal 6 3 2 2 2 4 3 3" xfId="3872" xr:uid="{00000000-0005-0000-0000-0000C8100000}"/>
    <cellStyle name="Normal 6 3 2 2 2 4 3 3 2" xfId="3873" xr:uid="{00000000-0005-0000-0000-0000C9100000}"/>
    <cellStyle name="Normal 6 3 2 2 2 4 3 4" xfId="3874" xr:uid="{00000000-0005-0000-0000-0000CA100000}"/>
    <cellStyle name="Normal 6 3 2 2 2 4 4" xfId="3875" xr:uid="{00000000-0005-0000-0000-0000CB100000}"/>
    <cellStyle name="Normal 6 3 2 2 2 4 4 2" xfId="3876" xr:uid="{00000000-0005-0000-0000-0000CC100000}"/>
    <cellStyle name="Normal 6 3 2 2 2 4 4 2 2" xfId="3877" xr:uid="{00000000-0005-0000-0000-0000CD100000}"/>
    <cellStyle name="Normal 6 3 2 2 2 4 4 2 2 2" xfId="3878" xr:uid="{00000000-0005-0000-0000-0000CE100000}"/>
    <cellStyle name="Normal 6 3 2 2 2 4 4 2 3" xfId="3879" xr:uid="{00000000-0005-0000-0000-0000CF100000}"/>
    <cellStyle name="Normal 6 3 2 2 2 4 4 3" xfId="3880" xr:uid="{00000000-0005-0000-0000-0000D0100000}"/>
    <cellStyle name="Normal 6 3 2 2 2 4 4 3 2" xfId="3881" xr:uid="{00000000-0005-0000-0000-0000D1100000}"/>
    <cellStyle name="Normal 6 3 2 2 2 4 4 4" xfId="3882" xr:uid="{00000000-0005-0000-0000-0000D2100000}"/>
    <cellStyle name="Normal 6 3 2 2 2 4 5" xfId="3883" xr:uid="{00000000-0005-0000-0000-0000D3100000}"/>
    <cellStyle name="Normal 6 3 2 2 2 4 5 2" xfId="3884" xr:uid="{00000000-0005-0000-0000-0000D4100000}"/>
    <cellStyle name="Normal 6 3 2 2 2 4 5 2 2" xfId="3885" xr:uid="{00000000-0005-0000-0000-0000D5100000}"/>
    <cellStyle name="Normal 6 3 2 2 2 4 5 2 2 2" xfId="3886" xr:uid="{00000000-0005-0000-0000-0000D6100000}"/>
    <cellStyle name="Normal 6 3 2 2 2 4 5 2 3" xfId="3887" xr:uid="{00000000-0005-0000-0000-0000D7100000}"/>
    <cellStyle name="Normal 6 3 2 2 2 4 5 3" xfId="3888" xr:uid="{00000000-0005-0000-0000-0000D8100000}"/>
    <cellStyle name="Normal 6 3 2 2 2 4 5 3 2" xfId="3889" xr:uid="{00000000-0005-0000-0000-0000D9100000}"/>
    <cellStyle name="Normal 6 3 2 2 2 4 5 4" xfId="3890" xr:uid="{00000000-0005-0000-0000-0000DA100000}"/>
    <cellStyle name="Normal 6 3 2 2 2 4 6" xfId="3891" xr:uid="{00000000-0005-0000-0000-0000DB100000}"/>
    <cellStyle name="Normal 6 3 2 2 2 4 6 2" xfId="3892" xr:uid="{00000000-0005-0000-0000-0000DC100000}"/>
    <cellStyle name="Normal 6 3 2 2 2 4 6 2 2" xfId="3893" xr:uid="{00000000-0005-0000-0000-0000DD100000}"/>
    <cellStyle name="Normal 6 3 2 2 2 4 6 3" xfId="3894" xr:uid="{00000000-0005-0000-0000-0000DE100000}"/>
    <cellStyle name="Normal 6 3 2 2 2 4 7" xfId="3895" xr:uid="{00000000-0005-0000-0000-0000DF100000}"/>
    <cellStyle name="Normal 6 3 2 2 2 4 7 2" xfId="3896" xr:uid="{00000000-0005-0000-0000-0000E0100000}"/>
    <cellStyle name="Normal 6 3 2 2 2 4 8" xfId="3897" xr:uid="{00000000-0005-0000-0000-0000E1100000}"/>
    <cellStyle name="Normal 6 3 2 2 2 4 8 2" xfId="3898" xr:uid="{00000000-0005-0000-0000-0000E2100000}"/>
    <cellStyle name="Normal 6 3 2 2 2 4 9" xfId="3899" xr:uid="{00000000-0005-0000-0000-0000E3100000}"/>
    <cellStyle name="Normal 6 3 2 2 2 5" xfId="3900" xr:uid="{00000000-0005-0000-0000-0000E4100000}"/>
    <cellStyle name="Normal 6 3 2 2 2 5 2" xfId="3901" xr:uid="{00000000-0005-0000-0000-0000E5100000}"/>
    <cellStyle name="Normal 6 3 2 2 2 5 2 2" xfId="3902" xr:uid="{00000000-0005-0000-0000-0000E6100000}"/>
    <cellStyle name="Normal 6 3 2 2 2 5 2 2 2" xfId="3903" xr:uid="{00000000-0005-0000-0000-0000E7100000}"/>
    <cellStyle name="Normal 6 3 2 2 2 5 2 2 2 2" xfId="3904" xr:uid="{00000000-0005-0000-0000-0000E8100000}"/>
    <cellStyle name="Normal 6 3 2 2 2 5 2 2 2 2 2" xfId="3905" xr:uid="{00000000-0005-0000-0000-0000E9100000}"/>
    <cellStyle name="Normal 6 3 2 2 2 5 2 2 2 3" xfId="3906" xr:uid="{00000000-0005-0000-0000-0000EA100000}"/>
    <cellStyle name="Normal 6 3 2 2 2 5 2 2 3" xfId="3907" xr:uid="{00000000-0005-0000-0000-0000EB100000}"/>
    <cellStyle name="Normal 6 3 2 2 2 5 2 2 3 2" xfId="3908" xr:uid="{00000000-0005-0000-0000-0000EC100000}"/>
    <cellStyle name="Normal 6 3 2 2 2 5 2 2 4" xfId="3909" xr:uid="{00000000-0005-0000-0000-0000ED100000}"/>
    <cellStyle name="Normal 6 3 2 2 2 5 2 3" xfId="3910" xr:uid="{00000000-0005-0000-0000-0000EE100000}"/>
    <cellStyle name="Normal 6 3 2 2 2 5 2 3 2" xfId="3911" xr:uid="{00000000-0005-0000-0000-0000EF100000}"/>
    <cellStyle name="Normal 6 3 2 2 2 5 2 3 2 2" xfId="3912" xr:uid="{00000000-0005-0000-0000-0000F0100000}"/>
    <cellStyle name="Normal 6 3 2 2 2 5 2 3 2 2 2" xfId="3913" xr:uid="{00000000-0005-0000-0000-0000F1100000}"/>
    <cellStyle name="Normal 6 3 2 2 2 5 2 3 2 3" xfId="3914" xr:uid="{00000000-0005-0000-0000-0000F2100000}"/>
    <cellStyle name="Normal 6 3 2 2 2 5 2 3 3" xfId="3915" xr:uid="{00000000-0005-0000-0000-0000F3100000}"/>
    <cellStyle name="Normal 6 3 2 2 2 5 2 3 3 2" xfId="3916" xr:uid="{00000000-0005-0000-0000-0000F4100000}"/>
    <cellStyle name="Normal 6 3 2 2 2 5 2 3 4" xfId="3917" xr:uid="{00000000-0005-0000-0000-0000F5100000}"/>
    <cellStyle name="Normal 6 3 2 2 2 5 2 4" xfId="3918" xr:uid="{00000000-0005-0000-0000-0000F6100000}"/>
    <cellStyle name="Normal 6 3 2 2 2 5 2 4 2" xfId="3919" xr:uid="{00000000-0005-0000-0000-0000F7100000}"/>
    <cellStyle name="Normal 6 3 2 2 2 5 2 4 2 2" xfId="3920" xr:uid="{00000000-0005-0000-0000-0000F8100000}"/>
    <cellStyle name="Normal 6 3 2 2 2 5 2 4 2 2 2" xfId="3921" xr:uid="{00000000-0005-0000-0000-0000F9100000}"/>
    <cellStyle name="Normal 6 3 2 2 2 5 2 4 2 3" xfId="3922" xr:uid="{00000000-0005-0000-0000-0000FA100000}"/>
    <cellStyle name="Normal 6 3 2 2 2 5 2 4 3" xfId="3923" xr:uid="{00000000-0005-0000-0000-0000FB100000}"/>
    <cellStyle name="Normal 6 3 2 2 2 5 2 4 3 2" xfId="3924" xr:uid="{00000000-0005-0000-0000-0000FC100000}"/>
    <cellStyle name="Normal 6 3 2 2 2 5 2 4 4" xfId="3925" xr:uid="{00000000-0005-0000-0000-0000FD100000}"/>
    <cellStyle name="Normal 6 3 2 2 2 5 2 5" xfId="3926" xr:uid="{00000000-0005-0000-0000-0000FE100000}"/>
    <cellStyle name="Normal 6 3 2 2 2 5 2 5 2" xfId="3927" xr:uid="{00000000-0005-0000-0000-0000FF100000}"/>
    <cellStyle name="Normal 6 3 2 2 2 5 2 5 2 2" xfId="3928" xr:uid="{00000000-0005-0000-0000-000000110000}"/>
    <cellStyle name="Normal 6 3 2 2 2 5 2 5 3" xfId="3929" xr:uid="{00000000-0005-0000-0000-000001110000}"/>
    <cellStyle name="Normal 6 3 2 2 2 5 2 6" xfId="3930" xr:uid="{00000000-0005-0000-0000-000002110000}"/>
    <cellStyle name="Normal 6 3 2 2 2 5 2 6 2" xfId="3931" xr:uid="{00000000-0005-0000-0000-000003110000}"/>
    <cellStyle name="Normal 6 3 2 2 2 5 2 7" xfId="3932" xr:uid="{00000000-0005-0000-0000-000004110000}"/>
    <cellStyle name="Normal 6 3 2 2 2 5 3" xfId="3933" xr:uid="{00000000-0005-0000-0000-000005110000}"/>
    <cellStyle name="Normal 6 3 2 2 2 5 3 2" xfId="3934" xr:uid="{00000000-0005-0000-0000-000006110000}"/>
    <cellStyle name="Normal 6 3 2 2 2 5 3 2 2" xfId="3935" xr:uid="{00000000-0005-0000-0000-000007110000}"/>
    <cellStyle name="Normal 6 3 2 2 2 5 3 2 2 2" xfId="3936" xr:uid="{00000000-0005-0000-0000-000008110000}"/>
    <cellStyle name="Normal 6 3 2 2 2 5 3 2 3" xfId="3937" xr:uid="{00000000-0005-0000-0000-000009110000}"/>
    <cellStyle name="Normal 6 3 2 2 2 5 3 3" xfId="3938" xr:uid="{00000000-0005-0000-0000-00000A110000}"/>
    <cellStyle name="Normal 6 3 2 2 2 5 3 3 2" xfId="3939" xr:uid="{00000000-0005-0000-0000-00000B110000}"/>
    <cellStyle name="Normal 6 3 2 2 2 5 3 4" xfId="3940" xr:uid="{00000000-0005-0000-0000-00000C110000}"/>
    <cellStyle name="Normal 6 3 2 2 2 5 4" xfId="3941" xr:uid="{00000000-0005-0000-0000-00000D110000}"/>
    <cellStyle name="Normal 6 3 2 2 2 5 4 2" xfId="3942" xr:uid="{00000000-0005-0000-0000-00000E110000}"/>
    <cellStyle name="Normal 6 3 2 2 2 5 4 2 2" xfId="3943" xr:uid="{00000000-0005-0000-0000-00000F110000}"/>
    <cellStyle name="Normal 6 3 2 2 2 5 4 2 2 2" xfId="3944" xr:uid="{00000000-0005-0000-0000-000010110000}"/>
    <cellStyle name="Normal 6 3 2 2 2 5 4 2 3" xfId="3945" xr:uid="{00000000-0005-0000-0000-000011110000}"/>
    <cellStyle name="Normal 6 3 2 2 2 5 4 3" xfId="3946" xr:uid="{00000000-0005-0000-0000-000012110000}"/>
    <cellStyle name="Normal 6 3 2 2 2 5 4 3 2" xfId="3947" xr:uid="{00000000-0005-0000-0000-000013110000}"/>
    <cellStyle name="Normal 6 3 2 2 2 5 4 4" xfId="3948" xr:uid="{00000000-0005-0000-0000-000014110000}"/>
    <cellStyle name="Normal 6 3 2 2 2 5 5" xfId="3949" xr:uid="{00000000-0005-0000-0000-000015110000}"/>
    <cellStyle name="Normal 6 3 2 2 2 5 5 2" xfId="3950" xr:uid="{00000000-0005-0000-0000-000016110000}"/>
    <cellStyle name="Normal 6 3 2 2 2 5 5 2 2" xfId="3951" xr:uid="{00000000-0005-0000-0000-000017110000}"/>
    <cellStyle name="Normal 6 3 2 2 2 5 5 2 2 2" xfId="3952" xr:uid="{00000000-0005-0000-0000-000018110000}"/>
    <cellStyle name="Normal 6 3 2 2 2 5 5 2 3" xfId="3953" xr:uid="{00000000-0005-0000-0000-000019110000}"/>
    <cellStyle name="Normal 6 3 2 2 2 5 5 3" xfId="3954" xr:uid="{00000000-0005-0000-0000-00001A110000}"/>
    <cellStyle name="Normal 6 3 2 2 2 5 5 3 2" xfId="3955" xr:uid="{00000000-0005-0000-0000-00001B110000}"/>
    <cellStyle name="Normal 6 3 2 2 2 5 5 4" xfId="3956" xr:uid="{00000000-0005-0000-0000-00001C110000}"/>
    <cellStyle name="Normal 6 3 2 2 2 5 6" xfId="3957" xr:uid="{00000000-0005-0000-0000-00001D110000}"/>
    <cellStyle name="Normal 6 3 2 2 2 5 6 2" xfId="3958" xr:uid="{00000000-0005-0000-0000-00001E110000}"/>
    <cellStyle name="Normal 6 3 2 2 2 5 6 2 2" xfId="3959" xr:uid="{00000000-0005-0000-0000-00001F110000}"/>
    <cellStyle name="Normal 6 3 2 2 2 5 6 3" xfId="3960" xr:uid="{00000000-0005-0000-0000-000020110000}"/>
    <cellStyle name="Normal 6 3 2 2 2 5 7" xfId="3961" xr:uid="{00000000-0005-0000-0000-000021110000}"/>
    <cellStyle name="Normal 6 3 2 2 2 5 7 2" xfId="3962" xr:uid="{00000000-0005-0000-0000-000022110000}"/>
    <cellStyle name="Normal 6 3 2 2 2 5 8" xfId="3963" xr:uid="{00000000-0005-0000-0000-000023110000}"/>
    <cellStyle name="Normal 6 3 2 2 2 6" xfId="3964" xr:uid="{00000000-0005-0000-0000-000024110000}"/>
    <cellStyle name="Normal 6 3 2 2 2 6 2" xfId="3965" xr:uid="{00000000-0005-0000-0000-000025110000}"/>
    <cellStyle name="Normal 6 3 2 2 2 6 2 2" xfId="3966" xr:uid="{00000000-0005-0000-0000-000026110000}"/>
    <cellStyle name="Normal 6 3 2 2 2 6 2 2 2" xfId="3967" xr:uid="{00000000-0005-0000-0000-000027110000}"/>
    <cellStyle name="Normal 6 3 2 2 2 6 2 2 2 2" xfId="3968" xr:uid="{00000000-0005-0000-0000-000028110000}"/>
    <cellStyle name="Normal 6 3 2 2 2 6 2 2 3" xfId="3969" xr:uid="{00000000-0005-0000-0000-000029110000}"/>
    <cellStyle name="Normal 6 3 2 2 2 6 2 3" xfId="3970" xr:uid="{00000000-0005-0000-0000-00002A110000}"/>
    <cellStyle name="Normal 6 3 2 2 2 6 2 3 2" xfId="3971" xr:uid="{00000000-0005-0000-0000-00002B110000}"/>
    <cellStyle name="Normal 6 3 2 2 2 6 2 4" xfId="3972" xr:uid="{00000000-0005-0000-0000-00002C110000}"/>
    <cellStyle name="Normal 6 3 2 2 2 6 3" xfId="3973" xr:uid="{00000000-0005-0000-0000-00002D110000}"/>
    <cellStyle name="Normal 6 3 2 2 2 6 3 2" xfId="3974" xr:uid="{00000000-0005-0000-0000-00002E110000}"/>
    <cellStyle name="Normal 6 3 2 2 2 6 3 2 2" xfId="3975" xr:uid="{00000000-0005-0000-0000-00002F110000}"/>
    <cellStyle name="Normal 6 3 2 2 2 6 3 2 2 2" xfId="3976" xr:uid="{00000000-0005-0000-0000-000030110000}"/>
    <cellStyle name="Normal 6 3 2 2 2 6 3 2 3" xfId="3977" xr:uid="{00000000-0005-0000-0000-000031110000}"/>
    <cellStyle name="Normal 6 3 2 2 2 6 3 3" xfId="3978" xr:uid="{00000000-0005-0000-0000-000032110000}"/>
    <cellStyle name="Normal 6 3 2 2 2 6 3 3 2" xfId="3979" xr:uid="{00000000-0005-0000-0000-000033110000}"/>
    <cellStyle name="Normal 6 3 2 2 2 6 3 4" xfId="3980" xr:uid="{00000000-0005-0000-0000-000034110000}"/>
    <cellStyle name="Normal 6 3 2 2 2 6 4" xfId="3981" xr:uid="{00000000-0005-0000-0000-000035110000}"/>
    <cellStyle name="Normal 6 3 2 2 2 6 4 2" xfId="3982" xr:uid="{00000000-0005-0000-0000-000036110000}"/>
    <cellStyle name="Normal 6 3 2 2 2 6 4 2 2" xfId="3983" xr:uid="{00000000-0005-0000-0000-000037110000}"/>
    <cellStyle name="Normal 6 3 2 2 2 6 4 2 2 2" xfId="3984" xr:uid="{00000000-0005-0000-0000-000038110000}"/>
    <cellStyle name="Normal 6 3 2 2 2 6 4 2 3" xfId="3985" xr:uid="{00000000-0005-0000-0000-000039110000}"/>
    <cellStyle name="Normal 6 3 2 2 2 6 4 3" xfId="3986" xr:uid="{00000000-0005-0000-0000-00003A110000}"/>
    <cellStyle name="Normal 6 3 2 2 2 6 4 3 2" xfId="3987" xr:uid="{00000000-0005-0000-0000-00003B110000}"/>
    <cellStyle name="Normal 6 3 2 2 2 6 4 4" xfId="3988" xr:uid="{00000000-0005-0000-0000-00003C110000}"/>
    <cellStyle name="Normal 6 3 2 2 2 6 5" xfId="3989" xr:uid="{00000000-0005-0000-0000-00003D110000}"/>
    <cellStyle name="Normal 6 3 2 2 2 6 5 2" xfId="3990" xr:uid="{00000000-0005-0000-0000-00003E110000}"/>
    <cellStyle name="Normal 6 3 2 2 2 6 5 2 2" xfId="3991" xr:uid="{00000000-0005-0000-0000-00003F110000}"/>
    <cellStyle name="Normal 6 3 2 2 2 6 5 3" xfId="3992" xr:uid="{00000000-0005-0000-0000-000040110000}"/>
    <cellStyle name="Normal 6 3 2 2 2 6 6" xfId="3993" xr:uid="{00000000-0005-0000-0000-000041110000}"/>
    <cellStyle name="Normal 6 3 2 2 2 6 6 2" xfId="3994" xr:uid="{00000000-0005-0000-0000-000042110000}"/>
    <cellStyle name="Normal 6 3 2 2 2 6 7" xfId="3995" xr:uid="{00000000-0005-0000-0000-000043110000}"/>
    <cellStyle name="Normal 6 3 2 2 2 7" xfId="3996" xr:uid="{00000000-0005-0000-0000-000044110000}"/>
    <cellStyle name="Normal 6 3 2 2 2 7 2" xfId="3997" xr:uid="{00000000-0005-0000-0000-000045110000}"/>
    <cellStyle name="Normal 6 3 2 2 2 7 2 2" xfId="3998" xr:uid="{00000000-0005-0000-0000-000046110000}"/>
    <cellStyle name="Normal 6 3 2 2 2 7 2 2 2" xfId="3999" xr:uid="{00000000-0005-0000-0000-000047110000}"/>
    <cellStyle name="Normal 6 3 2 2 2 7 2 3" xfId="4000" xr:uid="{00000000-0005-0000-0000-000048110000}"/>
    <cellStyle name="Normal 6 3 2 2 2 7 3" xfId="4001" xr:uid="{00000000-0005-0000-0000-000049110000}"/>
    <cellStyle name="Normal 6 3 2 2 2 7 3 2" xfId="4002" xr:uid="{00000000-0005-0000-0000-00004A110000}"/>
    <cellStyle name="Normal 6 3 2 2 2 7 4" xfId="4003" xr:uid="{00000000-0005-0000-0000-00004B110000}"/>
    <cellStyle name="Normal 6 3 2 2 2 8" xfId="4004" xr:uid="{00000000-0005-0000-0000-00004C110000}"/>
    <cellStyle name="Normal 6 3 2 2 2 8 2" xfId="4005" xr:uid="{00000000-0005-0000-0000-00004D110000}"/>
    <cellStyle name="Normal 6 3 2 2 2 8 2 2" xfId="4006" xr:uid="{00000000-0005-0000-0000-00004E110000}"/>
    <cellStyle name="Normal 6 3 2 2 2 8 2 2 2" xfId="4007" xr:uid="{00000000-0005-0000-0000-00004F110000}"/>
    <cellStyle name="Normal 6 3 2 2 2 8 2 3" xfId="4008" xr:uid="{00000000-0005-0000-0000-000050110000}"/>
    <cellStyle name="Normal 6 3 2 2 2 8 3" xfId="4009" xr:uid="{00000000-0005-0000-0000-000051110000}"/>
    <cellStyle name="Normal 6 3 2 2 2 8 3 2" xfId="4010" xr:uid="{00000000-0005-0000-0000-000052110000}"/>
    <cellStyle name="Normal 6 3 2 2 2 8 4" xfId="4011" xr:uid="{00000000-0005-0000-0000-000053110000}"/>
    <cellStyle name="Normal 6 3 2 2 2 9" xfId="4012" xr:uid="{00000000-0005-0000-0000-000054110000}"/>
    <cellStyle name="Normal 6 3 2 2 2 9 2" xfId="4013" xr:uid="{00000000-0005-0000-0000-000055110000}"/>
    <cellStyle name="Normal 6 3 2 2 2 9 2 2" xfId="4014" xr:uid="{00000000-0005-0000-0000-000056110000}"/>
    <cellStyle name="Normal 6 3 2 2 2 9 2 2 2" xfId="4015" xr:uid="{00000000-0005-0000-0000-000057110000}"/>
    <cellStyle name="Normal 6 3 2 2 2 9 2 3" xfId="4016" xr:uid="{00000000-0005-0000-0000-000058110000}"/>
    <cellStyle name="Normal 6 3 2 2 2 9 3" xfId="4017" xr:uid="{00000000-0005-0000-0000-000059110000}"/>
    <cellStyle name="Normal 6 3 2 2 2 9 3 2" xfId="4018" xr:uid="{00000000-0005-0000-0000-00005A110000}"/>
    <cellStyle name="Normal 6 3 2 2 2 9 4" xfId="4019" xr:uid="{00000000-0005-0000-0000-00005B110000}"/>
    <cellStyle name="Normal 6 3 2 2 3" xfId="4020" xr:uid="{00000000-0005-0000-0000-00005C110000}"/>
    <cellStyle name="Normal 6 3 2 2 3 10" xfId="4021" xr:uid="{00000000-0005-0000-0000-00005D110000}"/>
    <cellStyle name="Normal 6 3 2 2 3 10 2" xfId="4022" xr:uid="{00000000-0005-0000-0000-00005E110000}"/>
    <cellStyle name="Normal 6 3 2 2 3 11" xfId="4023" xr:uid="{00000000-0005-0000-0000-00005F110000}"/>
    <cellStyle name="Normal 6 3 2 2 3 11 2" xfId="4024" xr:uid="{00000000-0005-0000-0000-000060110000}"/>
    <cellStyle name="Normal 6 3 2 2 3 12" xfId="4025" xr:uid="{00000000-0005-0000-0000-000061110000}"/>
    <cellStyle name="Normal 6 3 2 2 3 2" xfId="4026" xr:uid="{00000000-0005-0000-0000-000062110000}"/>
    <cellStyle name="Normal 6 3 2 2 3 2 2" xfId="4027" xr:uid="{00000000-0005-0000-0000-000063110000}"/>
    <cellStyle name="Normal 6 3 2 2 3 2 2 2" xfId="4028" xr:uid="{00000000-0005-0000-0000-000064110000}"/>
    <cellStyle name="Normal 6 3 2 2 3 2 2 2 2" xfId="4029" xr:uid="{00000000-0005-0000-0000-000065110000}"/>
    <cellStyle name="Normal 6 3 2 2 3 2 2 2 2 2" xfId="4030" xr:uid="{00000000-0005-0000-0000-000066110000}"/>
    <cellStyle name="Normal 6 3 2 2 3 2 2 2 2 2 2" xfId="4031" xr:uid="{00000000-0005-0000-0000-000067110000}"/>
    <cellStyle name="Normal 6 3 2 2 3 2 2 2 2 3" xfId="4032" xr:uid="{00000000-0005-0000-0000-000068110000}"/>
    <cellStyle name="Normal 6 3 2 2 3 2 2 2 3" xfId="4033" xr:uid="{00000000-0005-0000-0000-000069110000}"/>
    <cellStyle name="Normal 6 3 2 2 3 2 2 2 3 2" xfId="4034" xr:uid="{00000000-0005-0000-0000-00006A110000}"/>
    <cellStyle name="Normal 6 3 2 2 3 2 2 2 4" xfId="4035" xr:uid="{00000000-0005-0000-0000-00006B110000}"/>
    <cellStyle name="Normal 6 3 2 2 3 2 2 3" xfId="4036" xr:uid="{00000000-0005-0000-0000-00006C110000}"/>
    <cellStyle name="Normal 6 3 2 2 3 2 2 3 2" xfId="4037" xr:uid="{00000000-0005-0000-0000-00006D110000}"/>
    <cellStyle name="Normal 6 3 2 2 3 2 2 3 2 2" xfId="4038" xr:uid="{00000000-0005-0000-0000-00006E110000}"/>
    <cellStyle name="Normal 6 3 2 2 3 2 2 3 2 2 2" xfId="4039" xr:uid="{00000000-0005-0000-0000-00006F110000}"/>
    <cellStyle name="Normal 6 3 2 2 3 2 2 3 2 3" xfId="4040" xr:uid="{00000000-0005-0000-0000-000070110000}"/>
    <cellStyle name="Normal 6 3 2 2 3 2 2 3 3" xfId="4041" xr:uid="{00000000-0005-0000-0000-000071110000}"/>
    <cellStyle name="Normal 6 3 2 2 3 2 2 3 3 2" xfId="4042" xr:uid="{00000000-0005-0000-0000-000072110000}"/>
    <cellStyle name="Normal 6 3 2 2 3 2 2 3 4" xfId="4043" xr:uid="{00000000-0005-0000-0000-000073110000}"/>
    <cellStyle name="Normal 6 3 2 2 3 2 2 4" xfId="4044" xr:uid="{00000000-0005-0000-0000-000074110000}"/>
    <cellStyle name="Normal 6 3 2 2 3 2 2 4 2" xfId="4045" xr:uid="{00000000-0005-0000-0000-000075110000}"/>
    <cellStyle name="Normal 6 3 2 2 3 2 2 4 2 2" xfId="4046" xr:uid="{00000000-0005-0000-0000-000076110000}"/>
    <cellStyle name="Normal 6 3 2 2 3 2 2 4 2 2 2" xfId="4047" xr:uid="{00000000-0005-0000-0000-000077110000}"/>
    <cellStyle name="Normal 6 3 2 2 3 2 2 4 2 3" xfId="4048" xr:uid="{00000000-0005-0000-0000-000078110000}"/>
    <cellStyle name="Normal 6 3 2 2 3 2 2 4 3" xfId="4049" xr:uid="{00000000-0005-0000-0000-000079110000}"/>
    <cellStyle name="Normal 6 3 2 2 3 2 2 4 3 2" xfId="4050" xr:uid="{00000000-0005-0000-0000-00007A110000}"/>
    <cellStyle name="Normal 6 3 2 2 3 2 2 4 4" xfId="4051" xr:uid="{00000000-0005-0000-0000-00007B110000}"/>
    <cellStyle name="Normal 6 3 2 2 3 2 2 5" xfId="4052" xr:uid="{00000000-0005-0000-0000-00007C110000}"/>
    <cellStyle name="Normal 6 3 2 2 3 2 2 5 2" xfId="4053" xr:uid="{00000000-0005-0000-0000-00007D110000}"/>
    <cellStyle name="Normal 6 3 2 2 3 2 2 5 2 2" xfId="4054" xr:uid="{00000000-0005-0000-0000-00007E110000}"/>
    <cellStyle name="Normal 6 3 2 2 3 2 2 5 3" xfId="4055" xr:uid="{00000000-0005-0000-0000-00007F110000}"/>
    <cellStyle name="Normal 6 3 2 2 3 2 2 6" xfId="4056" xr:uid="{00000000-0005-0000-0000-000080110000}"/>
    <cellStyle name="Normal 6 3 2 2 3 2 2 6 2" xfId="4057" xr:uid="{00000000-0005-0000-0000-000081110000}"/>
    <cellStyle name="Normal 6 3 2 2 3 2 2 7" xfId="4058" xr:uid="{00000000-0005-0000-0000-000082110000}"/>
    <cellStyle name="Normal 6 3 2 2 3 2 3" xfId="4059" xr:uid="{00000000-0005-0000-0000-000083110000}"/>
    <cellStyle name="Normal 6 3 2 2 3 2 3 2" xfId="4060" xr:uid="{00000000-0005-0000-0000-000084110000}"/>
    <cellStyle name="Normal 6 3 2 2 3 2 3 2 2" xfId="4061" xr:uid="{00000000-0005-0000-0000-000085110000}"/>
    <cellStyle name="Normal 6 3 2 2 3 2 3 2 2 2" xfId="4062" xr:uid="{00000000-0005-0000-0000-000086110000}"/>
    <cellStyle name="Normal 6 3 2 2 3 2 3 2 3" xfId="4063" xr:uid="{00000000-0005-0000-0000-000087110000}"/>
    <cellStyle name="Normal 6 3 2 2 3 2 3 3" xfId="4064" xr:uid="{00000000-0005-0000-0000-000088110000}"/>
    <cellStyle name="Normal 6 3 2 2 3 2 3 3 2" xfId="4065" xr:uid="{00000000-0005-0000-0000-000089110000}"/>
    <cellStyle name="Normal 6 3 2 2 3 2 3 4" xfId="4066" xr:uid="{00000000-0005-0000-0000-00008A110000}"/>
    <cellStyle name="Normal 6 3 2 2 3 2 4" xfId="4067" xr:uid="{00000000-0005-0000-0000-00008B110000}"/>
    <cellStyle name="Normal 6 3 2 2 3 2 4 2" xfId="4068" xr:uid="{00000000-0005-0000-0000-00008C110000}"/>
    <cellStyle name="Normal 6 3 2 2 3 2 4 2 2" xfId="4069" xr:uid="{00000000-0005-0000-0000-00008D110000}"/>
    <cellStyle name="Normal 6 3 2 2 3 2 4 2 2 2" xfId="4070" xr:uid="{00000000-0005-0000-0000-00008E110000}"/>
    <cellStyle name="Normal 6 3 2 2 3 2 4 2 3" xfId="4071" xr:uid="{00000000-0005-0000-0000-00008F110000}"/>
    <cellStyle name="Normal 6 3 2 2 3 2 4 3" xfId="4072" xr:uid="{00000000-0005-0000-0000-000090110000}"/>
    <cellStyle name="Normal 6 3 2 2 3 2 4 3 2" xfId="4073" xr:uid="{00000000-0005-0000-0000-000091110000}"/>
    <cellStyle name="Normal 6 3 2 2 3 2 4 4" xfId="4074" xr:uid="{00000000-0005-0000-0000-000092110000}"/>
    <cellStyle name="Normal 6 3 2 2 3 2 5" xfId="4075" xr:uid="{00000000-0005-0000-0000-000093110000}"/>
    <cellStyle name="Normal 6 3 2 2 3 2 5 2" xfId="4076" xr:uid="{00000000-0005-0000-0000-000094110000}"/>
    <cellStyle name="Normal 6 3 2 2 3 2 5 2 2" xfId="4077" xr:uid="{00000000-0005-0000-0000-000095110000}"/>
    <cellStyle name="Normal 6 3 2 2 3 2 5 2 2 2" xfId="4078" xr:uid="{00000000-0005-0000-0000-000096110000}"/>
    <cellStyle name="Normal 6 3 2 2 3 2 5 2 3" xfId="4079" xr:uid="{00000000-0005-0000-0000-000097110000}"/>
    <cellStyle name="Normal 6 3 2 2 3 2 5 3" xfId="4080" xr:uid="{00000000-0005-0000-0000-000098110000}"/>
    <cellStyle name="Normal 6 3 2 2 3 2 5 3 2" xfId="4081" xr:uid="{00000000-0005-0000-0000-000099110000}"/>
    <cellStyle name="Normal 6 3 2 2 3 2 5 4" xfId="4082" xr:uid="{00000000-0005-0000-0000-00009A110000}"/>
    <cellStyle name="Normal 6 3 2 2 3 2 6" xfId="4083" xr:uid="{00000000-0005-0000-0000-00009B110000}"/>
    <cellStyle name="Normal 6 3 2 2 3 2 6 2" xfId="4084" xr:uid="{00000000-0005-0000-0000-00009C110000}"/>
    <cellStyle name="Normal 6 3 2 2 3 2 6 2 2" xfId="4085" xr:uid="{00000000-0005-0000-0000-00009D110000}"/>
    <cellStyle name="Normal 6 3 2 2 3 2 6 3" xfId="4086" xr:uid="{00000000-0005-0000-0000-00009E110000}"/>
    <cellStyle name="Normal 6 3 2 2 3 2 7" xfId="4087" xr:uid="{00000000-0005-0000-0000-00009F110000}"/>
    <cellStyle name="Normal 6 3 2 2 3 2 7 2" xfId="4088" xr:uid="{00000000-0005-0000-0000-0000A0110000}"/>
    <cellStyle name="Normal 6 3 2 2 3 2 8" xfId="4089" xr:uid="{00000000-0005-0000-0000-0000A1110000}"/>
    <cellStyle name="Normal 6 3 2 2 3 2 8 2" xfId="4090" xr:uid="{00000000-0005-0000-0000-0000A2110000}"/>
    <cellStyle name="Normal 6 3 2 2 3 2 9" xfId="4091" xr:uid="{00000000-0005-0000-0000-0000A3110000}"/>
    <cellStyle name="Normal 6 3 2 2 3 3" xfId="4092" xr:uid="{00000000-0005-0000-0000-0000A4110000}"/>
    <cellStyle name="Normal 6 3 2 2 3 3 2" xfId="4093" xr:uid="{00000000-0005-0000-0000-0000A5110000}"/>
    <cellStyle name="Normal 6 3 2 2 3 3 2 2" xfId="4094" xr:uid="{00000000-0005-0000-0000-0000A6110000}"/>
    <cellStyle name="Normal 6 3 2 2 3 3 2 2 2" xfId="4095" xr:uid="{00000000-0005-0000-0000-0000A7110000}"/>
    <cellStyle name="Normal 6 3 2 2 3 3 2 2 2 2" xfId="4096" xr:uid="{00000000-0005-0000-0000-0000A8110000}"/>
    <cellStyle name="Normal 6 3 2 2 3 3 2 2 2 2 2" xfId="4097" xr:uid="{00000000-0005-0000-0000-0000A9110000}"/>
    <cellStyle name="Normal 6 3 2 2 3 3 2 2 2 3" xfId="4098" xr:uid="{00000000-0005-0000-0000-0000AA110000}"/>
    <cellStyle name="Normal 6 3 2 2 3 3 2 2 3" xfId="4099" xr:uid="{00000000-0005-0000-0000-0000AB110000}"/>
    <cellStyle name="Normal 6 3 2 2 3 3 2 2 3 2" xfId="4100" xr:uid="{00000000-0005-0000-0000-0000AC110000}"/>
    <cellStyle name="Normal 6 3 2 2 3 3 2 2 4" xfId="4101" xr:uid="{00000000-0005-0000-0000-0000AD110000}"/>
    <cellStyle name="Normal 6 3 2 2 3 3 2 3" xfId="4102" xr:uid="{00000000-0005-0000-0000-0000AE110000}"/>
    <cellStyle name="Normal 6 3 2 2 3 3 2 3 2" xfId="4103" xr:uid="{00000000-0005-0000-0000-0000AF110000}"/>
    <cellStyle name="Normal 6 3 2 2 3 3 2 3 2 2" xfId="4104" xr:uid="{00000000-0005-0000-0000-0000B0110000}"/>
    <cellStyle name="Normal 6 3 2 2 3 3 2 3 2 2 2" xfId="4105" xr:uid="{00000000-0005-0000-0000-0000B1110000}"/>
    <cellStyle name="Normal 6 3 2 2 3 3 2 3 2 3" xfId="4106" xr:uid="{00000000-0005-0000-0000-0000B2110000}"/>
    <cellStyle name="Normal 6 3 2 2 3 3 2 3 3" xfId="4107" xr:uid="{00000000-0005-0000-0000-0000B3110000}"/>
    <cellStyle name="Normal 6 3 2 2 3 3 2 3 3 2" xfId="4108" xr:uid="{00000000-0005-0000-0000-0000B4110000}"/>
    <cellStyle name="Normal 6 3 2 2 3 3 2 3 4" xfId="4109" xr:uid="{00000000-0005-0000-0000-0000B5110000}"/>
    <cellStyle name="Normal 6 3 2 2 3 3 2 4" xfId="4110" xr:uid="{00000000-0005-0000-0000-0000B6110000}"/>
    <cellStyle name="Normal 6 3 2 2 3 3 2 4 2" xfId="4111" xr:uid="{00000000-0005-0000-0000-0000B7110000}"/>
    <cellStyle name="Normal 6 3 2 2 3 3 2 4 2 2" xfId="4112" xr:uid="{00000000-0005-0000-0000-0000B8110000}"/>
    <cellStyle name="Normal 6 3 2 2 3 3 2 4 2 2 2" xfId="4113" xr:uid="{00000000-0005-0000-0000-0000B9110000}"/>
    <cellStyle name="Normal 6 3 2 2 3 3 2 4 2 3" xfId="4114" xr:uid="{00000000-0005-0000-0000-0000BA110000}"/>
    <cellStyle name="Normal 6 3 2 2 3 3 2 4 3" xfId="4115" xr:uid="{00000000-0005-0000-0000-0000BB110000}"/>
    <cellStyle name="Normal 6 3 2 2 3 3 2 4 3 2" xfId="4116" xr:uid="{00000000-0005-0000-0000-0000BC110000}"/>
    <cellStyle name="Normal 6 3 2 2 3 3 2 4 4" xfId="4117" xr:uid="{00000000-0005-0000-0000-0000BD110000}"/>
    <cellStyle name="Normal 6 3 2 2 3 3 2 5" xfId="4118" xr:uid="{00000000-0005-0000-0000-0000BE110000}"/>
    <cellStyle name="Normal 6 3 2 2 3 3 2 5 2" xfId="4119" xr:uid="{00000000-0005-0000-0000-0000BF110000}"/>
    <cellStyle name="Normal 6 3 2 2 3 3 2 5 2 2" xfId="4120" xr:uid="{00000000-0005-0000-0000-0000C0110000}"/>
    <cellStyle name="Normal 6 3 2 2 3 3 2 5 3" xfId="4121" xr:uid="{00000000-0005-0000-0000-0000C1110000}"/>
    <cellStyle name="Normal 6 3 2 2 3 3 2 6" xfId="4122" xr:uid="{00000000-0005-0000-0000-0000C2110000}"/>
    <cellStyle name="Normal 6 3 2 2 3 3 2 6 2" xfId="4123" xr:uid="{00000000-0005-0000-0000-0000C3110000}"/>
    <cellStyle name="Normal 6 3 2 2 3 3 2 7" xfId="4124" xr:uid="{00000000-0005-0000-0000-0000C4110000}"/>
    <cellStyle name="Normal 6 3 2 2 3 3 3" xfId="4125" xr:uid="{00000000-0005-0000-0000-0000C5110000}"/>
    <cellStyle name="Normal 6 3 2 2 3 3 3 2" xfId="4126" xr:uid="{00000000-0005-0000-0000-0000C6110000}"/>
    <cellStyle name="Normal 6 3 2 2 3 3 3 2 2" xfId="4127" xr:uid="{00000000-0005-0000-0000-0000C7110000}"/>
    <cellStyle name="Normal 6 3 2 2 3 3 3 2 2 2" xfId="4128" xr:uid="{00000000-0005-0000-0000-0000C8110000}"/>
    <cellStyle name="Normal 6 3 2 2 3 3 3 2 3" xfId="4129" xr:uid="{00000000-0005-0000-0000-0000C9110000}"/>
    <cellStyle name="Normal 6 3 2 2 3 3 3 3" xfId="4130" xr:uid="{00000000-0005-0000-0000-0000CA110000}"/>
    <cellStyle name="Normal 6 3 2 2 3 3 3 3 2" xfId="4131" xr:uid="{00000000-0005-0000-0000-0000CB110000}"/>
    <cellStyle name="Normal 6 3 2 2 3 3 3 4" xfId="4132" xr:uid="{00000000-0005-0000-0000-0000CC110000}"/>
    <cellStyle name="Normal 6 3 2 2 3 3 4" xfId="4133" xr:uid="{00000000-0005-0000-0000-0000CD110000}"/>
    <cellStyle name="Normal 6 3 2 2 3 3 4 2" xfId="4134" xr:uid="{00000000-0005-0000-0000-0000CE110000}"/>
    <cellStyle name="Normal 6 3 2 2 3 3 4 2 2" xfId="4135" xr:uid="{00000000-0005-0000-0000-0000CF110000}"/>
    <cellStyle name="Normal 6 3 2 2 3 3 4 2 2 2" xfId="4136" xr:uid="{00000000-0005-0000-0000-0000D0110000}"/>
    <cellStyle name="Normal 6 3 2 2 3 3 4 2 3" xfId="4137" xr:uid="{00000000-0005-0000-0000-0000D1110000}"/>
    <cellStyle name="Normal 6 3 2 2 3 3 4 3" xfId="4138" xr:uid="{00000000-0005-0000-0000-0000D2110000}"/>
    <cellStyle name="Normal 6 3 2 2 3 3 4 3 2" xfId="4139" xr:uid="{00000000-0005-0000-0000-0000D3110000}"/>
    <cellStyle name="Normal 6 3 2 2 3 3 4 4" xfId="4140" xr:uid="{00000000-0005-0000-0000-0000D4110000}"/>
    <cellStyle name="Normal 6 3 2 2 3 3 5" xfId="4141" xr:uid="{00000000-0005-0000-0000-0000D5110000}"/>
    <cellStyle name="Normal 6 3 2 2 3 3 5 2" xfId="4142" xr:uid="{00000000-0005-0000-0000-0000D6110000}"/>
    <cellStyle name="Normal 6 3 2 2 3 3 5 2 2" xfId="4143" xr:uid="{00000000-0005-0000-0000-0000D7110000}"/>
    <cellStyle name="Normal 6 3 2 2 3 3 5 2 2 2" xfId="4144" xr:uid="{00000000-0005-0000-0000-0000D8110000}"/>
    <cellStyle name="Normal 6 3 2 2 3 3 5 2 3" xfId="4145" xr:uid="{00000000-0005-0000-0000-0000D9110000}"/>
    <cellStyle name="Normal 6 3 2 2 3 3 5 3" xfId="4146" xr:uid="{00000000-0005-0000-0000-0000DA110000}"/>
    <cellStyle name="Normal 6 3 2 2 3 3 5 3 2" xfId="4147" xr:uid="{00000000-0005-0000-0000-0000DB110000}"/>
    <cellStyle name="Normal 6 3 2 2 3 3 5 4" xfId="4148" xr:uid="{00000000-0005-0000-0000-0000DC110000}"/>
    <cellStyle name="Normal 6 3 2 2 3 3 6" xfId="4149" xr:uid="{00000000-0005-0000-0000-0000DD110000}"/>
    <cellStyle name="Normal 6 3 2 2 3 3 6 2" xfId="4150" xr:uid="{00000000-0005-0000-0000-0000DE110000}"/>
    <cellStyle name="Normal 6 3 2 2 3 3 6 2 2" xfId="4151" xr:uid="{00000000-0005-0000-0000-0000DF110000}"/>
    <cellStyle name="Normal 6 3 2 2 3 3 6 3" xfId="4152" xr:uid="{00000000-0005-0000-0000-0000E0110000}"/>
    <cellStyle name="Normal 6 3 2 2 3 3 7" xfId="4153" xr:uid="{00000000-0005-0000-0000-0000E1110000}"/>
    <cellStyle name="Normal 6 3 2 2 3 3 7 2" xfId="4154" xr:uid="{00000000-0005-0000-0000-0000E2110000}"/>
    <cellStyle name="Normal 6 3 2 2 3 3 8" xfId="4155" xr:uid="{00000000-0005-0000-0000-0000E3110000}"/>
    <cellStyle name="Normal 6 3 2 2 3 4" xfId="4156" xr:uid="{00000000-0005-0000-0000-0000E4110000}"/>
    <cellStyle name="Normal 6 3 2 2 3 4 2" xfId="4157" xr:uid="{00000000-0005-0000-0000-0000E5110000}"/>
    <cellStyle name="Normal 6 3 2 2 3 4 2 2" xfId="4158" xr:uid="{00000000-0005-0000-0000-0000E6110000}"/>
    <cellStyle name="Normal 6 3 2 2 3 4 2 2 2" xfId="4159" xr:uid="{00000000-0005-0000-0000-0000E7110000}"/>
    <cellStyle name="Normal 6 3 2 2 3 4 2 2 2 2" xfId="4160" xr:uid="{00000000-0005-0000-0000-0000E8110000}"/>
    <cellStyle name="Normal 6 3 2 2 3 4 2 2 3" xfId="4161" xr:uid="{00000000-0005-0000-0000-0000E9110000}"/>
    <cellStyle name="Normal 6 3 2 2 3 4 2 3" xfId="4162" xr:uid="{00000000-0005-0000-0000-0000EA110000}"/>
    <cellStyle name="Normal 6 3 2 2 3 4 2 3 2" xfId="4163" xr:uid="{00000000-0005-0000-0000-0000EB110000}"/>
    <cellStyle name="Normal 6 3 2 2 3 4 2 4" xfId="4164" xr:uid="{00000000-0005-0000-0000-0000EC110000}"/>
    <cellStyle name="Normal 6 3 2 2 3 4 3" xfId="4165" xr:uid="{00000000-0005-0000-0000-0000ED110000}"/>
    <cellStyle name="Normal 6 3 2 2 3 4 3 2" xfId="4166" xr:uid="{00000000-0005-0000-0000-0000EE110000}"/>
    <cellStyle name="Normal 6 3 2 2 3 4 3 2 2" xfId="4167" xr:uid="{00000000-0005-0000-0000-0000EF110000}"/>
    <cellStyle name="Normal 6 3 2 2 3 4 3 2 2 2" xfId="4168" xr:uid="{00000000-0005-0000-0000-0000F0110000}"/>
    <cellStyle name="Normal 6 3 2 2 3 4 3 2 3" xfId="4169" xr:uid="{00000000-0005-0000-0000-0000F1110000}"/>
    <cellStyle name="Normal 6 3 2 2 3 4 3 3" xfId="4170" xr:uid="{00000000-0005-0000-0000-0000F2110000}"/>
    <cellStyle name="Normal 6 3 2 2 3 4 3 3 2" xfId="4171" xr:uid="{00000000-0005-0000-0000-0000F3110000}"/>
    <cellStyle name="Normal 6 3 2 2 3 4 3 4" xfId="4172" xr:uid="{00000000-0005-0000-0000-0000F4110000}"/>
    <cellStyle name="Normal 6 3 2 2 3 4 4" xfId="4173" xr:uid="{00000000-0005-0000-0000-0000F5110000}"/>
    <cellStyle name="Normal 6 3 2 2 3 4 4 2" xfId="4174" xr:uid="{00000000-0005-0000-0000-0000F6110000}"/>
    <cellStyle name="Normal 6 3 2 2 3 4 4 2 2" xfId="4175" xr:uid="{00000000-0005-0000-0000-0000F7110000}"/>
    <cellStyle name="Normal 6 3 2 2 3 4 4 2 2 2" xfId="4176" xr:uid="{00000000-0005-0000-0000-0000F8110000}"/>
    <cellStyle name="Normal 6 3 2 2 3 4 4 2 3" xfId="4177" xr:uid="{00000000-0005-0000-0000-0000F9110000}"/>
    <cellStyle name="Normal 6 3 2 2 3 4 4 3" xfId="4178" xr:uid="{00000000-0005-0000-0000-0000FA110000}"/>
    <cellStyle name="Normal 6 3 2 2 3 4 4 3 2" xfId="4179" xr:uid="{00000000-0005-0000-0000-0000FB110000}"/>
    <cellStyle name="Normal 6 3 2 2 3 4 4 4" xfId="4180" xr:uid="{00000000-0005-0000-0000-0000FC110000}"/>
    <cellStyle name="Normal 6 3 2 2 3 4 5" xfId="4181" xr:uid="{00000000-0005-0000-0000-0000FD110000}"/>
    <cellStyle name="Normal 6 3 2 2 3 4 5 2" xfId="4182" xr:uid="{00000000-0005-0000-0000-0000FE110000}"/>
    <cellStyle name="Normal 6 3 2 2 3 4 5 2 2" xfId="4183" xr:uid="{00000000-0005-0000-0000-0000FF110000}"/>
    <cellStyle name="Normal 6 3 2 2 3 4 5 3" xfId="4184" xr:uid="{00000000-0005-0000-0000-000000120000}"/>
    <cellStyle name="Normal 6 3 2 2 3 4 6" xfId="4185" xr:uid="{00000000-0005-0000-0000-000001120000}"/>
    <cellStyle name="Normal 6 3 2 2 3 4 6 2" xfId="4186" xr:uid="{00000000-0005-0000-0000-000002120000}"/>
    <cellStyle name="Normal 6 3 2 2 3 4 7" xfId="4187" xr:uid="{00000000-0005-0000-0000-000003120000}"/>
    <cellStyle name="Normal 6 3 2 2 3 5" xfId="4188" xr:uid="{00000000-0005-0000-0000-000004120000}"/>
    <cellStyle name="Normal 6 3 2 2 3 5 2" xfId="4189" xr:uid="{00000000-0005-0000-0000-000005120000}"/>
    <cellStyle name="Normal 6 3 2 2 3 5 2 2" xfId="4190" xr:uid="{00000000-0005-0000-0000-000006120000}"/>
    <cellStyle name="Normal 6 3 2 2 3 5 2 2 2" xfId="4191" xr:uid="{00000000-0005-0000-0000-000007120000}"/>
    <cellStyle name="Normal 6 3 2 2 3 5 2 3" xfId="4192" xr:uid="{00000000-0005-0000-0000-000008120000}"/>
    <cellStyle name="Normal 6 3 2 2 3 5 3" xfId="4193" xr:uid="{00000000-0005-0000-0000-000009120000}"/>
    <cellStyle name="Normal 6 3 2 2 3 5 3 2" xfId="4194" xr:uid="{00000000-0005-0000-0000-00000A120000}"/>
    <cellStyle name="Normal 6 3 2 2 3 5 4" xfId="4195" xr:uid="{00000000-0005-0000-0000-00000B120000}"/>
    <cellStyle name="Normal 6 3 2 2 3 6" xfId="4196" xr:uid="{00000000-0005-0000-0000-00000C120000}"/>
    <cellStyle name="Normal 6 3 2 2 3 6 2" xfId="4197" xr:uid="{00000000-0005-0000-0000-00000D120000}"/>
    <cellStyle name="Normal 6 3 2 2 3 6 2 2" xfId="4198" xr:uid="{00000000-0005-0000-0000-00000E120000}"/>
    <cellStyle name="Normal 6 3 2 2 3 6 2 2 2" xfId="4199" xr:uid="{00000000-0005-0000-0000-00000F120000}"/>
    <cellStyle name="Normal 6 3 2 2 3 6 2 3" xfId="4200" xr:uid="{00000000-0005-0000-0000-000010120000}"/>
    <cellStyle name="Normal 6 3 2 2 3 6 3" xfId="4201" xr:uid="{00000000-0005-0000-0000-000011120000}"/>
    <cellStyle name="Normal 6 3 2 2 3 6 3 2" xfId="4202" xr:uid="{00000000-0005-0000-0000-000012120000}"/>
    <cellStyle name="Normal 6 3 2 2 3 6 4" xfId="4203" xr:uid="{00000000-0005-0000-0000-000013120000}"/>
    <cellStyle name="Normal 6 3 2 2 3 7" xfId="4204" xr:uid="{00000000-0005-0000-0000-000014120000}"/>
    <cellStyle name="Normal 6 3 2 2 3 7 2" xfId="4205" xr:uid="{00000000-0005-0000-0000-000015120000}"/>
    <cellStyle name="Normal 6 3 2 2 3 7 2 2" xfId="4206" xr:uid="{00000000-0005-0000-0000-000016120000}"/>
    <cellStyle name="Normal 6 3 2 2 3 7 2 2 2" xfId="4207" xr:uid="{00000000-0005-0000-0000-000017120000}"/>
    <cellStyle name="Normal 6 3 2 2 3 7 2 3" xfId="4208" xr:uid="{00000000-0005-0000-0000-000018120000}"/>
    <cellStyle name="Normal 6 3 2 2 3 7 3" xfId="4209" xr:uid="{00000000-0005-0000-0000-000019120000}"/>
    <cellStyle name="Normal 6 3 2 2 3 7 3 2" xfId="4210" xr:uid="{00000000-0005-0000-0000-00001A120000}"/>
    <cellStyle name="Normal 6 3 2 2 3 7 4" xfId="4211" xr:uid="{00000000-0005-0000-0000-00001B120000}"/>
    <cellStyle name="Normal 6 3 2 2 3 8" xfId="4212" xr:uid="{00000000-0005-0000-0000-00001C120000}"/>
    <cellStyle name="Normal 6 3 2 2 3 8 2" xfId="4213" xr:uid="{00000000-0005-0000-0000-00001D120000}"/>
    <cellStyle name="Normal 6 3 2 2 3 8 2 2" xfId="4214" xr:uid="{00000000-0005-0000-0000-00001E120000}"/>
    <cellStyle name="Normal 6 3 2 2 3 8 2 2 2" xfId="4215" xr:uid="{00000000-0005-0000-0000-00001F120000}"/>
    <cellStyle name="Normal 6 3 2 2 3 8 2 3" xfId="4216" xr:uid="{00000000-0005-0000-0000-000020120000}"/>
    <cellStyle name="Normal 6 3 2 2 3 8 3" xfId="4217" xr:uid="{00000000-0005-0000-0000-000021120000}"/>
    <cellStyle name="Normal 6 3 2 2 3 8 3 2" xfId="4218" xr:uid="{00000000-0005-0000-0000-000022120000}"/>
    <cellStyle name="Normal 6 3 2 2 3 8 4" xfId="4219" xr:uid="{00000000-0005-0000-0000-000023120000}"/>
    <cellStyle name="Normal 6 3 2 2 3 9" xfId="4220" xr:uid="{00000000-0005-0000-0000-000024120000}"/>
    <cellStyle name="Normal 6 3 2 2 3 9 2" xfId="4221" xr:uid="{00000000-0005-0000-0000-000025120000}"/>
    <cellStyle name="Normal 6 3 2 2 3 9 2 2" xfId="4222" xr:uid="{00000000-0005-0000-0000-000026120000}"/>
    <cellStyle name="Normal 6 3 2 2 3 9 3" xfId="4223" xr:uid="{00000000-0005-0000-0000-000027120000}"/>
    <cellStyle name="Normal 6 3 2 2 4" xfId="4224" xr:uid="{00000000-0005-0000-0000-000028120000}"/>
    <cellStyle name="Normal 6 3 2 2 4 10" xfId="4225" xr:uid="{00000000-0005-0000-0000-000029120000}"/>
    <cellStyle name="Normal 6 3 2 2 4 2" xfId="4226" xr:uid="{00000000-0005-0000-0000-00002A120000}"/>
    <cellStyle name="Normal 6 3 2 2 4 2 2" xfId="4227" xr:uid="{00000000-0005-0000-0000-00002B120000}"/>
    <cellStyle name="Normal 6 3 2 2 4 2 2 2" xfId="4228" xr:uid="{00000000-0005-0000-0000-00002C120000}"/>
    <cellStyle name="Normal 6 3 2 2 4 2 2 2 2" xfId="4229" xr:uid="{00000000-0005-0000-0000-00002D120000}"/>
    <cellStyle name="Normal 6 3 2 2 4 2 2 2 2 2" xfId="4230" xr:uid="{00000000-0005-0000-0000-00002E120000}"/>
    <cellStyle name="Normal 6 3 2 2 4 2 2 2 3" xfId="4231" xr:uid="{00000000-0005-0000-0000-00002F120000}"/>
    <cellStyle name="Normal 6 3 2 2 4 2 2 3" xfId="4232" xr:uid="{00000000-0005-0000-0000-000030120000}"/>
    <cellStyle name="Normal 6 3 2 2 4 2 2 3 2" xfId="4233" xr:uid="{00000000-0005-0000-0000-000031120000}"/>
    <cellStyle name="Normal 6 3 2 2 4 2 2 4" xfId="4234" xr:uid="{00000000-0005-0000-0000-000032120000}"/>
    <cellStyle name="Normal 6 3 2 2 4 2 3" xfId="4235" xr:uid="{00000000-0005-0000-0000-000033120000}"/>
    <cellStyle name="Normal 6 3 2 2 4 2 3 2" xfId="4236" xr:uid="{00000000-0005-0000-0000-000034120000}"/>
    <cellStyle name="Normal 6 3 2 2 4 2 3 2 2" xfId="4237" xr:uid="{00000000-0005-0000-0000-000035120000}"/>
    <cellStyle name="Normal 6 3 2 2 4 2 3 2 2 2" xfId="4238" xr:uid="{00000000-0005-0000-0000-000036120000}"/>
    <cellStyle name="Normal 6 3 2 2 4 2 3 2 3" xfId="4239" xr:uid="{00000000-0005-0000-0000-000037120000}"/>
    <cellStyle name="Normal 6 3 2 2 4 2 3 3" xfId="4240" xr:uid="{00000000-0005-0000-0000-000038120000}"/>
    <cellStyle name="Normal 6 3 2 2 4 2 3 3 2" xfId="4241" xr:uid="{00000000-0005-0000-0000-000039120000}"/>
    <cellStyle name="Normal 6 3 2 2 4 2 3 4" xfId="4242" xr:uid="{00000000-0005-0000-0000-00003A120000}"/>
    <cellStyle name="Normal 6 3 2 2 4 2 4" xfId="4243" xr:uid="{00000000-0005-0000-0000-00003B120000}"/>
    <cellStyle name="Normal 6 3 2 2 4 2 4 2" xfId="4244" xr:uid="{00000000-0005-0000-0000-00003C120000}"/>
    <cellStyle name="Normal 6 3 2 2 4 2 4 2 2" xfId="4245" xr:uid="{00000000-0005-0000-0000-00003D120000}"/>
    <cellStyle name="Normal 6 3 2 2 4 2 4 2 2 2" xfId="4246" xr:uid="{00000000-0005-0000-0000-00003E120000}"/>
    <cellStyle name="Normal 6 3 2 2 4 2 4 2 3" xfId="4247" xr:uid="{00000000-0005-0000-0000-00003F120000}"/>
    <cellStyle name="Normal 6 3 2 2 4 2 4 3" xfId="4248" xr:uid="{00000000-0005-0000-0000-000040120000}"/>
    <cellStyle name="Normal 6 3 2 2 4 2 4 3 2" xfId="4249" xr:uid="{00000000-0005-0000-0000-000041120000}"/>
    <cellStyle name="Normal 6 3 2 2 4 2 4 4" xfId="4250" xr:uid="{00000000-0005-0000-0000-000042120000}"/>
    <cellStyle name="Normal 6 3 2 2 4 2 5" xfId="4251" xr:uid="{00000000-0005-0000-0000-000043120000}"/>
    <cellStyle name="Normal 6 3 2 2 4 2 5 2" xfId="4252" xr:uid="{00000000-0005-0000-0000-000044120000}"/>
    <cellStyle name="Normal 6 3 2 2 4 2 5 2 2" xfId="4253" xr:uid="{00000000-0005-0000-0000-000045120000}"/>
    <cellStyle name="Normal 6 3 2 2 4 2 5 3" xfId="4254" xr:uid="{00000000-0005-0000-0000-000046120000}"/>
    <cellStyle name="Normal 6 3 2 2 4 2 6" xfId="4255" xr:uid="{00000000-0005-0000-0000-000047120000}"/>
    <cellStyle name="Normal 6 3 2 2 4 2 6 2" xfId="4256" xr:uid="{00000000-0005-0000-0000-000048120000}"/>
    <cellStyle name="Normal 6 3 2 2 4 2 7" xfId="4257" xr:uid="{00000000-0005-0000-0000-000049120000}"/>
    <cellStyle name="Normal 6 3 2 2 4 3" xfId="4258" xr:uid="{00000000-0005-0000-0000-00004A120000}"/>
    <cellStyle name="Normal 6 3 2 2 4 3 2" xfId="4259" xr:uid="{00000000-0005-0000-0000-00004B120000}"/>
    <cellStyle name="Normal 6 3 2 2 4 3 2 2" xfId="4260" xr:uid="{00000000-0005-0000-0000-00004C120000}"/>
    <cellStyle name="Normal 6 3 2 2 4 3 2 2 2" xfId="4261" xr:uid="{00000000-0005-0000-0000-00004D120000}"/>
    <cellStyle name="Normal 6 3 2 2 4 3 2 3" xfId="4262" xr:uid="{00000000-0005-0000-0000-00004E120000}"/>
    <cellStyle name="Normal 6 3 2 2 4 3 3" xfId="4263" xr:uid="{00000000-0005-0000-0000-00004F120000}"/>
    <cellStyle name="Normal 6 3 2 2 4 3 3 2" xfId="4264" xr:uid="{00000000-0005-0000-0000-000050120000}"/>
    <cellStyle name="Normal 6 3 2 2 4 3 4" xfId="4265" xr:uid="{00000000-0005-0000-0000-000051120000}"/>
    <cellStyle name="Normal 6 3 2 2 4 4" xfId="4266" xr:uid="{00000000-0005-0000-0000-000052120000}"/>
    <cellStyle name="Normal 6 3 2 2 4 4 2" xfId="4267" xr:uid="{00000000-0005-0000-0000-000053120000}"/>
    <cellStyle name="Normal 6 3 2 2 4 4 2 2" xfId="4268" xr:uid="{00000000-0005-0000-0000-000054120000}"/>
    <cellStyle name="Normal 6 3 2 2 4 4 2 2 2" xfId="4269" xr:uid="{00000000-0005-0000-0000-000055120000}"/>
    <cellStyle name="Normal 6 3 2 2 4 4 2 3" xfId="4270" xr:uid="{00000000-0005-0000-0000-000056120000}"/>
    <cellStyle name="Normal 6 3 2 2 4 4 3" xfId="4271" xr:uid="{00000000-0005-0000-0000-000057120000}"/>
    <cellStyle name="Normal 6 3 2 2 4 4 3 2" xfId="4272" xr:uid="{00000000-0005-0000-0000-000058120000}"/>
    <cellStyle name="Normal 6 3 2 2 4 4 4" xfId="4273" xr:uid="{00000000-0005-0000-0000-000059120000}"/>
    <cellStyle name="Normal 6 3 2 2 4 5" xfId="4274" xr:uid="{00000000-0005-0000-0000-00005A120000}"/>
    <cellStyle name="Normal 6 3 2 2 4 5 2" xfId="4275" xr:uid="{00000000-0005-0000-0000-00005B120000}"/>
    <cellStyle name="Normal 6 3 2 2 4 5 2 2" xfId="4276" xr:uid="{00000000-0005-0000-0000-00005C120000}"/>
    <cellStyle name="Normal 6 3 2 2 4 5 2 2 2" xfId="4277" xr:uid="{00000000-0005-0000-0000-00005D120000}"/>
    <cellStyle name="Normal 6 3 2 2 4 5 2 3" xfId="4278" xr:uid="{00000000-0005-0000-0000-00005E120000}"/>
    <cellStyle name="Normal 6 3 2 2 4 5 3" xfId="4279" xr:uid="{00000000-0005-0000-0000-00005F120000}"/>
    <cellStyle name="Normal 6 3 2 2 4 5 3 2" xfId="4280" xr:uid="{00000000-0005-0000-0000-000060120000}"/>
    <cellStyle name="Normal 6 3 2 2 4 5 4" xfId="4281" xr:uid="{00000000-0005-0000-0000-000061120000}"/>
    <cellStyle name="Normal 6 3 2 2 4 6" xfId="4282" xr:uid="{00000000-0005-0000-0000-000062120000}"/>
    <cellStyle name="Normal 6 3 2 2 4 6 2" xfId="4283" xr:uid="{00000000-0005-0000-0000-000063120000}"/>
    <cellStyle name="Normal 6 3 2 2 4 6 2 2" xfId="4284" xr:uid="{00000000-0005-0000-0000-000064120000}"/>
    <cellStyle name="Normal 6 3 2 2 4 6 2 2 2" xfId="4285" xr:uid="{00000000-0005-0000-0000-000065120000}"/>
    <cellStyle name="Normal 6 3 2 2 4 6 2 3" xfId="4286" xr:uid="{00000000-0005-0000-0000-000066120000}"/>
    <cellStyle name="Normal 6 3 2 2 4 6 3" xfId="4287" xr:uid="{00000000-0005-0000-0000-000067120000}"/>
    <cellStyle name="Normal 6 3 2 2 4 6 3 2" xfId="4288" xr:uid="{00000000-0005-0000-0000-000068120000}"/>
    <cellStyle name="Normal 6 3 2 2 4 6 4" xfId="4289" xr:uid="{00000000-0005-0000-0000-000069120000}"/>
    <cellStyle name="Normal 6 3 2 2 4 7" xfId="4290" xr:uid="{00000000-0005-0000-0000-00006A120000}"/>
    <cellStyle name="Normal 6 3 2 2 4 7 2" xfId="4291" xr:uid="{00000000-0005-0000-0000-00006B120000}"/>
    <cellStyle name="Normal 6 3 2 2 4 7 2 2" xfId="4292" xr:uid="{00000000-0005-0000-0000-00006C120000}"/>
    <cellStyle name="Normal 6 3 2 2 4 7 3" xfId="4293" xr:uid="{00000000-0005-0000-0000-00006D120000}"/>
    <cellStyle name="Normal 6 3 2 2 4 8" xfId="4294" xr:uid="{00000000-0005-0000-0000-00006E120000}"/>
    <cellStyle name="Normal 6 3 2 2 4 8 2" xfId="4295" xr:uid="{00000000-0005-0000-0000-00006F120000}"/>
    <cellStyle name="Normal 6 3 2 2 4 9" xfId="4296" xr:uid="{00000000-0005-0000-0000-000070120000}"/>
    <cellStyle name="Normal 6 3 2 2 4 9 2" xfId="4297" xr:uid="{00000000-0005-0000-0000-000071120000}"/>
    <cellStyle name="Normal 6 3 2 2 5" xfId="4298" xr:uid="{00000000-0005-0000-0000-000072120000}"/>
    <cellStyle name="Normal 6 3 2 2 5 2" xfId="4299" xr:uid="{00000000-0005-0000-0000-000073120000}"/>
    <cellStyle name="Normal 6 3 2 2 5 2 2" xfId="4300" xr:uid="{00000000-0005-0000-0000-000074120000}"/>
    <cellStyle name="Normal 6 3 2 2 5 2 2 2" xfId="4301" xr:uid="{00000000-0005-0000-0000-000075120000}"/>
    <cellStyle name="Normal 6 3 2 2 5 2 2 2 2" xfId="4302" xr:uid="{00000000-0005-0000-0000-000076120000}"/>
    <cellStyle name="Normal 6 3 2 2 5 2 2 2 2 2" xfId="4303" xr:uid="{00000000-0005-0000-0000-000077120000}"/>
    <cellStyle name="Normal 6 3 2 2 5 2 2 2 3" xfId="4304" xr:uid="{00000000-0005-0000-0000-000078120000}"/>
    <cellStyle name="Normal 6 3 2 2 5 2 2 3" xfId="4305" xr:uid="{00000000-0005-0000-0000-000079120000}"/>
    <cellStyle name="Normal 6 3 2 2 5 2 2 3 2" xfId="4306" xr:uid="{00000000-0005-0000-0000-00007A120000}"/>
    <cellStyle name="Normal 6 3 2 2 5 2 2 4" xfId="4307" xr:uid="{00000000-0005-0000-0000-00007B120000}"/>
    <cellStyle name="Normal 6 3 2 2 5 2 3" xfId="4308" xr:uid="{00000000-0005-0000-0000-00007C120000}"/>
    <cellStyle name="Normal 6 3 2 2 5 2 3 2" xfId="4309" xr:uid="{00000000-0005-0000-0000-00007D120000}"/>
    <cellStyle name="Normal 6 3 2 2 5 2 3 2 2" xfId="4310" xr:uid="{00000000-0005-0000-0000-00007E120000}"/>
    <cellStyle name="Normal 6 3 2 2 5 2 3 2 2 2" xfId="4311" xr:uid="{00000000-0005-0000-0000-00007F120000}"/>
    <cellStyle name="Normal 6 3 2 2 5 2 3 2 3" xfId="4312" xr:uid="{00000000-0005-0000-0000-000080120000}"/>
    <cellStyle name="Normal 6 3 2 2 5 2 3 3" xfId="4313" xr:uid="{00000000-0005-0000-0000-000081120000}"/>
    <cellStyle name="Normal 6 3 2 2 5 2 3 3 2" xfId="4314" xr:uid="{00000000-0005-0000-0000-000082120000}"/>
    <cellStyle name="Normal 6 3 2 2 5 2 3 4" xfId="4315" xr:uid="{00000000-0005-0000-0000-000083120000}"/>
    <cellStyle name="Normal 6 3 2 2 5 2 4" xfId="4316" xr:uid="{00000000-0005-0000-0000-000084120000}"/>
    <cellStyle name="Normal 6 3 2 2 5 2 4 2" xfId="4317" xr:uid="{00000000-0005-0000-0000-000085120000}"/>
    <cellStyle name="Normal 6 3 2 2 5 2 4 2 2" xfId="4318" xr:uid="{00000000-0005-0000-0000-000086120000}"/>
    <cellStyle name="Normal 6 3 2 2 5 2 4 2 2 2" xfId="4319" xr:uid="{00000000-0005-0000-0000-000087120000}"/>
    <cellStyle name="Normal 6 3 2 2 5 2 4 2 3" xfId="4320" xr:uid="{00000000-0005-0000-0000-000088120000}"/>
    <cellStyle name="Normal 6 3 2 2 5 2 4 3" xfId="4321" xr:uid="{00000000-0005-0000-0000-000089120000}"/>
    <cellStyle name="Normal 6 3 2 2 5 2 4 3 2" xfId="4322" xr:uid="{00000000-0005-0000-0000-00008A120000}"/>
    <cellStyle name="Normal 6 3 2 2 5 2 4 4" xfId="4323" xr:uid="{00000000-0005-0000-0000-00008B120000}"/>
    <cellStyle name="Normal 6 3 2 2 5 2 5" xfId="4324" xr:uid="{00000000-0005-0000-0000-00008C120000}"/>
    <cellStyle name="Normal 6 3 2 2 5 2 5 2" xfId="4325" xr:uid="{00000000-0005-0000-0000-00008D120000}"/>
    <cellStyle name="Normal 6 3 2 2 5 2 5 2 2" xfId="4326" xr:uid="{00000000-0005-0000-0000-00008E120000}"/>
    <cellStyle name="Normal 6 3 2 2 5 2 5 3" xfId="4327" xr:uid="{00000000-0005-0000-0000-00008F120000}"/>
    <cellStyle name="Normal 6 3 2 2 5 2 6" xfId="4328" xr:uid="{00000000-0005-0000-0000-000090120000}"/>
    <cellStyle name="Normal 6 3 2 2 5 2 6 2" xfId="4329" xr:uid="{00000000-0005-0000-0000-000091120000}"/>
    <cellStyle name="Normal 6 3 2 2 5 2 7" xfId="4330" xr:uid="{00000000-0005-0000-0000-000092120000}"/>
    <cellStyle name="Normal 6 3 2 2 5 3" xfId="4331" xr:uid="{00000000-0005-0000-0000-000093120000}"/>
    <cellStyle name="Normal 6 3 2 2 5 3 2" xfId="4332" xr:uid="{00000000-0005-0000-0000-000094120000}"/>
    <cellStyle name="Normal 6 3 2 2 5 3 2 2" xfId="4333" xr:uid="{00000000-0005-0000-0000-000095120000}"/>
    <cellStyle name="Normal 6 3 2 2 5 3 2 2 2" xfId="4334" xr:uid="{00000000-0005-0000-0000-000096120000}"/>
    <cellStyle name="Normal 6 3 2 2 5 3 2 3" xfId="4335" xr:uid="{00000000-0005-0000-0000-000097120000}"/>
    <cellStyle name="Normal 6 3 2 2 5 3 3" xfId="4336" xr:uid="{00000000-0005-0000-0000-000098120000}"/>
    <cellStyle name="Normal 6 3 2 2 5 3 3 2" xfId="4337" xr:uid="{00000000-0005-0000-0000-000099120000}"/>
    <cellStyle name="Normal 6 3 2 2 5 3 4" xfId="4338" xr:uid="{00000000-0005-0000-0000-00009A120000}"/>
    <cellStyle name="Normal 6 3 2 2 5 4" xfId="4339" xr:uid="{00000000-0005-0000-0000-00009B120000}"/>
    <cellStyle name="Normal 6 3 2 2 5 4 2" xfId="4340" xr:uid="{00000000-0005-0000-0000-00009C120000}"/>
    <cellStyle name="Normal 6 3 2 2 5 4 2 2" xfId="4341" xr:uid="{00000000-0005-0000-0000-00009D120000}"/>
    <cellStyle name="Normal 6 3 2 2 5 4 2 2 2" xfId="4342" xr:uid="{00000000-0005-0000-0000-00009E120000}"/>
    <cellStyle name="Normal 6 3 2 2 5 4 2 3" xfId="4343" xr:uid="{00000000-0005-0000-0000-00009F120000}"/>
    <cellStyle name="Normal 6 3 2 2 5 4 3" xfId="4344" xr:uid="{00000000-0005-0000-0000-0000A0120000}"/>
    <cellStyle name="Normal 6 3 2 2 5 4 3 2" xfId="4345" xr:uid="{00000000-0005-0000-0000-0000A1120000}"/>
    <cellStyle name="Normal 6 3 2 2 5 4 4" xfId="4346" xr:uid="{00000000-0005-0000-0000-0000A2120000}"/>
    <cellStyle name="Normal 6 3 2 2 5 5" xfId="4347" xr:uid="{00000000-0005-0000-0000-0000A3120000}"/>
    <cellStyle name="Normal 6 3 2 2 5 5 2" xfId="4348" xr:uid="{00000000-0005-0000-0000-0000A4120000}"/>
    <cellStyle name="Normal 6 3 2 2 5 5 2 2" xfId="4349" xr:uid="{00000000-0005-0000-0000-0000A5120000}"/>
    <cellStyle name="Normal 6 3 2 2 5 5 2 2 2" xfId="4350" xr:uid="{00000000-0005-0000-0000-0000A6120000}"/>
    <cellStyle name="Normal 6 3 2 2 5 5 2 3" xfId="4351" xr:uid="{00000000-0005-0000-0000-0000A7120000}"/>
    <cellStyle name="Normal 6 3 2 2 5 5 3" xfId="4352" xr:uid="{00000000-0005-0000-0000-0000A8120000}"/>
    <cellStyle name="Normal 6 3 2 2 5 5 3 2" xfId="4353" xr:uid="{00000000-0005-0000-0000-0000A9120000}"/>
    <cellStyle name="Normal 6 3 2 2 5 5 4" xfId="4354" xr:uid="{00000000-0005-0000-0000-0000AA120000}"/>
    <cellStyle name="Normal 6 3 2 2 5 6" xfId="4355" xr:uid="{00000000-0005-0000-0000-0000AB120000}"/>
    <cellStyle name="Normal 6 3 2 2 5 6 2" xfId="4356" xr:uid="{00000000-0005-0000-0000-0000AC120000}"/>
    <cellStyle name="Normal 6 3 2 2 5 6 2 2" xfId="4357" xr:uid="{00000000-0005-0000-0000-0000AD120000}"/>
    <cellStyle name="Normal 6 3 2 2 5 6 3" xfId="4358" xr:uid="{00000000-0005-0000-0000-0000AE120000}"/>
    <cellStyle name="Normal 6 3 2 2 5 7" xfId="4359" xr:uid="{00000000-0005-0000-0000-0000AF120000}"/>
    <cellStyle name="Normal 6 3 2 2 5 7 2" xfId="4360" xr:uid="{00000000-0005-0000-0000-0000B0120000}"/>
    <cellStyle name="Normal 6 3 2 2 5 8" xfId="4361" xr:uid="{00000000-0005-0000-0000-0000B1120000}"/>
    <cellStyle name="Normal 6 3 2 2 5 8 2" xfId="4362" xr:uid="{00000000-0005-0000-0000-0000B2120000}"/>
    <cellStyle name="Normal 6 3 2 2 5 9" xfId="4363" xr:uid="{00000000-0005-0000-0000-0000B3120000}"/>
    <cellStyle name="Normal 6 3 2 2 6" xfId="4364" xr:uid="{00000000-0005-0000-0000-0000B4120000}"/>
    <cellStyle name="Normal 6 3 2 2 6 2" xfId="4365" xr:uid="{00000000-0005-0000-0000-0000B5120000}"/>
    <cellStyle name="Normal 6 3 2 2 6 2 2" xfId="4366" xr:uid="{00000000-0005-0000-0000-0000B6120000}"/>
    <cellStyle name="Normal 6 3 2 2 6 2 2 2" xfId="4367" xr:uid="{00000000-0005-0000-0000-0000B7120000}"/>
    <cellStyle name="Normal 6 3 2 2 6 2 2 2 2" xfId="4368" xr:uid="{00000000-0005-0000-0000-0000B8120000}"/>
    <cellStyle name="Normal 6 3 2 2 6 2 2 2 2 2" xfId="4369" xr:uid="{00000000-0005-0000-0000-0000B9120000}"/>
    <cellStyle name="Normal 6 3 2 2 6 2 2 2 3" xfId="4370" xr:uid="{00000000-0005-0000-0000-0000BA120000}"/>
    <cellStyle name="Normal 6 3 2 2 6 2 2 3" xfId="4371" xr:uid="{00000000-0005-0000-0000-0000BB120000}"/>
    <cellStyle name="Normal 6 3 2 2 6 2 2 3 2" xfId="4372" xr:uid="{00000000-0005-0000-0000-0000BC120000}"/>
    <cellStyle name="Normal 6 3 2 2 6 2 2 4" xfId="4373" xr:uid="{00000000-0005-0000-0000-0000BD120000}"/>
    <cellStyle name="Normal 6 3 2 2 6 2 3" xfId="4374" xr:uid="{00000000-0005-0000-0000-0000BE120000}"/>
    <cellStyle name="Normal 6 3 2 2 6 2 3 2" xfId="4375" xr:uid="{00000000-0005-0000-0000-0000BF120000}"/>
    <cellStyle name="Normal 6 3 2 2 6 2 3 2 2" xfId="4376" xr:uid="{00000000-0005-0000-0000-0000C0120000}"/>
    <cellStyle name="Normal 6 3 2 2 6 2 3 2 2 2" xfId="4377" xr:uid="{00000000-0005-0000-0000-0000C1120000}"/>
    <cellStyle name="Normal 6 3 2 2 6 2 3 2 3" xfId="4378" xr:uid="{00000000-0005-0000-0000-0000C2120000}"/>
    <cellStyle name="Normal 6 3 2 2 6 2 3 3" xfId="4379" xr:uid="{00000000-0005-0000-0000-0000C3120000}"/>
    <cellStyle name="Normal 6 3 2 2 6 2 3 3 2" xfId="4380" xr:uid="{00000000-0005-0000-0000-0000C4120000}"/>
    <cellStyle name="Normal 6 3 2 2 6 2 3 4" xfId="4381" xr:uid="{00000000-0005-0000-0000-0000C5120000}"/>
    <cellStyle name="Normal 6 3 2 2 6 2 4" xfId="4382" xr:uid="{00000000-0005-0000-0000-0000C6120000}"/>
    <cellStyle name="Normal 6 3 2 2 6 2 4 2" xfId="4383" xr:uid="{00000000-0005-0000-0000-0000C7120000}"/>
    <cellStyle name="Normal 6 3 2 2 6 2 4 2 2" xfId="4384" xr:uid="{00000000-0005-0000-0000-0000C8120000}"/>
    <cellStyle name="Normal 6 3 2 2 6 2 4 2 2 2" xfId="4385" xr:uid="{00000000-0005-0000-0000-0000C9120000}"/>
    <cellStyle name="Normal 6 3 2 2 6 2 4 2 3" xfId="4386" xr:uid="{00000000-0005-0000-0000-0000CA120000}"/>
    <cellStyle name="Normal 6 3 2 2 6 2 4 3" xfId="4387" xr:uid="{00000000-0005-0000-0000-0000CB120000}"/>
    <cellStyle name="Normal 6 3 2 2 6 2 4 3 2" xfId="4388" xr:uid="{00000000-0005-0000-0000-0000CC120000}"/>
    <cellStyle name="Normal 6 3 2 2 6 2 4 4" xfId="4389" xr:uid="{00000000-0005-0000-0000-0000CD120000}"/>
    <cellStyle name="Normal 6 3 2 2 6 2 5" xfId="4390" xr:uid="{00000000-0005-0000-0000-0000CE120000}"/>
    <cellStyle name="Normal 6 3 2 2 6 2 5 2" xfId="4391" xr:uid="{00000000-0005-0000-0000-0000CF120000}"/>
    <cellStyle name="Normal 6 3 2 2 6 2 5 2 2" xfId="4392" xr:uid="{00000000-0005-0000-0000-0000D0120000}"/>
    <cellStyle name="Normal 6 3 2 2 6 2 5 3" xfId="4393" xr:uid="{00000000-0005-0000-0000-0000D1120000}"/>
    <cellStyle name="Normal 6 3 2 2 6 2 6" xfId="4394" xr:uid="{00000000-0005-0000-0000-0000D2120000}"/>
    <cellStyle name="Normal 6 3 2 2 6 2 6 2" xfId="4395" xr:uid="{00000000-0005-0000-0000-0000D3120000}"/>
    <cellStyle name="Normal 6 3 2 2 6 2 7" xfId="4396" xr:uid="{00000000-0005-0000-0000-0000D4120000}"/>
    <cellStyle name="Normal 6 3 2 2 6 3" xfId="4397" xr:uid="{00000000-0005-0000-0000-0000D5120000}"/>
    <cellStyle name="Normal 6 3 2 2 6 3 2" xfId="4398" xr:uid="{00000000-0005-0000-0000-0000D6120000}"/>
    <cellStyle name="Normal 6 3 2 2 6 3 2 2" xfId="4399" xr:uid="{00000000-0005-0000-0000-0000D7120000}"/>
    <cellStyle name="Normal 6 3 2 2 6 3 2 2 2" xfId="4400" xr:uid="{00000000-0005-0000-0000-0000D8120000}"/>
    <cellStyle name="Normal 6 3 2 2 6 3 2 3" xfId="4401" xr:uid="{00000000-0005-0000-0000-0000D9120000}"/>
    <cellStyle name="Normal 6 3 2 2 6 3 3" xfId="4402" xr:uid="{00000000-0005-0000-0000-0000DA120000}"/>
    <cellStyle name="Normal 6 3 2 2 6 3 3 2" xfId="4403" xr:uid="{00000000-0005-0000-0000-0000DB120000}"/>
    <cellStyle name="Normal 6 3 2 2 6 3 4" xfId="4404" xr:uid="{00000000-0005-0000-0000-0000DC120000}"/>
    <cellStyle name="Normal 6 3 2 2 6 4" xfId="4405" xr:uid="{00000000-0005-0000-0000-0000DD120000}"/>
    <cellStyle name="Normal 6 3 2 2 6 4 2" xfId="4406" xr:uid="{00000000-0005-0000-0000-0000DE120000}"/>
    <cellStyle name="Normal 6 3 2 2 6 4 2 2" xfId="4407" xr:uid="{00000000-0005-0000-0000-0000DF120000}"/>
    <cellStyle name="Normal 6 3 2 2 6 4 2 2 2" xfId="4408" xr:uid="{00000000-0005-0000-0000-0000E0120000}"/>
    <cellStyle name="Normal 6 3 2 2 6 4 2 3" xfId="4409" xr:uid="{00000000-0005-0000-0000-0000E1120000}"/>
    <cellStyle name="Normal 6 3 2 2 6 4 3" xfId="4410" xr:uid="{00000000-0005-0000-0000-0000E2120000}"/>
    <cellStyle name="Normal 6 3 2 2 6 4 3 2" xfId="4411" xr:uid="{00000000-0005-0000-0000-0000E3120000}"/>
    <cellStyle name="Normal 6 3 2 2 6 4 4" xfId="4412" xr:uid="{00000000-0005-0000-0000-0000E4120000}"/>
    <cellStyle name="Normal 6 3 2 2 6 5" xfId="4413" xr:uid="{00000000-0005-0000-0000-0000E5120000}"/>
    <cellStyle name="Normal 6 3 2 2 6 5 2" xfId="4414" xr:uid="{00000000-0005-0000-0000-0000E6120000}"/>
    <cellStyle name="Normal 6 3 2 2 6 5 2 2" xfId="4415" xr:uid="{00000000-0005-0000-0000-0000E7120000}"/>
    <cellStyle name="Normal 6 3 2 2 6 5 2 2 2" xfId="4416" xr:uid="{00000000-0005-0000-0000-0000E8120000}"/>
    <cellStyle name="Normal 6 3 2 2 6 5 2 3" xfId="4417" xr:uid="{00000000-0005-0000-0000-0000E9120000}"/>
    <cellStyle name="Normal 6 3 2 2 6 5 3" xfId="4418" xr:uid="{00000000-0005-0000-0000-0000EA120000}"/>
    <cellStyle name="Normal 6 3 2 2 6 5 3 2" xfId="4419" xr:uid="{00000000-0005-0000-0000-0000EB120000}"/>
    <cellStyle name="Normal 6 3 2 2 6 5 4" xfId="4420" xr:uid="{00000000-0005-0000-0000-0000EC120000}"/>
    <cellStyle name="Normal 6 3 2 2 6 6" xfId="4421" xr:uid="{00000000-0005-0000-0000-0000ED120000}"/>
    <cellStyle name="Normal 6 3 2 2 6 6 2" xfId="4422" xr:uid="{00000000-0005-0000-0000-0000EE120000}"/>
    <cellStyle name="Normal 6 3 2 2 6 6 2 2" xfId="4423" xr:uid="{00000000-0005-0000-0000-0000EF120000}"/>
    <cellStyle name="Normal 6 3 2 2 6 6 3" xfId="4424" xr:uid="{00000000-0005-0000-0000-0000F0120000}"/>
    <cellStyle name="Normal 6 3 2 2 6 7" xfId="4425" xr:uid="{00000000-0005-0000-0000-0000F1120000}"/>
    <cellStyle name="Normal 6 3 2 2 6 7 2" xfId="4426" xr:uid="{00000000-0005-0000-0000-0000F2120000}"/>
    <cellStyle name="Normal 6 3 2 2 6 8" xfId="4427" xr:uid="{00000000-0005-0000-0000-0000F3120000}"/>
    <cellStyle name="Normal 6 3 2 2 7" xfId="4428" xr:uid="{00000000-0005-0000-0000-0000F4120000}"/>
    <cellStyle name="Normal 6 3 2 2 7 2" xfId="4429" xr:uid="{00000000-0005-0000-0000-0000F5120000}"/>
    <cellStyle name="Normal 6 3 2 2 7 2 2" xfId="4430" xr:uid="{00000000-0005-0000-0000-0000F6120000}"/>
    <cellStyle name="Normal 6 3 2 2 7 2 2 2" xfId="4431" xr:uid="{00000000-0005-0000-0000-0000F7120000}"/>
    <cellStyle name="Normal 6 3 2 2 7 2 2 2 2" xfId="4432" xr:uid="{00000000-0005-0000-0000-0000F8120000}"/>
    <cellStyle name="Normal 6 3 2 2 7 2 2 3" xfId="4433" xr:uid="{00000000-0005-0000-0000-0000F9120000}"/>
    <cellStyle name="Normal 6 3 2 2 7 2 3" xfId="4434" xr:uid="{00000000-0005-0000-0000-0000FA120000}"/>
    <cellStyle name="Normal 6 3 2 2 7 2 3 2" xfId="4435" xr:uid="{00000000-0005-0000-0000-0000FB120000}"/>
    <cellStyle name="Normal 6 3 2 2 7 2 4" xfId="4436" xr:uid="{00000000-0005-0000-0000-0000FC120000}"/>
    <cellStyle name="Normal 6 3 2 2 7 3" xfId="4437" xr:uid="{00000000-0005-0000-0000-0000FD120000}"/>
    <cellStyle name="Normal 6 3 2 2 7 3 2" xfId="4438" xr:uid="{00000000-0005-0000-0000-0000FE120000}"/>
    <cellStyle name="Normal 6 3 2 2 7 3 2 2" xfId="4439" xr:uid="{00000000-0005-0000-0000-0000FF120000}"/>
    <cellStyle name="Normal 6 3 2 2 7 3 2 2 2" xfId="4440" xr:uid="{00000000-0005-0000-0000-000000130000}"/>
    <cellStyle name="Normal 6 3 2 2 7 3 2 3" xfId="4441" xr:uid="{00000000-0005-0000-0000-000001130000}"/>
    <cellStyle name="Normal 6 3 2 2 7 3 3" xfId="4442" xr:uid="{00000000-0005-0000-0000-000002130000}"/>
    <cellStyle name="Normal 6 3 2 2 7 3 3 2" xfId="4443" xr:uid="{00000000-0005-0000-0000-000003130000}"/>
    <cellStyle name="Normal 6 3 2 2 7 3 4" xfId="4444" xr:uid="{00000000-0005-0000-0000-000004130000}"/>
    <cellStyle name="Normal 6 3 2 2 7 4" xfId="4445" xr:uid="{00000000-0005-0000-0000-000005130000}"/>
    <cellStyle name="Normal 6 3 2 2 7 4 2" xfId="4446" xr:uid="{00000000-0005-0000-0000-000006130000}"/>
    <cellStyle name="Normal 6 3 2 2 7 4 2 2" xfId="4447" xr:uid="{00000000-0005-0000-0000-000007130000}"/>
    <cellStyle name="Normal 6 3 2 2 7 4 2 2 2" xfId="4448" xr:uid="{00000000-0005-0000-0000-000008130000}"/>
    <cellStyle name="Normal 6 3 2 2 7 4 2 3" xfId="4449" xr:uid="{00000000-0005-0000-0000-000009130000}"/>
    <cellStyle name="Normal 6 3 2 2 7 4 3" xfId="4450" xr:uid="{00000000-0005-0000-0000-00000A130000}"/>
    <cellStyle name="Normal 6 3 2 2 7 4 3 2" xfId="4451" xr:uid="{00000000-0005-0000-0000-00000B130000}"/>
    <cellStyle name="Normal 6 3 2 2 7 4 4" xfId="4452" xr:uid="{00000000-0005-0000-0000-00000C130000}"/>
    <cellStyle name="Normal 6 3 2 2 7 5" xfId="4453" xr:uid="{00000000-0005-0000-0000-00000D130000}"/>
    <cellStyle name="Normal 6 3 2 2 7 5 2" xfId="4454" xr:uid="{00000000-0005-0000-0000-00000E130000}"/>
    <cellStyle name="Normal 6 3 2 2 7 5 2 2" xfId="4455" xr:uid="{00000000-0005-0000-0000-00000F130000}"/>
    <cellStyle name="Normal 6 3 2 2 7 5 3" xfId="4456" xr:uid="{00000000-0005-0000-0000-000010130000}"/>
    <cellStyle name="Normal 6 3 2 2 7 6" xfId="4457" xr:uid="{00000000-0005-0000-0000-000011130000}"/>
    <cellStyle name="Normal 6 3 2 2 7 6 2" xfId="4458" xr:uid="{00000000-0005-0000-0000-000012130000}"/>
    <cellStyle name="Normal 6 3 2 2 7 7" xfId="4459" xr:uid="{00000000-0005-0000-0000-000013130000}"/>
    <cellStyle name="Normal 6 3 2 2 8" xfId="4460" xr:uid="{00000000-0005-0000-0000-000014130000}"/>
    <cellStyle name="Normal 6 3 2 2 8 2" xfId="4461" xr:uid="{00000000-0005-0000-0000-000015130000}"/>
    <cellStyle name="Normal 6 3 2 2 8 2 2" xfId="4462" xr:uid="{00000000-0005-0000-0000-000016130000}"/>
    <cellStyle name="Normal 6 3 2 2 8 2 2 2" xfId="4463" xr:uid="{00000000-0005-0000-0000-000017130000}"/>
    <cellStyle name="Normal 6 3 2 2 8 2 3" xfId="4464" xr:uid="{00000000-0005-0000-0000-000018130000}"/>
    <cellStyle name="Normal 6 3 2 2 8 3" xfId="4465" xr:uid="{00000000-0005-0000-0000-000019130000}"/>
    <cellStyle name="Normal 6 3 2 2 8 3 2" xfId="4466" xr:uid="{00000000-0005-0000-0000-00001A130000}"/>
    <cellStyle name="Normal 6 3 2 2 8 4" xfId="4467" xr:uid="{00000000-0005-0000-0000-00001B130000}"/>
    <cellStyle name="Normal 6 3 2 2 9" xfId="4468" xr:uid="{00000000-0005-0000-0000-00001C130000}"/>
    <cellStyle name="Normal 6 3 2 2 9 2" xfId="4469" xr:uid="{00000000-0005-0000-0000-00001D130000}"/>
    <cellStyle name="Normal 6 3 2 2 9 2 2" xfId="4470" xr:uid="{00000000-0005-0000-0000-00001E130000}"/>
    <cellStyle name="Normal 6 3 2 2 9 2 2 2" xfId="4471" xr:uid="{00000000-0005-0000-0000-00001F130000}"/>
    <cellStyle name="Normal 6 3 2 2 9 2 3" xfId="4472" xr:uid="{00000000-0005-0000-0000-000020130000}"/>
    <cellStyle name="Normal 6 3 2 2 9 3" xfId="4473" xr:uid="{00000000-0005-0000-0000-000021130000}"/>
    <cellStyle name="Normal 6 3 2 2 9 3 2" xfId="4474" xr:uid="{00000000-0005-0000-0000-000022130000}"/>
    <cellStyle name="Normal 6 3 2 2 9 4" xfId="4475" xr:uid="{00000000-0005-0000-0000-000023130000}"/>
    <cellStyle name="Normal 6 3 2 20" xfId="4476" xr:uid="{00000000-0005-0000-0000-000024130000}"/>
    <cellStyle name="Normal 6 3 2 21" xfId="4477" xr:uid="{00000000-0005-0000-0000-000025130000}"/>
    <cellStyle name="Normal 6 3 2 22" xfId="4478" xr:uid="{00000000-0005-0000-0000-000026130000}"/>
    <cellStyle name="Normal 6 3 2 23" xfId="3529" xr:uid="{00000000-0005-0000-0000-000027130000}"/>
    <cellStyle name="Normal 6 3 2 3" xfId="4479" xr:uid="{00000000-0005-0000-0000-000028130000}"/>
    <cellStyle name="Normal 6 3 2 3 10" xfId="4480" xr:uid="{00000000-0005-0000-0000-000029130000}"/>
    <cellStyle name="Normal 6 3 2 3 10 2" xfId="4481" xr:uid="{00000000-0005-0000-0000-00002A130000}"/>
    <cellStyle name="Normal 6 3 2 3 10 2 2" xfId="4482" xr:uid="{00000000-0005-0000-0000-00002B130000}"/>
    <cellStyle name="Normal 6 3 2 3 10 2 2 2" xfId="4483" xr:uid="{00000000-0005-0000-0000-00002C130000}"/>
    <cellStyle name="Normal 6 3 2 3 10 2 3" xfId="4484" xr:uid="{00000000-0005-0000-0000-00002D130000}"/>
    <cellStyle name="Normal 6 3 2 3 10 3" xfId="4485" xr:uid="{00000000-0005-0000-0000-00002E130000}"/>
    <cellStyle name="Normal 6 3 2 3 10 3 2" xfId="4486" xr:uid="{00000000-0005-0000-0000-00002F130000}"/>
    <cellStyle name="Normal 6 3 2 3 10 4" xfId="4487" xr:uid="{00000000-0005-0000-0000-000030130000}"/>
    <cellStyle name="Normal 6 3 2 3 11" xfId="4488" xr:uid="{00000000-0005-0000-0000-000031130000}"/>
    <cellStyle name="Normal 6 3 2 3 11 2" xfId="4489" xr:uid="{00000000-0005-0000-0000-000032130000}"/>
    <cellStyle name="Normal 6 3 2 3 11 2 2" xfId="4490" xr:uid="{00000000-0005-0000-0000-000033130000}"/>
    <cellStyle name="Normal 6 3 2 3 11 3" xfId="4491" xr:uid="{00000000-0005-0000-0000-000034130000}"/>
    <cellStyle name="Normal 6 3 2 3 12" xfId="4492" xr:uid="{00000000-0005-0000-0000-000035130000}"/>
    <cellStyle name="Normal 6 3 2 3 12 2" xfId="4493" xr:uid="{00000000-0005-0000-0000-000036130000}"/>
    <cellStyle name="Normal 6 3 2 3 13" xfId="4494" xr:uid="{00000000-0005-0000-0000-000037130000}"/>
    <cellStyle name="Normal 6 3 2 3 13 2" xfId="4495" xr:uid="{00000000-0005-0000-0000-000038130000}"/>
    <cellStyle name="Normal 6 3 2 3 14" xfId="4496" xr:uid="{00000000-0005-0000-0000-000039130000}"/>
    <cellStyle name="Normal 6 3 2 3 2" xfId="4497" xr:uid="{00000000-0005-0000-0000-00003A130000}"/>
    <cellStyle name="Normal 6 3 2 3 2 10" xfId="4498" xr:uid="{00000000-0005-0000-0000-00003B130000}"/>
    <cellStyle name="Normal 6 3 2 3 2 10 2" xfId="4499" xr:uid="{00000000-0005-0000-0000-00003C130000}"/>
    <cellStyle name="Normal 6 3 2 3 2 11" xfId="4500" xr:uid="{00000000-0005-0000-0000-00003D130000}"/>
    <cellStyle name="Normal 6 3 2 3 2 2" xfId="4501" xr:uid="{00000000-0005-0000-0000-00003E130000}"/>
    <cellStyle name="Normal 6 3 2 3 2 2 2" xfId="4502" xr:uid="{00000000-0005-0000-0000-00003F130000}"/>
    <cellStyle name="Normal 6 3 2 3 2 2 2 2" xfId="4503" xr:uid="{00000000-0005-0000-0000-000040130000}"/>
    <cellStyle name="Normal 6 3 2 3 2 2 2 2 2" xfId="4504" xr:uid="{00000000-0005-0000-0000-000041130000}"/>
    <cellStyle name="Normal 6 3 2 3 2 2 2 2 2 2" xfId="4505" xr:uid="{00000000-0005-0000-0000-000042130000}"/>
    <cellStyle name="Normal 6 3 2 3 2 2 2 2 2 2 2" xfId="4506" xr:uid="{00000000-0005-0000-0000-000043130000}"/>
    <cellStyle name="Normal 6 3 2 3 2 2 2 2 2 3" xfId="4507" xr:uid="{00000000-0005-0000-0000-000044130000}"/>
    <cellStyle name="Normal 6 3 2 3 2 2 2 2 3" xfId="4508" xr:uid="{00000000-0005-0000-0000-000045130000}"/>
    <cellStyle name="Normal 6 3 2 3 2 2 2 2 3 2" xfId="4509" xr:uid="{00000000-0005-0000-0000-000046130000}"/>
    <cellStyle name="Normal 6 3 2 3 2 2 2 2 4" xfId="4510" xr:uid="{00000000-0005-0000-0000-000047130000}"/>
    <cellStyle name="Normal 6 3 2 3 2 2 2 3" xfId="4511" xr:uid="{00000000-0005-0000-0000-000048130000}"/>
    <cellStyle name="Normal 6 3 2 3 2 2 2 3 2" xfId="4512" xr:uid="{00000000-0005-0000-0000-000049130000}"/>
    <cellStyle name="Normal 6 3 2 3 2 2 2 3 2 2" xfId="4513" xr:uid="{00000000-0005-0000-0000-00004A130000}"/>
    <cellStyle name="Normal 6 3 2 3 2 2 2 3 2 2 2" xfId="4514" xr:uid="{00000000-0005-0000-0000-00004B130000}"/>
    <cellStyle name="Normal 6 3 2 3 2 2 2 3 2 3" xfId="4515" xr:uid="{00000000-0005-0000-0000-00004C130000}"/>
    <cellStyle name="Normal 6 3 2 3 2 2 2 3 3" xfId="4516" xr:uid="{00000000-0005-0000-0000-00004D130000}"/>
    <cellStyle name="Normal 6 3 2 3 2 2 2 3 3 2" xfId="4517" xr:uid="{00000000-0005-0000-0000-00004E130000}"/>
    <cellStyle name="Normal 6 3 2 3 2 2 2 3 4" xfId="4518" xr:uid="{00000000-0005-0000-0000-00004F130000}"/>
    <cellStyle name="Normal 6 3 2 3 2 2 2 4" xfId="4519" xr:uid="{00000000-0005-0000-0000-000050130000}"/>
    <cellStyle name="Normal 6 3 2 3 2 2 2 4 2" xfId="4520" xr:uid="{00000000-0005-0000-0000-000051130000}"/>
    <cellStyle name="Normal 6 3 2 3 2 2 2 4 2 2" xfId="4521" xr:uid="{00000000-0005-0000-0000-000052130000}"/>
    <cellStyle name="Normal 6 3 2 3 2 2 2 4 2 2 2" xfId="4522" xr:uid="{00000000-0005-0000-0000-000053130000}"/>
    <cellStyle name="Normal 6 3 2 3 2 2 2 4 2 3" xfId="4523" xr:uid="{00000000-0005-0000-0000-000054130000}"/>
    <cellStyle name="Normal 6 3 2 3 2 2 2 4 3" xfId="4524" xr:uid="{00000000-0005-0000-0000-000055130000}"/>
    <cellStyle name="Normal 6 3 2 3 2 2 2 4 3 2" xfId="4525" xr:uid="{00000000-0005-0000-0000-000056130000}"/>
    <cellStyle name="Normal 6 3 2 3 2 2 2 4 4" xfId="4526" xr:uid="{00000000-0005-0000-0000-000057130000}"/>
    <cellStyle name="Normal 6 3 2 3 2 2 2 5" xfId="4527" xr:uid="{00000000-0005-0000-0000-000058130000}"/>
    <cellStyle name="Normal 6 3 2 3 2 2 2 5 2" xfId="4528" xr:uid="{00000000-0005-0000-0000-000059130000}"/>
    <cellStyle name="Normal 6 3 2 3 2 2 2 5 2 2" xfId="4529" xr:uid="{00000000-0005-0000-0000-00005A130000}"/>
    <cellStyle name="Normal 6 3 2 3 2 2 2 5 3" xfId="4530" xr:uid="{00000000-0005-0000-0000-00005B130000}"/>
    <cellStyle name="Normal 6 3 2 3 2 2 2 6" xfId="4531" xr:uid="{00000000-0005-0000-0000-00005C130000}"/>
    <cellStyle name="Normal 6 3 2 3 2 2 2 6 2" xfId="4532" xr:uid="{00000000-0005-0000-0000-00005D130000}"/>
    <cellStyle name="Normal 6 3 2 3 2 2 2 7" xfId="4533" xr:uid="{00000000-0005-0000-0000-00005E130000}"/>
    <cellStyle name="Normal 6 3 2 3 2 2 3" xfId="4534" xr:uid="{00000000-0005-0000-0000-00005F130000}"/>
    <cellStyle name="Normal 6 3 2 3 2 2 3 2" xfId="4535" xr:uid="{00000000-0005-0000-0000-000060130000}"/>
    <cellStyle name="Normal 6 3 2 3 2 2 3 2 2" xfId="4536" xr:uid="{00000000-0005-0000-0000-000061130000}"/>
    <cellStyle name="Normal 6 3 2 3 2 2 3 2 2 2" xfId="4537" xr:uid="{00000000-0005-0000-0000-000062130000}"/>
    <cellStyle name="Normal 6 3 2 3 2 2 3 2 3" xfId="4538" xr:uid="{00000000-0005-0000-0000-000063130000}"/>
    <cellStyle name="Normal 6 3 2 3 2 2 3 3" xfId="4539" xr:uid="{00000000-0005-0000-0000-000064130000}"/>
    <cellStyle name="Normal 6 3 2 3 2 2 3 3 2" xfId="4540" xr:uid="{00000000-0005-0000-0000-000065130000}"/>
    <cellStyle name="Normal 6 3 2 3 2 2 3 4" xfId="4541" xr:uid="{00000000-0005-0000-0000-000066130000}"/>
    <cellStyle name="Normal 6 3 2 3 2 2 4" xfId="4542" xr:uid="{00000000-0005-0000-0000-000067130000}"/>
    <cellStyle name="Normal 6 3 2 3 2 2 4 2" xfId="4543" xr:uid="{00000000-0005-0000-0000-000068130000}"/>
    <cellStyle name="Normal 6 3 2 3 2 2 4 2 2" xfId="4544" xr:uid="{00000000-0005-0000-0000-000069130000}"/>
    <cellStyle name="Normal 6 3 2 3 2 2 4 2 2 2" xfId="4545" xr:uid="{00000000-0005-0000-0000-00006A130000}"/>
    <cellStyle name="Normal 6 3 2 3 2 2 4 2 3" xfId="4546" xr:uid="{00000000-0005-0000-0000-00006B130000}"/>
    <cellStyle name="Normal 6 3 2 3 2 2 4 3" xfId="4547" xr:uid="{00000000-0005-0000-0000-00006C130000}"/>
    <cellStyle name="Normal 6 3 2 3 2 2 4 3 2" xfId="4548" xr:uid="{00000000-0005-0000-0000-00006D130000}"/>
    <cellStyle name="Normal 6 3 2 3 2 2 4 4" xfId="4549" xr:uid="{00000000-0005-0000-0000-00006E130000}"/>
    <cellStyle name="Normal 6 3 2 3 2 2 5" xfId="4550" xr:uid="{00000000-0005-0000-0000-00006F130000}"/>
    <cellStyle name="Normal 6 3 2 3 2 2 5 2" xfId="4551" xr:uid="{00000000-0005-0000-0000-000070130000}"/>
    <cellStyle name="Normal 6 3 2 3 2 2 5 2 2" xfId="4552" xr:uid="{00000000-0005-0000-0000-000071130000}"/>
    <cellStyle name="Normal 6 3 2 3 2 2 5 2 2 2" xfId="4553" xr:uid="{00000000-0005-0000-0000-000072130000}"/>
    <cellStyle name="Normal 6 3 2 3 2 2 5 2 3" xfId="4554" xr:uid="{00000000-0005-0000-0000-000073130000}"/>
    <cellStyle name="Normal 6 3 2 3 2 2 5 3" xfId="4555" xr:uid="{00000000-0005-0000-0000-000074130000}"/>
    <cellStyle name="Normal 6 3 2 3 2 2 5 3 2" xfId="4556" xr:uid="{00000000-0005-0000-0000-000075130000}"/>
    <cellStyle name="Normal 6 3 2 3 2 2 5 4" xfId="4557" xr:uid="{00000000-0005-0000-0000-000076130000}"/>
    <cellStyle name="Normal 6 3 2 3 2 2 6" xfId="4558" xr:uid="{00000000-0005-0000-0000-000077130000}"/>
    <cellStyle name="Normal 6 3 2 3 2 2 6 2" xfId="4559" xr:uid="{00000000-0005-0000-0000-000078130000}"/>
    <cellStyle name="Normal 6 3 2 3 2 2 6 2 2" xfId="4560" xr:uid="{00000000-0005-0000-0000-000079130000}"/>
    <cellStyle name="Normal 6 3 2 3 2 2 6 3" xfId="4561" xr:uid="{00000000-0005-0000-0000-00007A130000}"/>
    <cellStyle name="Normal 6 3 2 3 2 2 7" xfId="4562" xr:uid="{00000000-0005-0000-0000-00007B130000}"/>
    <cellStyle name="Normal 6 3 2 3 2 2 7 2" xfId="4563" xr:uid="{00000000-0005-0000-0000-00007C130000}"/>
    <cellStyle name="Normal 6 3 2 3 2 2 8" xfId="4564" xr:uid="{00000000-0005-0000-0000-00007D130000}"/>
    <cellStyle name="Normal 6 3 2 3 2 2 8 2" xfId="4565" xr:uid="{00000000-0005-0000-0000-00007E130000}"/>
    <cellStyle name="Normal 6 3 2 3 2 2 9" xfId="4566" xr:uid="{00000000-0005-0000-0000-00007F130000}"/>
    <cellStyle name="Normal 6 3 2 3 2 3" xfId="4567" xr:uid="{00000000-0005-0000-0000-000080130000}"/>
    <cellStyle name="Normal 6 3 2 3 2 3 2" xfId="4568" xr:uid="{00000000-0005-0000-0000-000081130000}"/>
    <cellStyle name="Normal 6 3 2 3 2 3 2 2" xfId="4569" xr:uid="{00000000-0005-0000-0000-000082130000}"/>
    <cellStyle name="Normal 6 3 2 3 2 3 2 2 2" xfId="4570" xr:uid="{00000000-0005-0000-0000-000083130000}"/>
    <cellStyle name="Normal 6 3 2 3 2 3 2 2 2 2" xfId="4571" xr:uid="{00000000-0005-0000-0000-000084130000}"/>
    <cellStyle name="Normal 6 3 2 3 2 3 2 2 3" xfId="4572" xr:uid="{00000000-0005-0000-0000-000085130000}"/>
    <cellStyle name="Normal 6 3 2 3 2 3 2 3" xfId="4573" xr:uid="{00000000-0005-0000-0000-000086130000}"/>
    <cellStyle name="Normal 6 3 2 3 2 3 2 3 2" xfId="4574" xr:uid="{00000000-0005-0000-0000-000087130000}"/>
    <cellStyle name="Normal 6 3 2 3 2 3 2 4" xfId="4575" xr:uid="{00000000-0005-0000-0000-000088130000}"/>
    <cellStyle name="Normal 6 3 2 3 2 3 3" xfId="4576" xr:uid="{00000000-0005-0000-0000-000089130000}"/>
    <cellStyle name="Normal 6 3 2 3 2 3 3 2" xfId="4577" xr:uid="{00000000-0005-0000-0000-00008A130000}"/>
    <cellStyle name="Normal 6 3 2 3 2 3 3 2 2" xfId="4578" xr:uid="{00000000-0005-0000-0000-00008B130000}"/>
    <cellStyle name="Normal 6 3 2 3 2 3 3 2 2 2" xfId="4579" xr:uid="{00000000-0005-0000-0000-00008C130000}"/>
    <cellStyle name="Normal 6 3 2 3 2 3 3 2 3" xfId="4580" xr:uid="{00000000-0005-0000-0000-00008D130000}"/>
    <cellStyle name="Normal 6 3 2 3 2 3 3 3" xfId="4581" xr:uid="{00000000-0005-0000-0000-00008E130000}"/>
    <cellStyle name="Normal 6 3 2 3 2 3 3 3 2" xfId="4582" xr:uid="{00000000-0005-0000-0000-00008F130000}"/>
    <cellStyle name="Normal 6 3 2 3 2 3 3 4" xfId="4583" xr:uid="{00000000-0005-0000-0000-000090130000}"/>
    <cellStyle name="Normal 6 3 2 3 2 3 4" xfId="4584" xr:uid="{00000000-0005-0000-0000-000091130000}"/>
    <cellStyle name="Normal 6 3 2 3 2 3 4 2" xfId="4585" xr:uid="{00000000-0005-0000-0000-000092130000}"/>
    <cellStyle name="Normal 6 3 2 3 2 3 4 2 2" xfId="4586" xr:uid="{00000000-0005-0000-0000-000093130000}"/>
    <cellStyle name="Normal 6 3 2 3 2 3 4 2 2 2" xfId="4587" xr:uid="{00000000-0005-0000-0000-000094130000}"/>
    <cellStyle name="Normal 6 3 2 3 2 3 4 2 3" xfId="4588" xr:uid="{00000000-0005-0000-0000-000095130000}"/>
    <cellStyle name="Normal 6 3 2 3 2 3 4 3" xfId="4589" xr:uid="{00000000-0005-0000-0000-000096130000}"/>
    <cellStyle name="Normal 6 3 2 3 2 3 4 3 2" xfId="4590" xr:uid="{00000000-0005-0000-0000-000097130000}"/>
    <cellStyle name="Normal 6 3 2 3 2 3 4 4" xfId="4591" xr:uid="{00000000-0005-0000-0000-000098130000}"/>
    <cellStyle name="Normal 6 3 2 3 2 3 5" xfId="4592" xr:uid="{00000000-0005-0000-0000-000099130000}"/>
    <cellStyle name="Normal 6 3 2 3 2 3 5 2" xfId="4593" xr:uid="{00000000-0005-0000-0000-00009A130000}"/>
    <cellStyle name="Normal 6 3 2 3 2 3 5 2 2" xfId="4594" xr:uid="{00000000-0005-0000-0000-00009B130000}"/>
    <cellStyle name="Normal 6 3 2 3 2 3 5 3" xfId="4595" xr:uid="{00000000-0005-0000-0000-00009C130000}"/>
    <cellStyle name="Normal 6 3 2 3 2 3 6" xfId="4596" xr:uid="{00000000-0005-0000-0000-00009D130000}"/>
    <cellStyle name="Normal 6 3 2 3 2 3 6 2" xfId="4597" xr:uid="{00000000-0005-0000-0000-00009E130000}"/>
    <cellStyle name="Normal 6 3 2 3 2 3 7" xfId="4598" xr:uid="{00000000-0005-0000-0000-00009F130000}"/>
    <cellStyle name="Normal 6 3 2 3 2 4" xfId="4599" xr:uid="{00000000-0005-0000-0000-0000A0130000}"/>
    <cellStyle name="Normal 6 3 2 3 2 4 2" xfId="4600" xr:uid="{00000000-0005-0000-0000-0000A1130000}"/>
    <cellStyle name="Normal 6 3 2 3 2 4 2 2" xfId="4601" xr:uid="{00000000-0005-0000-0000-0000A2130000}"/>
    <cellStyle name="Normal 6 3 2 3 2 4 2 2 2" xfId="4602" xr:uid="{00000000-0005-0000-0000-0000A3130000}"/>
    <cellStyle name="Normal 6 3 2 3 2 4 2 3" xfId="4603" xr:uid="{00000000-0005-0000-0000-0000A4130000}"/>
    <cellStyle name="Normal 6 3 2 3 2 4 3" xfId="4604" xr:uid="{00000000-0005-0000-0000-0000A5130000}"/>
    <cellStyle name="Normal 6 3 2 3 2 4 3 2" xfId="4605" xr:uid="{00000000-0005-0000-0000-0000A6130000}"/>
    <cellStyle name="Normal 6 3 2 3 2 4 4" xfId="4606" xr:uid="{00000000-0005-0000-0000-0000A7130000}"/>
    <cellStyle name="Normal 6 3 2 3 2 5" xfId="4607" xr:uid="{00000000-0005-0000-0000-0000A8130000}"/>
    <cellStyle name="Normal 6 3 2 3 2 5 2" xfId="4608" xr:uid="{00000000-0005-0000-0000-0000A9130000}"/>
    <cellStyle name="Normal 6 3 2 3 2 5 2 2" xfId="4609" xr:uid="{00000000-0005-0000-0000-0000AA130000}"/>
    <cellStyle name="Normal 6 3 2 3 2 5 2 2 2" xfId="4610" xr:uid="{00000000-0005-0000-0000-0000AB130000}"/>
    <cellStyle name="Normal 6 3 2 3 2 5 2 3" xfId="4611" xr:uid="{00000000-0005-0000-0000-0000AC130000}"/>
    <cellStyle name="Normal 6 3 2 3 2 5 3" xfId="4612" xr:uid="{00000000-0005-0000-0000-0000AD130000}"/>
    <cellStyle name="Normal 6 3 2 3 2 5 3 2" xfId="4613" xr:uid="{00000000-0005-0000-0000-0000AE130000}"/>
    <cellStyle name="Normal 6 3 2 3 2 5 4" xfId="4614" xr:uid="{00000000-0005-0000-0000-0000AF130000}"/>
    <cellStyle name="Normal 6 3 2 3 2 6" xfId="4615" xr:uid="{00000000-0005-0000-0000-0000B0130000}"/>
    <cellStyle name="Normal 6 3 2 3 2 6 2" xfId="4616" xr:uid="{00000000-0005-0000-0000-0000B1130000}"/>
    <cellStyle name="Normal 6 3 2 3 2 6 2 2" xfId="4617" xr:uid="{00000000-0005-0000-0000-0000B2130000}"/>
    <cellStyle name="Normal 6 3 2 3 2 6 2 2 2" xfId="4618" xr:uid="{00000000-0005-0000-0000-0000B3130000}"/>
    <cellStyle name="Normal 6 3 2 3 2 6 2 3" xfId="4619" xr:uid="{00000000-0005-0000-0000-0000B4130000}"/>
    <cellStyle name="Normal 6 3 2 3 2 6 3" xfId="4620" xr:uid="{00000000-0005-0000-0000-0000B5130000}"/>
    <cellStyle name="Normal 6 3 2 3 2 6 3 2" xfId="4621" xr:uid="{00000000-0005-0000-0000-0000B6130000}"/>
    <cellStyle name="Normal 6 3 2 3 2 6 4" xfId="4622" xr:uid="{00000000-0005-0000-0000-0000B7130000}"/>
    <cellStyle name="Normal 6 3 2 3 2 7" xfId="4623" xr:uid="{00000000-0005-0000-0000-0000B8130000}"/>
    <cellStyle name="Normal 6 3 2 3 2 7 2" xfId="4624" xr:uid="{00000000-0005-0000-0000-0000B9130000}"/>
    <cellStyle name="Normal 6 3 2 3 2 7 2 2" xfId="4625" xr:uid="{00000000-0005-0000-0000-0000BA130000}"/>
    <cellStyle name="Normal 6 3 2 3 2 7 2 2 2" xfId="4626" xr:uid="{00000000-0005-0000-0000-0000BB130000}"/>
    <cellStyle name="Normal 6 3 2 3 2 7 2 3" xfId="4627" xr:uid="{00000000-0005-0000-0000-0000BC130000}"/>
    <cellStyle name="Normal 6 3 2 3 2 7 3" xfId="4628" xr:uid="{00000000-0005-0000-0000-0000BD130000}"/>
    <cellStyle name="Normal 6 3 2 3 2 7 3 2" xfId="4629" xr:uid="{00000000-0005-0000-0000-0000BE130000}"/>
    <cellStyle name="Normal 6 3 2 3 2 7 4" xfId="4630" xr:uid="{00000000-0005-0000-0000-0000BF130000}"/>
    <cellStyle name="Normal 6 3 2 3 2 8" xfId="4631" xr:uid="{00000000-0005-0000-0000-0000C0130000}"/>
    <cellStyle name="Normal 6 3 2 3 2 8 2" xfId="4632" xr:uid="{00000000-0005-0000-0000-0000C1130000}"/>
    <cellStyle name="Normal 6 3 2 3 2 8 2 2" xfId="4633" xr:uid="{00000000-0005-0000-0000-0000C2130000}"/>
    <cellStyle name="Normal 6 3 2 3 2 8 3" xfId="4634" xr:uid="{00000000-0005-0000-0000-0000C3130000}"/>
    <cellStyle name="Normal 6 3 2 3 2 9" xfId="4635" xr:uid="{00000000-0005-0000-0000-0000C4130000}"/>
    <cellStyle name="Normal 6 3 2 3 2 9 2" xfId="4636" xr:uid="{00000000-0005-0000-0000-0000C5130000}"/>
    <cellStyle name="Normal 6 3 2 3 3" xfId="4637" xr:uid="{00000000-0005-0000-0000-0000C6130000}"/>
    <cellStyle name="Normal 6 3 2 3 3 10" xfId="4638" xr:uid="{00000000-0005-0000-0000-0000C7130000}"/>
    <cellStyle name="Normal 6 3 2 3 3 2" xfId="4639" xr:uid="{00000000-0005-0000-0000-0000C8130000}"/>
    <cellStyle name="Normal 6 3 2 3 3 2 2" xfId="4640" xr:uid="{00000000-0005-0000-0000-0000C9130000}"/>
    <cellStyle name="Normal 6 3 2 3 3 2 2 2" xfId="4641" xr:uid="{00000000-0005-0000-0000-0000CA130000}"/>
    <cellStyle name="Normal 6 3 2 3 3 2 2 2 2" xfId="4642" xr:uid="{00000000-0005-0000-0000-0000CB130000}"/>
    <cellStyle name="Normal 6 3 2 3 3 2 2 2 2 2" xfId="4643" xr:uid="{00000000-0005-0000-0000-0000CC130000}"/>
    <cellStyle name="Normal 6 3 2 3 3 2 2 2 3" xfId="4644" xr:uid="{00000000-0005-0000-0000-0000CD130000}"/>
    <cellStyle name="Normal 6 3 2 3 3 2 2 3" xfId="4645" xr:uid="{00000000-0005-0000-0000-0000CE130000}"/>
    <cellStyle name="Normal 6 3 2 3 3 2 2 3 2" xfId="4646" xr:uid="{00000000-0005-0000-0000-0000CF130000}"/>
    <cellStyle name="Normal 6 3 2 3 3 2 2 4" xfId="4647" xr:uid="{00000000-0005-0000-0000-0000D0130000}"/>
    <cellStyle name="Normal 6 3 2 3 3 2 3" xfId="4648" xr:uid="{00000000-0005-0000-0000-0000D1130000}"/>
    <cellStyle name="Normal 6 3 2 3 3 2 3 2" xfId="4649" xr:uid="{00000000-0005-0000-0000-0000D2130000}"/>
    <cellStyle name="Normal 6 3 2 3 3 2 3 2 2" xfId="4650" xr:uid="{00000000-0005-0000-0000-0000D3130000}"/>
    <cellStyle name="Normal 6 3 2 3 3 2 3 2 2 2" xfId="4651" xr:uid="{00000000-0005-0000-0000-0000D4130000}"/>
    <cellStyle name="Normal 6 3 2 3 3 2 3 2 3" xfId="4652" xr:uid="{00000000-0005-0000-0000-0000D5130000}"/>
    <cellStyle name="Normal 6 3 2 3 3 2 3 3" xfId="4653" xr:uid="{00000000-0005-0000-0000-0000D6130000}"/>
    <cellStyle name="Normal 6 3 2 3 3 2 3 3 2" xfId="4654" xr:uid="{00000000-0005-0000-0000-0000D7130000}"/>
    <cellStyle name="Normal 6 3 2 3 3 2 3 4" xfId="4655" xr:uid="{00000000-0005-0000-0000-0000D8130000}"/>
    <cellStyle name="Normal 6 3 2 3 3 2 4" xfId="4656" xr:uid="{00000000-0005-0000-0000-0000D9130000}"/>
    <cellStyle name="Normal 6 3 2 3 3 2 4 2" xfId="4657" xr:uid="{00000000-0005-0000-0000-0000DA130000}"/>
    <cellStyle name="Normal 6 3 2 3 3 2 4 2 2" xfId="4658" xr:uid="{00000000-0005-0000-0000-0000DB130000}"/>
    <cellStyle name="Normal 6 3 2 3 3 2 4 2 2 2" xfId="4659" xr:uid="{00000000-0005-0000-0000-0000DC130000}"/>
    <cellStyle name="Normal 6 3 2 3 3 2 4 2 3" xfId="4660" xr:uid="{00000000-0005-0000-0000-0000DD130000}"/>
    <cellStyle name="Normal 6 3 2 3 3 2 4 3" xfId="4661" xr:uid="{00000000-0005-0000-0000-0000DE130000}"/>
    <cellStyle name="Normal 6 3 2 3 3 2 4 3 2" xfId="4662" xr:uid="{00000000-0005-0000-0000-0000DF130000}"/>
    <cellStyle name="Normal 6 3 2 3 3 2 4 4" xfId="4663" xr:uid="{00000000-0005-0000-0000-0000E0130000}"/>
    <cellStyle name="Normal 6 3 2 3 3 2 5" xfId="4664" xr:uid="{00000000-0005-0000-0000-0000E1130000}"/>
    <cellStyle name="Normal 6 3 2 3 3 2 5 2" xfId="4665" xr:uid="{00000000-0005-0000-0000-0000E2130000}"/>
    <cellStyle name="Normal 6 3 2 3 3 2 5 2 2" xfId="4666" xr:uid="{00000000-0005-0000-0000-0000E3130000}"/>
    <cellStyle name="Normal 6 3 2 3 3 2 5 3" xfId="4667" xr:uid="{00000000-0005-0000-0000-0000E4130000}"/>
    <cellStyle name="Normal 6 3 2 3 3 2 6" xfId="4668" xr:uid="{00000000-0005-0000-0000-0000E5130000}"/>
    <cellStyle name="Normal 6 3 2 3 3 2 6 2" xfId="4669" xr:uid="{00000000-0005-0000-0000-0000E6130000}"/>
    <cellStyle name="Normal 6 3 2 3 3 2 7" xfId="4670" xr:uid="{00000000-0005-0000-0000-0000E7130000}"/>
    <cellStyle name="Normal 6 3 2 3 3 3" xfId="4671" xr:uid="{00000000-0005-0000-0000-0000E8130000}"/>
    <cellStyle name="Normal 6 3 2 3 3 3 2" xfId="4672" xr:uid="{00000000-0005-0000-0000-0000E9130000}"/>
    <cellStyle name="Normal 6 3 2 3 3 3 2 2" xfId="4673" xr:uid="{00000000-0005-0000-0000-0000EA130000}"/>
    <cellStyle name="Normal 6 3 2 3 3 3 2 2 2" xfId="4674" xr:uid="{00000000-0005-0000-0000-0000EB130000}"/>
    <cellStyle name="Normal 6 3 2 3 3 3 2 3" xfId="4675" xr:uid="{00000000-0005-0000-0000-0000EC130000}"/>
    <cellStyle name="Normal 6 3 2 3 3 3 3" xfId="4676" xr:uid="{00000000-0005-0000-0000-0000ED130000}"/>
    <cellStyle name="Normal 6 3 2 3 3 3 3 2" xfId="4677" xr:uid="{00000000-0005-0000-0000-0000EE130000}"/>
    <cellStyle name="Normal 6 3 2 3 3 3 4" xfId="4678" xr:uid="{00000000-0005-0000-0000-0000EF130000}"/>
    <cellStyle name="Normal 6 3 2 3 3 4" xfId="4679" xr:uid="{00000000-0005-0000-0000-0000F0130000}"/>
    <cellStyle name="Normal 6 3 2 3 3 4 2" xfId="4680" xr:uid="{00000000-0005-0000-0000-0000F1130000}"/>
    <cellStyle name="Normal 6 3 2 3 3 4 2 2" xfId="4681" xr:uid="{00000000-0005-0000-0000-0000F2130000}"/>
    <cellStyle name="Normal 6 3 2 3 3 4 2 2 2" xfId="4682" xr:uid="{00000000-0005-0000-0000-0000F3130000}"/>
    <cellStyle name="Normal 6 3 2 3 3 4 2 3" xfId="4683" xr:uid="{00000000-0005-0000-0000-0000F4130000}"/>
    <cellStyle name="Normal 6 3 2 3 3 4 3" xfId="4684" xr:uid="{00000000-0005-0000-0000-0000F5130000}"/>
    <cellStyle name="Normal 6 3 2 3 3 4 3 2" xfId="4685" xr:uid="{00000000-0005-0000-0000-0000F6130000}"/>
    <cellStyle name="Normal 6 3 2 3 3 4 4" xfId="4686" xr:uid="{00000000-0005-0000-0000-0000F7130000}"/>
    <cellStyle name="Normal 6 3 2 3 3 5" xfId="4687" xr:uid="{00000000-0005-0000-0000-0000F8130000}"/>
    <cellStyle name="Normal 6 3 2 3 3 5 2" xfId="4688" xr:uid="{00000000-0005-0000-0000-0000F9130000}"/>
    <cellStyle name="Normal 6 3 2 3 3 5 2 2" xfId="4689" xr:uid="{00000000-0005-0000-0000-0000FA130000}"/>
    <cellStyle name="Normal 6 3 2 3 3 5 2 2 2" xfId="4690" xr:uid="{00000000-0005-0000-0000-0000FB130000}"/>
    <cellStyle name="Normal 6 3 2 3 3 5 2 3" xfId="4691" xr:uid="{00000000-0005-0000-0000-0000FC130000}"/>
    <cellStyle name="Normal 6 3 2 3 3 5 3" xfId="4692" xr:uid="{00000000-0005-0000-0000-0000FD130000}"/>
    <cellStyle name="Normal 6 3 2 3 3 5 3 2" xfId="4693" xr:uid="{00000000-0005-0000-0000-0000FE130000}"/>
    <cellStyle name="Normal 6 3 2 3 3 5 4" xfId="4694" xr:uid="{00000000-0005-0000-0000-0000FF130000}"/>
    <cellStyle name="Normal 6 3 2 3 3 6" xfId="4695" xr:uid="{00000000-0005-0000-0000-000000140000}"/>
    <cellStyle name="Normal 6 3 2 3 3 6 2" xfId="4696" xr:uid="{00000000-0005-0000-0000-000001140000}"/>
    <cellStyle name="Normal 6 3 2 3 3 6 2 2" xfId="4697" xr:uid="{00000000-0005-0000-0000-000002140000}"/>
    <cellStyle name="Normal 6 3 2 3 3 6 2 2 2" xfId="4698" xr:uid="{00000000-0005-0000-0000-000003140000}"/>
    <cellStyle name="Normal 6 3 2 3 3 6 2 3" xfId="4699" xr:uid="{00000000-0005-0000-0000-000004140000}"/>
    <cellStyle name="Normal 6 3 2 3 3 6 3" xfId="4700" xr:uid="{00000000-0005-0000-0000-000005140000}"/>
    <cellStyle name="Normal 6 3 2 3 3 6 3 2" xfId="4701" xr:uid="{00000000-0005-0000-0000-000006140000}"/>
    <cellStyle name="Normal 6 3 2 3 3 6 4" xfId="4702" xr:uid="{00000000-0005-0000-0000-000007140000}"/>
    <cellStyle name="Normal 6 3 2 3 3 7" xfId="4703" xr:uid="{00000000-0005-0000-0000-000008140000}"/>
    <cellStyle name="Normal 6 3 2 3 3 7 2" xfId="4704" xr:uid="{00000000-0005-0000-0000-000009140000}"/>
    <cellStyle name="Normal 6 3 2 3 3 7 2 2" xfId="4705" xr:uid="{00000000-0005-0000-0000-00000A140000}"/>
    <cellStyle name="Normal 6 3 2 3 3 7 3" xfId="4706" xr:uid="{00000000-0005-0000-0000-00000B140000}"/>
    <cellStyle name="Normal 6 3 2 3 3 8" xfId="4707" xr:uid="{00000000-0005-0000-0000-00000C140000}"/>
    <cellStyle name="Normal 6 3 2 3 3 8 2" xfId="4708" xr:uid="{00000000-0005-0000-0000-00000D140000}"/>
    <cellStyle name="Normal 6 3 2 3 3 9" xfId="4709" xr:uid="{00000000-0005-0000-0000-00000E140000}"/>
    <cellStyle name="Normal 6 3 2 3 3 9 2" xfId="4710" xr:uid="{00000000-0005-0000-0000-00000F140000}"/>
    <cellStyle name="Normal 6 3 2 3 4" xfId="4711" xr:uid="{00000000-0005-0000-0000-000010140000}"/>
    <cellStyle name="Normal 6 3 2 3 4 2" xfId="4712" xr:uid="{00000000-0005-0000-0000-000011140000}"/>
    <cellStyle name="Normal 6 3 2 3 4 2 2" xfId="4713" xr:uid="{00000000-0005-0000-0000-000012140000}"/>
    <cellStyle name="Normal 6 3 2 3 4 2 2 2" xfId="4714" xr:uid="{00000000-0005-0000-0000-000013140000}"/>
    <cellStyle name="Normal 6 3 2 3 4 2 2 2 2" xfId="4715" xr:uid="{00000000-0005-0000-0000-000014140000}"/>
    <cellStyle name="Normal 6 3 2 3 4 2 2 2 2 2" xfId="4716" xr:uid="{00000000-0005-0000-0000-000015140000}"/>
    <cellStyle name="Normal 6 3 2 3 4 2 2 2 3" xfId="4717" xr:uid="{00000000-0005-0000-0000-000016140000}"/>
    <cellStyle name="Normal 6 3 2 3 4 2 2 3" xfId="4718" xr:uid="{00000000-0005-0000-0000-000017140000}"/>
    <cellStyle name="Normal 6 3 2 3 4 2 2 3 2" xfId="4719" xr:uid="{00000000-0005-0000-0000-000018140000}"/>
    <cellStyle name="Normal 6 3 2 3 4 2 2 4" xfId="4720" xr:uid="{00000000-0005-0000-0000-000019140000}"/>
    <cellStyle name="Normal 6 3 2 3 4 2 3" xfId="4721" xr:uid="{00000000-0005-0000-0000-00001A140000}"/>
    <cellStyle name="Normal 6 3 2 3 4 2 3 2" xfId="4722" xr:uid="{00000000-0005-0000-0000-00001B140000}"/>
    <cellStyle name="Normal 6 3 2 3 4 2 3 2 2" xfId="4723" xr:uid="{00000000-0005-0000-0000-00001C140000}"/>
    <cellStyle name="Normal 6 3 2 3 4 2 3 2 2 2" xfId="4724" xr:uid="{00000000-0005-0000-0000-00001D140000}"/>
    <cellStyle name="Normal 6 3 2 3 4 2 3 2 3" xfId="4725" xr:uid="{00000000-0005-0000-0000-00001E140000}"/>
    <cellStyle name="Normal 6 3 2 3 4 2 3 3" xfId="4726" xr:uid="{00000000-0005-0000-0000-00001F140000}"/>
    <cellStyle name="Normal 6 3 2 3 4 2 3 3 2" xfId="4727" xr:uid="{00000000-0005-0000-0000-000020140000}"/>
    <cellStyle name="Normal 6 3 2 3 4 2 3 4" xfId="4728" xr:uid="{00000000-0005-0000-0000-000021140000}"/>
    <cellStyle name="Normal 6 3 2 3 4 2 4" xfId="4729" xr:uid="{00000000-0005-0000-0000-000022140000}"/>
    <cellStyle name="Normal 6 3 2 3 4 2 4 2" xfId="4730" xr:uid="{00000000-0005-0000-0000-000023140000}"/>
    <cellStyle name="Normal 6 3 2 3 4 2 4 2 2" xfId="4731" xr:uid="{00000000-0005-0000-0000-000024140000}"/>
    <cellStyle name="Normal 6 3 2 3 4 2 4 2 2 2" xfId="4732" xr:uid="{00000000-0005-0000-0000-000025140000}"/>
    <cellStyle name="Normal 6 3 2 3 4 2 4 2 3" xfId="4733" xr:uid="{00000000-0005-0000-0000-000026140000}"/>
    <cellStyle name="Normal 6 3 2 3 4 2 4 3" xfId="4734" xr:uid="{00000000-0005-0000-0000-000027140000}"/>
    <cellStyle name="Normal 6 3 2 3 4 2 4 3 2" xfId="4735" xr:uid="{00000000-0005-0000-0000-000028140000}"/>
    <cellStyle name="Normal 6 3 2 3 4 2 4 4" xfId="4736" xr:uid="{00000000-0005-0000-0000-000029140000}"/>
    <cellStyle name="Normal 6 3 2 3 4 2 5" xfId="4737" xr:uid="{00000000-0005-0000-0000-00002A140000}"/>
    <cellStyle name="Normal 6 3 2 3 4 2 5 2" xfId="4738" xr:uid="{00000000-0005-0000-0000-00002B140000}"/>
    <cellStyle name="Normal 6 3 2 3 4 2 5 2 2" xfId="4739" xr:uid="{00000000-0005-0000-0000-00002C140000}"/>
    <cellStyle name="Normal 6 3 2 3 4 2 5 3" xfId="4740" xr:uid="{00000000-0005-0000-0000-00002D140000}"/>
    <cellStyle name="Normal 6 3 2 3 4 2 6" xfId="4741" xr:uid="{00000000-0005-0000-0000-00002E140000}"/>
    <cellStyle name="Normal 6 3 2 3 4 2 6 2" xfId="4742" xr:uid="{00000000-0005-0000-0000-00002F140000}"/>
    <cellStyle name="Normal 6 3 2 3 4 2 7" xfId="4743" xr:uid="{00000000-0005-0000-0000-000030140000}"/>
    <cellStyle name="Normal 6 3 2 3 4 3" xfId="4744" xr:uid="{00000000-0005-0000-0000-000031140000}"/>
    <cellStyle name="Normal 6 3 2 3 4 3 2" xfId="4745" xr:uid="{00000000-0005-0000-0000-000032140000}"/>
    <cellStyle name="Normal 6 3 2 3 4 3 2 2" xfId="4746" xr:uid="{00000000-0005-0000-0000-000033140000}"/>
    <cellStyle name="Normal 6 3 2 3 4 3 2 2 2" xfId="4747" xr:uid="{00000000-0005-0000-0000-000034140000}"/>
    <cellStyle name="Normal 6 3 2 3 4 3 2 3" xfId="4748" xr:uid="{00000000-0005-0000-0000-000035140000}"/>
    <cellStyle name="Normal 6 3 2 3 4 3 3" xfId="4749" xr:uid="{00000000-0005-0000-0000-000036140000}"/>
    <cellStyle name="Normal 6 3 2 3 4 3 3 2" xfId="4750" xr:uid="{00000000-0005-0000-0000-000037140000}"/>
    <cellStyle name="Normal 6 3 2 3 4 3 4" xfId="4751" xr:uid="{00000000-0005-0000-0000-000038140000}"/>
    <cellStyle name="Normal 6 3 2 3 4 4" xfId="4752" xr:uid="{00000000-0005-0000-0000-000039140000}"/>
    <cellStyle name="Normal 6 3 2 3 4 4 2" xfId="4753" xr:uid="{00000000-0005-0000-0000-00003A140000}"/>
    <cellStyle name="Normal 6 3 2 3 4 4 2 2" xfId="4754" xr:uid="{00000000-0005-0000-0000-00003B140000}"/>
    <cellStyle name="Normal 6 3 2 3 4 4 2 2 2" xfId="4755" xr:uid="{00000000-0005-0000-0000-00003C140000}"/>
    <cellStyle name="Normal 6 3 2 3 4 4 2 3" xfId="4756" xr:uid="{00000000-0005-0000-0000-00003D140000}"/>
    <cellStyle name="Normal 6 3 2 3 4 4 3" xfId="4757" xr:uid="{00000000-0005-0000-0000-00003E140000}"/>
    <cellStyle name="Normal 6 3 2 3 4 4 3 2" xfId="4758" xr:uid="{00000000-0005-0000-0000-00003F140000}"/>
    <cellStyle name="Normal 6 3 2 3 4 4 4" xfId="4759" xr:uid="{00000000-0005-0000-0000-000040140000}"/>
    <cellStyle name="Normal 6 3 2 3 4 5" xfId="4760" xr:uid="{00000000-0005-0000-0000-000041140000}"/>
    <cellStyle name="Normal 6 3 2 3 4 5 2" xfId="4761" xr:uid="{00000000-0005-0000-0000-000042140000}"/>
    <cellStyle name="Normal 6 3 2 3 4 5 2 2" xfId="4762" xr:uid="{00000000-0005-0000-0000-000043140000}"/>
    <cellStyle name="Normal 6 3 2 3 4 5 2 2 2" xfId="4763" xr:uid="{00000000-0005-0000-0000-000044140000}"/>
    <cellStyle name="Normal 6 3 2 3 4 5 2 3" xfId="4764" xr:uid="{00000000-0005-0000-0000-000045140000}"/>
    <cellStyle name="Normal 6 3 2 3 4 5 3" xfId="4765" xr:uid="{00000000-0005-0000-0000-000046140000}"/>
    <cellStyle name="Normal 6 3 2 3 4 5 3 2" xfId="4766" xr:uid="{00000000-0005-0000-0000-000047140000}"/>
    <cellStyle name="Normal 6 3 2 3 4 5 4" xfId="4767" xr:uid="{00000000-0005-0000-0000-000048140000}"/>
    <cellStyle name="Normal 6 3 2 3 4 6" xfId="4768" xr:uid="{00000000-0005-0000-0000-000049140000}"/>
    <cellStyle name="Normal 6 3 2 3 4 6 2" xfId="4769" xr:uid="{00000000-0005-0000-0000-00004A140000}"/>
    <cellStyle name="Normal 6 3 2 3 4 6 2 2" xfId="4770" xr:uid="{00000000-0005-0000-0000-00004B140000}"/>
    <cellStyle name="Normal 6 3 2 3 4 6 3" xfId="4771" xr:uid="{00000000-0005-0000-0000-00004C140000}"/>
    <cellStyle name="Normal 6 3 2 3 4 7" xfId="4772" xr:uid="{00000000-0005-0000-0000-00004D140000}"/>
    <cellStyle name="Normal 6 3 2 3 4 7 2" xfId="4773" xr:uid="{00000000-0005-0000-0000-00004E140000}"/>
    <cellStyle name="Normal 6 3 2 3 4 8" xfId="4774" xr:uid="{00000000-0005-0000-0000-00004F140000}"/>
    <cellStyle name="Normal 6 3 2 3 4 8 2" xfId="4775" xr:uid="{00000000-0005-0000-0000-000050140000}"/>
    <cellStyle name="Normal 6 3 2 3 4 9" xfId="4776" xr:uid="{00000000-0005-0000-0000-000051140000}"/>
    <cellStyle name="Normal 6 3 2 3 5" xfId="4777" xr:uid="{00000000-0005-0000-0000-000052140000}"/>
    <cellStyle name="Normal 6 3 2 3 5 2" xfId="4778" xr:uid="{00000000-0005-0000-0000-000053140000}"/>
    <cellStyle name="Normal 6 3 2 3 5 2 2" xfId="4779" xr:uid="{00000000-0005-0000-0000-000054140000}"/>
    <cellStyle name="Normal 6 3 2 3 5 2 2 2" xfId="4780" xr:uid="{00000000-0005-0000-0000-000055140000}"/>
    <cellStyle name="Normal 6 3 2 3 5 2 2 2 2" xfId="4781" xr:uid="{00000000-0005-0000-0000-000056140000}"/>
    <cellStyle name="Normal 6 3 2 3 5 2 2 2 2 2" xfId="4782" xr:uid="{00000000-0005-0000-0000-000057140000}"/>
    <cellStyle name="Normal 6 3 2 3 5 2 2 2 3" xfId="4783" xr:uid="{00000000-0005-0000-0000-000058140000}"/>
    <cellStyle name="Normal 6 3 2 3 5 2 2 3" xfId="4784" xr:uid="{00000000-0005-0000-0000-000059140000}"/>
    <cellStyle name="Normal 6 3 2 3 5 2 2 3 2" xfId="4785" xr:uid="{00000000-0005-0000-0000-00005A140000}"/>
    <cellStyle name="Normal 6 3 2 3 5 2 2 4" xfId="4786" xr:uid="{00000000-0005-0000-0000-00005B140000}"/>
    <cellStyle name="Normal 6 3 2 3 5 2 3" xfId="4787" xr:uid="{00000000-0005-0000-0000-00005C140000}"/>
    <cellStyle name="Normal 6 3 2 3 5 2 3 2" xfId="4788" xr:uid="{00000000-0005-0000-0000-00005D140000}"/>
    <cellStyle name="Normal 6 3 2 3 5 2 3 2 2" xfId="4789" xr:uid="{00000000-0005-0000-0000-00005E140000}"/>
    <cellStyle name="Normal 6 3 2 3 5 2 3 2 2 2" xfId="4790" xr:uid="{00000000-0005-0000-0000-00005F140000}"/>
    <cellStyle name="Normal 6 3 2 3 5 2 3 2 3" xfId="4791" xr:uid="{00000000-0005-0000-0000-000060140000}"/>
    <cellStyle name="Normal 6 3 2 3 5 2 3 3" xfId="4792" xr:uid="{00000000-0005-0000-0000-000061140000}"/>
    <cellStyle name="Normal 6 3 2 3 5 2 3 3 2" xfId="4793" xr:uid="{00000000-0005-0000-0000-000062140000}"/>
    <cellStyle name="Normal 6 3 2 3 5 2 3 4" xfId="4794" xr:uid="{00000000-0005-0000-0000-000063140000}"/>
    <cellStyle name="Normal 6 3 2 3 5 2 4" xfId="4795" xr:uid="{00000000-0005-0000-0000-000064140000}"/>
    <cellStyle name="Normal 6 3 2 3 5 2 4 2" xfId="4796" xr:uid="{00000000-0005-0000-0000-000065140000}"/>
    <cellStyle name="Normal 6 3 2 3 5 2 4 2 2" xfId="4797" xr:uid="{00000000-0005-0000-0000-000066140000}"/>
    <cellStyle name="Normal 6 3 2 3 5 2 4 2 2 2" xfId="4798" xr:uid="{00000000-0005-0000-0000-000067140000}"/>
    <cellStyle name="Normal 6 3 2 3 5 2 4 2 3" xfId="4799" xr:uid="{00000000-0005-0000-0000-000068140000}"/>
    <cellStyle name="Normal 6 3 2 3 5 2 4 3" xfId="4800" xr:uid="{00000000-0005-0000-0000-000069140000}"/>
    <cellStyle name="Normal 6 3 2 3 5 2 4 3 2" xfId="4801" xr:uid="{00000000-0005-0000-0000-00006A140000}"/>
    <cellStyle name="Normal 6 3 2 3 5 2 4 4" xfId="4802" xr:uid="{00000000-0005-0000-0000-00006B140000}"/>
    <cellStyle name="Normal 6 3 2 3 5 2 5" xfId="4803" xr:uid="{00000000-0005-0000-0000-00006C140000}"/>
    <cellStyle name="Normal 6 3 2 3 5 2 5 2" xfId="4804" xr:uid="{00000000-0005-0000-0000-00006D140000}"/>
    <cellStyle name="Normal 6 3 2 3 5 2 5 2 2" xfId="4805" xr:uid="{00000000-0005-0000-0000-00006E140000}"/>
    <cellStyle name="Normal 6 3 2 3 5 2 5 3" xfId="4806" xr:uid="{00000000-0005-0000-0000-00006F140000}"/>
    <cellStyle name="Normal 6 3 2 3 5 2 6" xfId="4807" xr:uid="{00000000-0005-0000-0000-000070140000}"/>
    <cellStyle name="Normal 6 3 2 3 5 2 6 2" xfId="4808" xr:uid="{00000000-0005-0000-0000-000071140000}"/>
    <cellStyle name="Normal 6 3 2 3 5 2 7" xfId="4809" xr:uid="{00000000-0005-0000-0000-000072140000}"/>
    <cellStyle name="Normal 6 3 2 3 5 3" xfId="4810" xr:uid="{00000000-0005-0000-0000-000073140000}"/>
    <cellStyle name="Normal 6 3 2 3 5 3 2" xfId="4811" xr:uid="{00000000-0005-0000-0000-000074140000}"/>
    <cellStyle name="Normal 6 3 2 3 5 3 2 2" xfId="4812" xr:uid="{00000000-0005-0000-0000-000075140000}"/>
    <cellStyle name="Normal 6 3 2 3 5 3 2 2 2" xfId="4813" xr:uid="{00000000-0005-0000-0000-000076140000}"/>
    <cellStyle name="Normal 6 3 2 3 5 3 2 3" xfId="4814" xr:uid="{00000000-0005-0000-0000-000077140000}"/>
    <cellStyle name="Normal 6 3 2 3 5 3 3" xfId="4815" xr:uid="{00000000-0005-0000-0000-000078140000}"/>
    <cellStyle name="Normal 6 3 2 3 5 3 3 2" xfId="4816" xr:uid="{00000000-0005-0000-0000-000079140000}"/>
    <cellStyle name="Normal 6 3 2 3 5 3 4" xfId="4817" xr:uid="{00000000-0005-0000-0000-00007A140000}"/>
    <cellStyle name="Normal 6 3 2 3 5 4" xfId="4818" xr:uid="{00000000-0005-0000-0000-00007B140000}"/>
    <cellStyle name="Normal 6 3 2 3 5 4 2" xfId="4819" xr:uid="{00000000-0005-0000-0000-00007C140000}"/>
    <cellStyle name="Normal 6 3 2 3 5 4 2 2" xfId="4820" xr:uid="{00000000-0005-0000-0000-00007D140000}"/>
    <cellStyle name="Normal 6 3 2 3 5 4 2 2 2" xfId="4821" xr:uid="{00000000-0005-0000-0000-00007E140000}"/>
    <cellStyle name="Normal 6 3 2 3 5 4 2 3" xfId="4822" xr:uid="{00000000-0005-0000-0000-00007F140000}"/>
    <cellStyle name="Normal 6 3 2 3 5 4 3" xfId="4823" xr:uid="{00000000-0005-0000-0000-000080140000}"/>
    <cellStyle name="Normal 6 3 2 3 5 4 3 2" xfId="4824" xr:uid="{00000000-0005-0000-0000-000081140000}"/>
    <cellStyle name="Normal 6 3 2 3 5 4 4" xfId="4825" xr:uid="{00000000-0005-0000-0000-000082140000}"/>
    <cellStyle name="Normal 6 3 2 3 5 5" xfId="4826" xr:uid="{00000000-0005-0000-0000-000083140000}"/>
    <cellStyle name="Normal 6 3 2 3 5 5 2" xfId="4827" xr:uid="{00000000-0005-0000-0000-000084140000}"/>
    <cellStyle name="Normal 6 3 2 3 5 5 2 2" xfId="4828" xr:uid="{00000000-0005-0000-0000-000085140000}"/>
    <cellStyle name="Normal 6 3 2 3 5 5 2 2 2" xfId="4829" xr:uid="{00000000-0005-0000-0000-000086140000}"/>
    <cellStyle name="Normal 6 3 2 3 5 5 2 3" xfId="4830" xr:uid="{00000000-0005-0000-0000-000087140000}"/>
    <cellStyle name="Normal 6 3 2 3 5 5 3" xfId="4831" xr:uid="{00000000-0005-0000-0000-000088140000}"/>
    <cellStyle name="Normal 6 3 2 3 5 5 3 2" xfId="4832" xr:uid="{00000000-0005-0000-0000-000089140000}"/>
    <cellStyle name="Normal 6 3 2 3 5 5 4" xfId="4833" xr:uid="{00000000-0005-0000-0000-00008A140000}"/>
    <cellStyle name="Normal 6 3 2 3 5 6" xfId="4834" xr:uid="{00000000-0005-0000-0000-00008B140000}"/>
    <cellStyle name="Normal 6 3 2 3 5 6 2" xfId="4835" xr:uid="{00000000-0005-0000-0000-00008C140000}"/>
    <cellStyle name="Normal 6 3 2 3 5 6 2 2" xfId="4836" xr:uid="{00000000-0005-0000-0000-00008D140000}"/>
    <cellStyle name="Normal 6 3 2 3 5 6 3" xfId="4837" xr:uid="{00000000-0005-0000-0000-00008E140000}"/>
    <cellStyle name="Normal 6 3 2 3 5 7" xfId="4838" xr:uid="{00000000-0005-0000-0000-00008F140000}"/>
    <cellStyle name="Normal 6 3 2 3 5 7 2" xfId="4839" xr:uid="{00000000-0005-0000-0000-000090140000}"/>
    <cellStyle name="Normal 6 3 2 3 5 8" xfId="4840" xr:uid="{00000000-0005-0000-0000-000091140000}"/>
    <cellStyle name="Normal 6 3 2 3 6" xfId="4841" xr:uid="{00000000-0005-0000-0000-000092140000}"/>
    <cellStyle name="Normal 6 3 2 3 6 2" xfId="4842" xr:uid="{00000000-0005-0000-0000-000093140000}"/>
    <cellStyle name="Normal 6 3 2 3 6 2 2" xfId="4843" xr:uid="{00000000-0005-0000-0000-000094140000}"/>
    <cellStyle name="Normal 6 3 2 3 6 2 2 2" xfId="4844" xr:uid="{00000000-0005-0000-0000-000095140000}"/>
    <cellStyle name="Normal 6 3 2 3 6 2 2 2 2" xfId="4845" xr:uid="{00000000-0005-0000-0000-000096140000}"/>
    <cellStyle name="Normal 6 3 2 3 6 2 2 3" xfId="4846" xr:uid="{00000000-0005-0000-0000-000097140000}"/>
    <cellStyle name="Normal 6 3 2 3 6 2 3" xfId="4847" xr:uid="{00000000-0005-0000-0000-000098140000}"/>
    <cellStyle name="Normal 6 3 2 3 6 2 3 2" xfId="4848" xr:uid="{00000000-0005-0000-0000-000099140000}"/>
    <cellStyle name="Normal 6 3 2 3 6 2 4" xfId="4849" xr:uid="{00000000-0005-0000-0000-00009A140000}"/>
    <cellStyle name="Normal 6 3 2 3 6 3" xfId="4850" xr:uid="{00000000-0005-0000-0000-00009B140000}"/>
    <cellStyle name="Normal 6 3 2 3 6 3 2" xfId="4851" xr:uid="{00000000-0005-0000-0000-00009C140000}"/>
    <cellStyle name="Normal 6 3 2 3 6 3 2 2" xfId="4852" xr:uid="{00000000-0005-0000-0000-00009D140000}"/>
    <cellStyle name="Normal 6 3 2 3 6 3 2 2 2" xfId="4853" xr:uid="{00000000-0005-0000-0000-00009E140000}"/>
    <cellStyle name="Normal 6 3 2 3 6 3 2 3" xfId="4854" xr:uid="{00000000-0005-0000-0000-00009F140000}"/>
    <cellStyle name="Normal 6 3 2 3 6 3 3" xfId="4855" xr:uid="{00000000-0005-0000-0000-0000A0140000}"/>
    <cellStyle name="Normal 6 3 2 3 6 3 3 2" xfId="4856" xr:uid="{00000000-0005-0000-0000-0000A1140000}"/>
    <cellStyle name="Normal 6 3 2 3 6 3 4" xfId="4857" xr:uid="{00000000-0005-0000-0000-0000A2140000}"/>
    <cellStyle name="Normal 6 3 2 3 6 4" xfId="4858" xr:uid="{00000000-0005-0000-0000-0000A3140000}"/>
    <cellStyle name="Normal 6 3 2 3 6 4 2" xfId="4859" xr:uid="{00000000-0005-0000-0000-0000A4140000}"/>
    <cellStyle name="Normal 6 3 2 3 6 4 2 2" xfId="4860" xr:uid="{00000000-0005-0000-0000-0000A5140000}"/>
    <cellStyle name="Normal 6 3 2 3 6 4 2 2 2" xfId="4861" xr:uid="{00000000-0005-0000-0000-0000A6140000}"/>
    <cellStyle name="Normal 6 3 2 3 6 4 2 3" xfId="4862" xr:uid="{00000000-0005-0000-0000-0000A7140000}"/>
    <cellStyle name="Normal 6 3 2 3 6 4 3" xfId="4863" xr:uid="{00000000-0005-0000-0000-0000A8140000}"/>
    <cellStyle name="Normal 6 3 2 3 6 4 3 2" xfId="4864" xr:uid="{00000000-0005-0000-0000-0000A9140000}"/>
    <cellStyle name="Normal 6 3 2 3 6 4 4" xfId="4865" xr:uid="{00000000-0005-0000-0000-0000AA140000}"/>
    <cellStyle name="Normal 6 3 2 3 6 5" xfId="4866" xr:uid="{00000000-0005-0000-0000-0000AB140000}"/>
    <cellStyle name="Normal 6 3 2 3 6 5 2" xfId="4867" xr:uid="{00000000-0005-0000-0000-0000AC140000}"/>
    <cellStyle name="Normal 6 3 2 3 6 5 2 2" xfId="4868" xr:uid="{00000000-0005-0000-0000-0000AD140000}"/>
    <cellStyle name="Normal 6 3 2 3 6 5 3" xfId="4869" xr:uid="{00000000-0005-0000-0000-0000AE140000}"/>
    <cellStyle name="Normal 6 3 2 3 6 6" xfId="4870" xr:uid="{00000000-0005-0000-0000-0000AF140000}"/>
    <cellStyle name="Normal 6 3 2 3 6 6 2" xfId="4871" xr:uid="{00000000-0005-0000-0000-0000B0140000}"/>
    <cellStyle name="Normal 6 3 2 3 6 7" xfId="4872" xr:uid="{00000000-0005-0000-0000-0000B1140000}"/>
    <cellStyle name="Normal 6 3 2 3 7" xfId="4873" xr:uid="{00000000-0005-0000-0000-0000B2140000}"/>
    <cellStyle name="Normal 6 3 2 3 7 2" xfId="4874" xr:uid="{00000000-0005-0000-0000-0000B3140000}"/>
    <cellStyle name="Normal 6 3 2 3 7 2 2" xfId="4875" xr:uid="{00000000-0005-0000-0000-0000B4140000}"/>
    <cellStyle name="Normal 6 3 2 3 7 2 2 2" xfId="4876" xr:uid="{00000000-0005-0000-0000-0000B5140000}"/>
    <cellStyle name="Normal 6 3 2 3 7 2 3" xfId="4877" xr:uid="{00000000-0005-0000-0000-0000B6140000}"/>
    <cellStyle name="Normal 6 3 2 3 7 3" xfId="4878" xr:uid="{00000000-0005-0000-0000-0000B7140000}"/>
    <cellStyle name="Normal 6 3 2 3 7 3 2" xfId="4879" xr:uid="{00000000-0005-0000-0000-0000B8140000}"/>
    <cellStyle name="Normal 6 3 2 3 7 4" xfId="4880" xr:uid="{00000000-0005-0000-0000-0000B9140000}"/>
    <cellStyle name="Normal 6 3 2 3 8" xfId="4881" xr:uid="{00000000-0005-0000-0000-0000BA140000}"/>
    <cellStyle name="Normal 6 3 2 3 8 2" xfId="4882" xr:uid="{00000000-0005-0000-0000-0000BB140000}"/>
    <cellStyle name="Normal 6 3 2 3 8 2 2" xfId="4883" xr:uid="{00000000-0005-0000-0000-0000BC140000}"/>
    <cellStyle name="Normal 6 3 2 3 8 2 2 2" xfId="4884" xr:uid="{00000000-0005-0000-0000-0000BD140000}"/>
    <cellStyle name="Normal 6 3 2 3 8 2 3" xfId="4885" xr:uid="{00000000-0005-0000-0000-0000BE140000}"/>
    <cellStyle name="Normal 6 3 2 3 8 3" xfId="4886" xr:uid="{00000000-0005-0000-0000-0000BF140000}"/>
    <cellStyle name="Normal 6 3 2 3 8 3 2" xfId="4887" xr:uid="{00000000-0005-0000-0000-0000C0140000}"/>
    <cellStyle name="Normal 6 3 2 3 8 4" xfId="4888" xr:uid="{00000000-0005-0000-0000-0000C1140000}"/>
    <cellStyle name="Normal 6 3 2 3 9" xfId="4889" xr:uid="{00000000-0005-0000-0000-0000C2140000}"/>
    <cellStyle name="Normal 6 3 2 3 9 2" xfId="4890" xr:uid="{00000000-0005-0000-0000-0000C3140000}"/>
    <cellStyle name="Normal 6 3 2 3 9 2 2" xfId="4891" xr:uid="{00000000-0005-0000-0000-0000C4140000}"/>
    <cellStyle name="Normal 6 3 2 3 9 2 2 2" xfId="4892" xr:uid="{00000000-0005-0000-0000-0000C5140000}"/>
    <cellStyle name="Normal 6 3 2 3 9 2 3" xfId="4893" xr:uid="{00000000-0005-0000-0000-0000C6140000}"/>
    <cellStyle name="Normal 6 3 2 3 9 3" xfId="4894" xr:uid="{00000000-0005-0000-0000-0000C7140000}"/>
    <cellStyle name="Normal 6 3 2 3 9 3 2" xfId="4895" xr:uid="{00000000-0005-0000-0000-0000C8140000}"/>
    <cellStyle name="Normal 6 3 2 3 9 4" xfId="4896" xr:uid="{00000000-0005-0000-0000-0000C9140000}"/>
    <cellStyle name="Normal 6 3 2 4" xfId="4897" xr:uid="{00000000-0005-0000-0000-0000CA140000}"/>
    <cellStyle name="Normal 6 3 2 4 10" xfId="4898" xr:uid="{00000000-0005-0000-0000-0000CB140000}"/>
    <cellStyle name="Normal 6 3 2 4 10 2" xfId="4899" xr:uid="{00000000-0005-0000-0000-0000CC140000}"/>
    <cellStyle name="Normal 6 3 2 4 10 2 2" xfId="4900" xr:uid="{00000000-0005-0000-0000-0000CD140000}"/>
    <cellStyle name="Normal 6 3 2 4 10 2 2 2" xfId="4901" xr:uid="{00000000-0005-0000-0000-0000CE140000}"/>
    <cellStyle name="Normal 6 3 2 4 10 2 3" xfId="4902" xr:uid="{00000000-0005-0000-0000-0000CF140000}"/>
    <cellStyle name="Normal 6 3 2 4 10 3" xfId="4903" xr:uid="{00000000-0005-0000-0000-0000D0140000}"/>
    <cellStyle name="Normal 6 3 2 4 10 3 2" xfId="4904" xr:uid="{00000000-0005-0000-0000-0000D1140000}"/>
    <cellStyle name="Normal 6 3 2 4 10 4" xfId="4905" xr:uid="{00000000-0005-0000-0000-0000D2140000}"/>
    <cellStyle name="Normal 6 3 2 4 11" xfId="4906" xr:uid="{00000000-0005-0000-0000-0000D3140000}"/>
    <cellStyle name="Normal 6 3 2 4 11 2" xfId="4907" xr:uid="{00000000-0005-0000-0000-0000D4140000}"/>
    <cellStyle name="Normal 6 3 2 4 11 2 2" xfId="4908" xr:uid="{00000000-0005-0000-0000-0000D5140000}"/>
    <cellStyle name="Normal 6 3 2 4 11 3" xfId="4909" xr:uid="{00000000-0005-0000-0000-0000D6140000}"/>
    <cellStyle name="Normal 6 3 2 4 12" xfId="4910" xr:uid="{00000000-0005-0000-0000-0000D7140000}"/>
    <cellStyle name="Normal 6 3 2 4 12 2" xfId="4911" xr:uid="{00000000-0005-0000-0000-0000D8140000}"/>
    <cellStyle name="Normal 6 3 2 4 13" xfId="4912" xr:uid="{00000000-0005-0000-0000-0000D9140000}"/>
    <cellStyle name="Normal 6 3 2 4 13 2" xfId="4913" xr:uid="{00000000-0005-0000-0000-0000DA140000}"/>
    <cellStyle name="Normal 6 3 2 4 14" xfId="4914" xr:uid="{00000000-0005-0000-0000-0000DB140000}"/>
    <cellStyle name="Normal 6 3 2 4 2" xfId="4915" xr:uid="{00000000-0005-0000-0000-0000DC140000}"/>
    <cellStyle name="Normal 6 3 2 4 2 10" xfId="4916" xr:uid="{00000000-0005-0000-0000-0000DD140000}"/>
    <cellStyle name="Normal 6 3 2 4 2 10 2" xfId="4917" xr:uid="{00000000-0005-0000-0000-0000DE140000}"/>
    <cellStyle name="Normal 6 3 2 4 2 11" xfId="4918" xr:uid="{00000000-0005-0000-0000-0000DF140000}"/>
    <cellStyle name="Normal 6 3 2 4 2 2" xfId="4919" xr:uid="{00000000-0005-0000-0000-0000E0140000}"/>
    <cellStyle name="Normal 6 3 2 4 2 2 2" xfId="4920" xr:uid="{00000000-0005-0000-0000-0000E1140000}"/>
    <cellStyle name="Normal 6 3 2 4 2 2 2 2" xfId="4921" xr:uid="{00000000-0005-0000-0000-0000E2140000}"/>
    <cellStyle name="Normal 6 3 2 4 2 2 2 2 2" xfId="4922" xr:uid="{00000000-0005-0000-0000-0000E3140000}"/>
    <cellStyle name="Normal 6 3 2 4 2 2 2 2 2 2" xfId="4923" xr:uid="{00000000-0005-0000-0000-0000E4140000}"/>
    <cellStyle name="Normal 6 3 2 4 2 2 2 2 2 2 2" xfId="4924" xr:uid="{00000000-0005-0000-0000-0000E5140000}"/>
    <cellStyle name="Normal 6 3 2 4 2 2 2 2 2 3" xfId="4925" xr:uid="{00000000-0005-0000-0000-0000E6140000}"/>
    <cellStyle name="Normal 6 3 2 4 2 2 2 2 3" xfId="4926" xr:uid="{00000000-0005-0000-0000-0000E7140000}"/>
    <cellStyle name="Normal 6 3 2 4 2 2 2 2 3 2" xfId="4927" xr:uid="{00000000-0005-0000-0000-0000E8140000}"/>
    <cellStyle name="Normal 6 3 2 4 2 2 2 2 4" xfId="4928" xr:uid="{00000000-0005-0000-0000-0000E9140000}"/>
    <cellStyle name="Normal 6 3 2 4 2 2 2 3" xfId="4929" xr:uid="{00000000-0005-0000-0000-0000EA140000}"/>
    <cellStyle name="Normal 6 3 2 4 2 2 2 3 2" xfId="4930" xr:uid="{00000000-0005-0000-0000-0000EB140000}"/>
    <cellStyle name="Normal 6 3 2 4 2 2 2 3 2 2" xfId="4931" xr:uid="{00000000-0005-0000-0000-0000EC140000}"/>
    <cellStyle name="Normal 6 3 2 4 2 2 2 3 2 2 2" xfId="4932" xr:uid="{00000000-0005-0000-0000-0000ED140000}"/>
    <cellStyle name="Normal 6 3 2 4 2 2 2 3 2 3" xfId="4933" xr:uid="{00000000-0005-0000-0000-0000EE140000}"/>
    <cellStyle name="Normal 6 3 2 4 2 2 2 3 3" xfId="4934" xr:uid="{00000000-0005-0000-0000-0000EF140000}"/>
    <cellStyle name="Normal 6 3 2 4 2 2 2 3 3 2" xfId="4935" xr:uid="{00000000-0005-0000-0000-0000F0140000}"/>
    <cellStyle name="Normal 6 3 2 4 2 2 2 3 4" xfId="4936" xr:uid="{00000000-0005-0000-0000-0000F1140000}"/>
    <cellStyle name="Normal 6 3 2 4 2 2 2 4" xfId="4937" xr:uid="{00000000-0005-0000-0000-0000F2140000}"/>
    <cellStyle name="Normal 6 3 2 4 2 2 2 4 2" xfId="4938" xr:uid="{00000000-0005-0000-0000-0000F3140000}"/>
    <cellStyle name="Normal 6 3 2 4 2 2 2 4 2 2" xfId="4939" xr:uid="{00000000-0005-0000-0000-0000F4140000}"/>
    <cellStyle name="Normal 6 3 2 4 2 2 2 4 2 2 2" xfId="4940" xr:uid="{00000000-0005-0000-0000-0000F5140000}"/>
    <cellStyle name="Normal 6 3 2 4 2 2 2 4 2 3" xfId="4941" xr:uid="{00000000-0005-0000-0000-0000F6140000}"/>
    <cellStyle name="Normal 6 3 2 4 2 2 2 4 3" xfId="4942" xr:uid="{00000000-0005-0000-0000-0000F7140000}"/>
    <cellStyle name="Normal 6 3 2 4 2 2 2 4 3 2" xfId="4943" xr:uid="{00000000-0005-0000-0000-0000F8140000}"/>
    <cellStyle name="Normal 6 3 2 4 2 2 2 4 4" xfId="4944" xr:uid="{00000000-0005-0000-0000-0000F9140000}"/>
    <cellStyle name="Normal 6 3 2 4 2 2 2 5" xfId="4945" xr:uid="{00000000-0005-0000-0000-0000FA140000}"/>
    <cellStyle name="Normal 6 3 2 4 2 2 2 5 2" xfId="4946" xr:uid="{00000000-0005-0000-0000-0000FB140000}"/>
    <cellStyle name="Normal 6 3 2 4 2 2 2 5 2 2" xfId="4947" xr:uid="{00000000-0005-0000-0000-0000FC140000}"/>
    <cellStyle name="Normal 6 3 2 4 2 2 2 5 3" xfId="4948" xr:uid="{00000000-0005-0000-0000-0000FD140000}"/>
    <cellStyle name="Normal 6 3 2 4 2 2 2 6" xfId="4949" xr:uid="{00000000-0005-0000-0000-0000FE140000}"/>
    <cellStyle name="Normal 6 3 2 4 2 2 2 6 2" xfId="4950" xr:uid="{00000000-0005-0000-0000-0000FF140000}"/>
    <cellStyle name="Normal 6 3 2 4 2 2 2 7" xfId="4951" xr:uid="{00000000-0005-0000-0000-000000150000}"/>
    <cellStyle name="Normal 6 3 2 4 2 2 3" xfId="4952" xr:uid="{00000000-0005-0000-0000-000001150000}"/>
    <cellStyle name="Normal 6 3 2 4 2 2 3 2" xfId="4953" xr:uid="{00000000-0005-0000-0000-000002150000}"/>
    <cellStyle name="Normal 6 3 2 4 2 2 3 2 2" xfId="4954" xr:uid="{00000000-0005-0000-0000-000003150000}"/>
    <cellStyle name="Normal 6 3 2 4 2 2 3 2 2 2" xfId="4955" xr:uid="{00000000-0005-0000-0000-000004150000}"/>
    <cellStyle name="Normal 6 3 2 4 2 2 3 2 3" xfId="4956" xr:uid="{00000000-0005-0000-0000-000005150000}"/>
    <cellStyle name="Normal 6 3 2 4 2 2 3 3" xfId="4957" xr:uid="{00000000-0005-0000-0000-000006150000}"/>
    <cellStyle name="Normal 6 3 2 4 2 2 3 3 2" xfId="4958" xr:uid="{00000000-0005-0000-0000-000007150000}"/>
    <cellStyle name="Normal 6 3 2 4 2 2 3 4" xfId="4959" xr:uid="{00000000-0005-0000-0000-000008150000}"/>
    <cellStyle name="Normal 6 3 2 4 2 2 4" xfId="4960" xr:uid="{00000000-0005-0000-0000-000009150000}"/>
    <cellStyle name="Normal 6 3 2 4 2 2 4 2" xfId="4961" xr:uid="{00000000-0005-0000-0000-00000A150000}"/>
    <cellStyle name="Normal 6 3 2 4 2 2 4 2 2" xfId="4962" xr:uid="{00000000-0005-0000-0000-00000B150000}"/>
    <cellStyle name="Normal 6 3 2 4 2 2 4 2 2 2" xfId="4963" xr:uid="{00000000-0005-0000-0000-00000C150000}"/>
    <cellStyle name="Normal 6 3 2 4 2 2 4 2 3" xfId="4964" xr:uid="{00000000-0005-0000-0000-00000D150000}"/>
    <cellStyle name="Normal 6 3 2 4 2 2 4 3" xfId="4965" xr:uid="{00000000-0005-0000-0000-00000E150000}"/>
    <cellStyle name="Normal 6 3 2 4 2 2 4 3 2" xfId="4966" xr:uid="{00000000-0005-0000-0000-00000F150000}"/>
    <cellStyle name="Normal 6 3 2 4 2 2 4 4" xfId="4967" xr:uid="{00000000-0005-0000-0000-000010150000}"/>
    <cellStyle name="Normal 6 3 2 4 2 2 5" xfId="4968" xr:uid="{00000000-0005-0000-0000-000011150000}"/>
    <cellStyle name="Normal 6 3 2 4 2 2 5 2" xfId="4969" xr:uid="{00000000-0005-0000-0000-000012150000}"/>
    <cellStyle name="Normal 6 3 2 4 2 2 5 2 2" xfId="4970" xr:uid="{00000000-0005-0000-0000-000013150000}"/>
    <cellStyle name="Normal 6 3 2 4 2 2 5 2 2 2" xfId="4971" xr:uid="{00000000-0005-0000-0000-000014150000}"/>
    <cellStyle name="Normal 6 3 2 4 2 2 5 2 3" xfId="4972" xr:uid="{00000000-0005-0000-0000-000015150000}"/>
    <cellStyle name="Normal 6 3 2 4 2 2 5 3" xfId="4973" xr:uid="{00000000-0005-0000-0000-000016150000}"/>
    <cellStyle name="Normal 6 3 2 4 2 2 5 3 2" xfId="4974" xr:uid="{00000000-0005-0000-0000-000017150000}"/>
    <cellStyle name="Normal 6 3 2 4 2 2 5 4" xfId="4975" xr:uid="{00000000-0005-0000-0000-000018150000}"/>
    <cellStyle name="Normal 6 3 2 4 2 2 6" xfId="4976" xr:uid="{00000000-0005-0000-0000-000019150000}"/>
    <cellStyle name="Normal 6 3 2 4 2 2 6 2" xfId="4977" xr:uid="{00000000-0005-0000-0000-00001A150000}"/>
    <cellStyle name="Normal 6 3 2 4 2 2 6 2 2" xfId="4978" xr:uid="{00000000-0005-0000-0000-00001B150000}"/>
    <cellStyle name="Normal 6 3 2 4 2 2 6 3" xfId="4979" xr:uid="{00000000-0005-0000-0000-00001C150000}"/>
    <cellStyle name="Normal 6 3 2 4 2 2 7" xfId="4980" xr:uid="{00000000-0005-0000-0000-00001D150000}"/>
    <cellStyle name="Normal 6 3 2 4 2 2 7 2" xfId="4981" xr:uid="{00000000-0005-0000-0000-00001E150000}"/>
    <cellStyle name="Normal 6 3 2 4 2 2 8" xfId="4982" xr:uid="{00000000-0005-0000-0000-00001F150000}"/>
    <cellStyle name="Normal 6 3 2 4 2 2 8 2" xfId="4983" xr:uid="{00000000-0005-0000-0000-000020150000}"/>
    <cellStyle name="Normal 6 3 2 4 2 2 9" xfId="4984" xr:uid="{00000000-0005-0000-0000-000021150000}"/>
    <cellStyle name="Normal 6 3 2 4 2 3" xfId="4985" xr:uid="{00000000-0005-0000-0000-000022150000}"/>
    <cellStyle name="Normal 6 3 2 4 2 3 2" xfId="4986" xr:uid="{00000000-0005-0000-0000-000023150000}"/>
    <cellStyle name="Normal 6 3 2 4 2 3 2 2" xfId="4987" xr:uid="{00000000-0005-0000-0000-000024150000}"/>
    <cellStyle name="Normal 6 3 2 4 2 3 2 2 2" xfId="4988" xr:uid="{00000000-0005-0000-0000-000025150000}"/>
    <cellStyle name="Normal 6 3 2 4 2 3 2 2 2 2" xfId="4989" xr:uid="{00000000-0005-0000-0000-000026150000}"/>
    <cellStyle name="Normal 6 3 2 4 2 3 2 2 3" xfId="4990" xr:uid="{00000000-0005-0000-0000-000027150000}"/>
    <cellStyle name="Normal 6 3 2 4 2 3 2 3" xfId="4991" xr:uid="{00000000-0005-0000-0000-000028150000}"/>
    <cellStyle name="Normal 6 3 2 4 2 3 2 3 2" xfId="4992" xr:uid="{00000000-0005-0000-0000-000029150000}"/>
    <cellStyle name="Normal 6 3 2 4 2 3 2 4" xfId="4993" xr:uid="{00000000-0005-0000-0000-00002A150000}"/>
    <cellStyle name="Normal 6 3 2 4 2 3 3" xfId="4994" xr:uid="{00000000-0005-0000-0000-00002B150000}"/>
    <cellStyle name="Normal 6 3 2 4 2 3 3 2" xfId="4995" xr:uid="{00000000-0005-0000-0000-00002C150000}"/>
    <cellStyle name="Normal 6 3 2 4 2 3 3 2 2" xfId="4996" xr:uid="{00000000-0005-0000-0000-00002D150000}"/>
    <cellStyle name="Normal 6 3 2 4 2 3 3 2 2 2" xfId="4997" xr:uid="{00000000-0005-0000-0000-00002E150000}"/>
    <cellStyle name="Normal 6 3 2 4 2 3 3 2 3" xfId="4998" xr:uid="{00000000-0005-0000-0000-00002F150000}"/>
    <cellStyle name="Normal 6 3 2 4 2 3 3 3" xfId="4999" xr:uid="{00000000-0005-0000-0000-000030150000}"/>
    <cellStyle name="Normal 6 3 2 4 2 3 3 3 2" xfId="5000" xr:uid="{00000000-0005-0000-0000-000031150000}"/>
    <cellStyle name="Normal 6 3 2 4 2 3 3 4" xfId="5001" xr:uid="{00000000-0005-0000-0000-000032150000}"/>
    <cellStyle name="Normal 6 3 2 4 2 3 4" xfId="5002" xr:uid="{00000000-0005-0000-0000-000033150000}"/>
    <cellStyle name="Normal 6 3 2 4 2 3 4 2" xfId="5003" xr:uid="{00000000-0005-0000-0000-000034150000}"/>
    <cellStyle name="Normal 6 3 2 4 2 3 4 2 2" xfId="5004" xr:uid="{00000000-0005-0000-0000-000035150000}"/>
    <cellStyle name="Normal 6 3 2 4 2 3 4 2 2 2" xfId="5005" xr:uid="{00000000-0005-0000-0000-000036150000}"/>
    <cellStyle name="Normal 6 3 2 4 2 3 4 2 3" xfId="5006" xr:uid="{00000000-0005-0000-0000-000037150000}"/>
    <cellStyle name="Normal 6 3 2 4 2 3 4 3" xfId="5007" xr:uid="{00000000-0005-0000-0000-000038150000}"/>
    <cellStyle name="Normal 6 3 2 4 2 3 4 3 2" xfId="5008" xr:uid="{00000000-0005-0000-0000-000039150000}"/>
    <cellStyle name="Normal 6 3 2 4 2 3 4 4" xfId="5009" xr:uid="{00000000-0005-0000-0000-00003A150000}"/>
    <cellStyle name="Normal 6 3 2 4 2 3 5" xfId="5010" xr:uid="{00000000-0005-0000-0000-00003B150000}"/>
    <cellStyle name="Normal 6 3 2 4 2 3 5 2" xfId="5011" xr:uid="{00000000-0005-0000-0000-00003C150000}"/>
    <cellStyle name="Normal 6 3 2 4 2 3 5 2 2" xfId="5012" xr:uid="{00000000-0005-0000-0000-00003D150000}"/>
    <cellStyle name="Normal 6 3 2 4 2 3 5 3" xfId="5013" xr:uid="{00000000-0005-0000-0000-00003E150000}"/>
    <cellStyle name="Normal 6 3 2 4 2 3 6" xfId="5014" xr:uid="{00000000-0005-0000-0000-00003F150000}"/>
    <cellStyle name="Normal 6 3 2 4 2 3 6 2" xfId="5015" xr:uid="{00000000-0005-0000-0000-000040150000}"/>
    <cellStyle name="Normal 6 3 2 4 2 3 7" xfId="5016" xr:uid="{00000000-0005-0000-0000-000041150000}"/>
    <cellStyle name="Normal 6 3 2 4 2 4" xfId="5017" xr:uid="{00000000-0005-0000-0000-000042150000}"/>
    <cellStyle name="Normal 6 3 2 4 2 4 2" xfId="5018" xr:uid="{00000000-0005-0000-0000-000043150000}"/>
    <cellStyle name="Normal 6 3 2 4 2 4 2 2" xfId="5019" xr:uid="{00000000-0005-0000-0000-000044150000}"/>
    <cellStyle name="Normal 6 3 2 4 2 4 2 2 2" xfId="5020" xr:uid="{00000000-0005-0000-0000-000045150000}"/>
    <cellStyle name="Normal 6 3 2 4 2 4 2 3" xfId="5021" xr:uid="{00000000-0005-0000-0000-000046150000}"/>
    <cellStyle name="Normal 6 3 2 4 2 4 3" xfId="5022" xr:uid="{00000000-0005-0000-0000-000047150000}"/>
    <cellStyle name="Normal 6 3 2 4 2 4 3 2" xfId="5023" xr:uid="{00000000-0005-0000-0000-000048150000}"/>
    <cellStyle name="Normal 6 3 2 4 2 4 4" xfId="5024" xr:uid="{00000000-0005-0000-0000-000049150000}"/>
    <cellStyle name="Normal 6 3 2 4 2 5" xfId="5025" xr:uid="{00000000-0005-0000-0000-00004A150000}"/>
    <cellStyle name="Normal 6 3 2 4 2 5 2" xfId="5026" xr:uid="{00000000-0005-0000-0000-00004B150000}"/>
    <cellStyle name="Normal 6 3 2 4 2 5 2 2" xfId="5027" xr:uid="{00000000-0005-0000-0000-00004C150000}"/>
    <cellStyle name="Normal 6 3 2 4 2 5 2 2 2" xfId="5028" xr:uid="{00000000-0005-0000-0000-00004D150000}"/>
    <cellStyle name="Normal 6 3 2 4 2 5 2 3" xfId="5029" xr:uid="{00000000-0005-0000-0000-00004E150000}"/>
    <cellStyle name="Normal 6 3 2 4 2 5 3" xfId="5030" xr:uid="{00000000-0005-0000-0000-00004F150000}"/>
    <cellStyle name="Normal 6 3 2 4 2 5 3 2" xfId="5031" xr:uid="{00000000-0005-0000-0000-000050150000}"/>
    <cellStyle name="Normal 6 3 2 4 2 5 4" xfId="5032" xr:uid="{00000000-0005-0000-0000-000051150000}"/>
    <cellStyle name="Normal 6 3 2 4 2 6" xfId="5033" xr:uid="{00000000-0005-0000-0000-000052150000}"/>
    <cellStyle name="Normal 6 3 2 4 2 6 2" xfId="5034" xr:uid="{00000000-0005-0000-0000-000053150000}"/>
    <cellStyle name="Normal 6 3 2 4 2 6 2 2" xfId="5035" xr:uid="{00000000-0005-0000-0000-000054150000}"/>
    <cellStyle name="Normal 6 3 2 4 2 6 2 2 2" xfId="5036" xr:uid="{00000000-0005-0000-0000-000055150000}"/>
    <cellStyle name="Normal 6 3 2 4 2 6 2 3" xfId="5037" xr:uid="{00000000-0005-0000-0000-000056150000}"/>
    <cellStyle name="Normal 6 3 2 4 2 6 3" xfId="5038" xr:uid="{00000000-0005-0000-0000-000057150000}"/>
    <cellStyle name="Normal 6 3 2 4 2 6 3 2" xfId="5039" xr:uid="{00000000-0005-0000-0000-000058150000}"/>
    <cellStyle name="Normal 6 3 2 4 2 6 4" xfId="5040" xr:uid="{00000000-0005-0000-0000-000059150000}"/>
    <cellStyle name="Normal 6 3 2 4 2 7" xfId="5041" xr:uid="{00000000-0005-0000-0000-00005A150000}"/>
    <cellStyle name="Normal 6 3 2 4 2 7 2" xfId="5042" xr:uid="{00000000-0005-0000-0000-00005B150000}"/>
    <cellStyle name="Normal 6 3 2 4 2 7 2 2" xfId="5043" xr:uid="{00000000-0005-0000-0000-00005C150000}"/>
    <cellStyle name="Normal 6 3 2 4 2 7 2 2 2" xfId="5044" xr:uid="{00000000-0005-0000-0000-00005D150000}"/>
    <cellStyle name="Normal 6 3 2 4 2 7 2 3" xfId="5045" xr:uid="{00000000-0005-0000-0000-00005E150000}"/>
    <cellStyle name="Normal 6 3 2 4 2 7 3" xfId="5046" xr:uid="{00000000-0005-0000-0000-00005F150000}"/>
    <cellStyle name="Normal 6 3 2 4 2 7 3 2" xfId="5047" xr:uid="{00000000-0005-0000-0000-000060150000}"/>
    <cellStyle name="Normal 6 3 2 4 2 7 4" xfId="5048" xr:uid="{00000000-0005-0000-0000-000061150000}"/>
    <cellStyle name="Normal 6 3 2 4 2 8" xfId="5049" xr:uid="{00000000-0005-0000-0000-000062150000}"/>
    <cellStyle name="Normal 6 3 2 4 2 8 2" xfId="5050" xr:uid="{00000000-0005-0000-0000-000063150000}"/>
    <cellStyle name="Normal 6 3 2 4 2 8 2 2" xfId="5051" xr:uid="{00000000-0005-0000-0000-000064150000}"/>
    <cellStyle name="Normal 6 3 2 4 2 8 3" xfId="5052" xr:uid="{00000000-0005-0000-0000-000065150000}"/>
    <cellStyle name="Normal 6 3 2 4 2 9" xfId="5053" xr:uid="{00000000-0005-0000-0000-000066150000}"/>
    <cellStyle name="Normal 6 3 2 4 2 9 2" xfId="5054" xr:uid="{00000000-0005-0000-0000-000067150000}"/>
    <cellStyle name="Normal 6 3 2 4 3" xfId="5055" xr:uid="{00000000-0005-0000-0000-000068150000}"/>
    <cellStyle name="Normal 6 3 2 4 3 10" xfId="5056" xr:uid="{00000000-0005-0000-0000-000069150000}"/>
    <cellStyle name="Normal 6 3 2 4 3 2" xfId="5057" xr:uid="{00000000-0005-0000-0000-00006A150000}"/>
    <cellStyle name="Normal 6 3 2 4 3 2 2" xfId="5058" xr:uid="{00000000-0005-0000-0000-00006B150000}"/>
    <cellStyle name="Normal 6 3 2 4 3 2 2 2" xfId="5059" xr:uid="{00000000-0005-0000-0000-00006C150000}"/>
    <cellStyle name="Normal 6 3 2 4 3 2 2 2 2" xfId="5060" xr:uid="{00000000-0005-0000-0000-00006D150000}"/>
    <cellStyle name="Normal 6 3 2 4 3 2 2 2 2 2" xfId="5061" xr:uid="{00000000-0005-0000-0000-00006E150000}"/>
    <cellStyle name="Normal 6 3 2 4 3 2 2 2 3" xfId="5062" xr:uid="{00000000-0005-0000-0000-00006F150000}"/>
    <cellStyle name="Normal 6 3 2 4 3 2 2 3" xfId="5063" xr:uid="{00000000-0005-0000-0000-000070150000}"/>
    <cellStyle name="Normal 6 3 2 4 3 2 2 3 2" xfId="5064" xr:uid="{00000000-0005-0000-0000-000071150000}"/>
    <cellStyle name="Normal 6 3 2 4 3 2 2 4" xfId="5065" xr:uid="{00000000-0005-0000-0000-000072150000}"/>
    <cellStyle name="Normal 6 3 2 4 3 2 3" xfId="5066" xr:uid="{00000000-0005-0000-0000-000073150000}"/>
    <cellStyle name="Normal 6 3 2 4 3 2 3 2" xfId="5067" xr:uid="{00000000-0005-0000-0000-000074150000}"/>
    <cellStyle name="Normal 6 3 2 4 3 2 3 2 2" xfId="5068" xr:uid="{00000000-0005-0000-0000-000075150000}"/>
    <cellStyle name="Normal 6 3 2 4 3 2 3 2 2 2" xfId="5069" xr:uid="{00000000-0005-0000-0000-000076150000}"/>
    <cellStyle name="Normal 6 3 2 4 3 2 3 2 3" xfId="5070" xr:uid="{00000000-0005-0000-0000-000077150000}"/>
    <cellStyle name="Normal 6 3 2 4 3 2 3 3" xfId="5071" xr:uid="{00000000-0005-0000-0000-000078150000}"/>
    <cellStyle name="Normal 6 3 2 4 3 2 3 3 2" xfId="5072" xr:uid="{00000000-0005-0000-0000-000079150000}"/>
    <cellStyle name="Normal 6 3 2 4 3 2 3 4" xfId="5073" xr:uid="{00000000-0005-0000-0000-00007A150000}"/>
    <cellStyle name="Normal 6 3 2 4 3 2 4" xfId="5074" xr:uid="{00000000-0005-0000-0000-00007B150000}"/>
    <cellStyle name="Normal 6 3 2 4 3 2 4 2" xfId="5075" xr:uid="{00000000-0005-0000-0000-00007C150000}"/>
    <cellStyle name="Normal 6 3 2 4 3 2 4 2 2" xfId="5076" xr:uid="{00000000-0005-0000-0000-00007D150000}"/>
    <cellStyle name="Normal 6 3 2 4 3 2 4 2 2 2" xfId="5077" xr:uid="{00000000-0005-0000-0000-00007E150000}"/>
    <cellStyle name="Normal 6 3 2 4 3 2 4 2 3" xfId="5078" xr:uid="{00000000-0005-0000-0000-00007F150000}"/>
    <cellStyle name="Normal 6 3 2 4 3 2 4 3" xfId="5079" xr:uid="{00000000-0005-0000-0000-000080150000}"/>
    <cellStyle name="Normal 6 3 2 4 3 2 4 3 2" xfId="5080" xr:uid="{00000000-0005-0000-0000-000081150000}"/>
    <cellStyle name="Normal 6 3 2 4 3 2 4 4" xfId="5081" xr:uid="{00000000-0005-0000-0000-000082150000}"/>
    <cellStyle name="Normal 6 3 2 4 3 2 5" xfId="5082" xr:uid="{00000000-0005-0000-0000-000083150000}"/>
    <cellStyle name="Normal 6 3 2 4 3 2 5 2" xfId="5083" xr:uid="{00000000-0005-0000-0000-000084150000}"/>
    <cellStyle name="Normal 6 3 2 4 3 2 5 2 2" xfId="5084" xr:uid="{00000000-0005-0000-0000-000085150000}"/>
    <cellStyle name="Normal 6 3 2 4 3 2 5 3" xfId="5085" xr:uid="{00000000-0005-0000-0000-000086150000}"/>
    <cellStyle name="Normal 6 3 2 4 3 2 6" xfId="5086" xr:uid="{00000000-0005-0000-0000-000087150000}"/>
    <cellStyle name="Normal 6 3 2 4 3 2 6 2" xfId="5087" xr:uid="{00000000-0005-0000-0000-000088150000}"/>
    <cellStyle name="Normal 6 3 2 4 3 2 7" xfId="5088" xr:uid="{00000000-0005-0000-0000-000089150000}"/>
    <cellStyle name="Normal 6 3 2 4 3 3" xfId="5089" xr:uid="{00000000-0005-0000-0000-00008A150000}"/>
    <cellStyle name="Normal 6 3 2 4 3 3 2" xfId="5090" xr:uid="{00000000-0005-0000-0000-00008B150000}"/>
    <cellStyle name="Normal 6 3 2 4 3 3 2 2" xfId="5091" xr:uid="{00000000-0005-0000-0000-00008C150000}"/>
    <cellStyle name="Normal 6 3 2 4 3 3 2 2 2" xfId="5092" xr:uid="{00000000-0005-0000-0000-00008D150000}"/>
    <cellStyle name="Normal 6 3 2 4 3 3 2 3" xfId="5093" xr:uid="{00000000-0005-0000-0000-00008E150000}"/>
    <cellStyle name="Normal 6 3 2 4 3 3 3" xfId="5094" xr:uid="{00000000-0005-0000-0000-00008F150000}"/>
    <cellStyle name="Normal 6 3 2 4 3 3 3 2" xfId="5095" xr:uid="{00000000-0005-0000-0000-000090150000}"/>
    <cellStyle name="Normal 6 3 2 4 3 3 4" xfId="5096" xr:uid="{00000000-0005-0000-0000-000091150000}"/>
    <cellStyle name="Normal 6 3 2 4 3 4" xfId="5097" xr:uid="{00000000-0005-0000-0000-000092150000}"/>
    <cellStyle name="Normal 6 3 2 4 3 4 2" xfId="5098" xr:uid="{00000000-0005-0000-0000-000093150000}"/>
    <cellStyle name="Normal 6 3 2 4 3 4 2 2" xfId="5099" xr:uid="{00000000-0005-0000-0000-000094150000}"/>
    <cellStyle name="Normal 6 3 2 4 3 4 2 2 2" xfId="5100" xr:uid="{00000000-0005-0000-0000-000095150000}"/>
    <cellStyle name="Normal 6 3 2 4 3 4 2 3" xfId="5101" xr:uid="{00000000-0005-0000-0000-000096150000}"/>
    <cellStyle name="Normal 6 3 2 4 3 4 3" xfId="5102" xr:uid="{00000000-0005-0000-0000-000097150000}"/>
    <cellStyle name="Normal 6 3 2 4 3 4 3 2" xfId="5103" xr:uid="{00000000-0005-0000-0000-000098150000}"/>
    <cellStyle name="Normal 6 3 2 4 3 4 4" xfId="5104" xr:uid="{00000000-0005-0000-0000-000099150000}"/>
    <cellStyle name="Normal 6 3 2 4 3 5" xfId="5105" xr:uid="{00000000-0005-0000-0000-00009A150000}"/>
    <cellStyle name="Normal 6 3 2 4 3 5 2" xfId="5106" xr:uid="{00000000-0005-0000-0000-00009B150000}"/>
    <cellStyle name="Normal 6 3 2 4 3 5 2 2" xfId="5107" xr:uid="{00000000-0005-0000-0000-00009C150000}"/>
    <cellStyle name="Normal 6 3 2 4 3 5 2 2 2" xfId="5108" xr:uid="{00000000-0005-0000-0000-00009D150000}"/>
    <cellStyle name="Normal 6 3 2 4 3 5 2 3" xfId="5109" xr:uid="{00000000-0005-0000-0000-00009E150000}"/>
    <cellStyle name="Normal 6 3 2 4 3 5 3" xfId="5110" xr:uid="{00000000-0005-0000-0000-00009F150000}"/>
    <cellStyle name="Normal 6 3 2 4 3 5 3 2" xfId="5111" xr:uid="{00000000-0005-0000-0000-0000A0150000}"/>
    <cellStyle name="Normal 6 3 2 4 3 5 4" xfId="5112" xr:uid="{00000000-0005-0000-0000-0000A1150000}"/>
    <cellStyle name="Normal 6 3 2 4 3 6" xfId="5113" xr:uid="{00000000-0005-0000-0000-0000A2150000}"/>
    <cellStyle name="Normal 6 3 2 4 3 6 2" xfId="5114" xr:uid="{00000000-0005-0000-0000-0000A3150000}"/>
    <cellStyle name="Normal 6 3 2 4 3 6 2 2" xfId="5115" xr:uid="{00000000-0005-0000-0000-0000A4150000}"/>
    <cellStyle name="Normal 6 3 2 4 3 6 2 2 2" xfId="5116" xr:uid="{00000000-0005-0000-0000-0000A5150000}"/>
    <cellStyle name="Normal 6 3 2 4 3 6 2 3" xfId="5117" xr:uid="{00000000-0005-0000-0000-0000A6150000}"/>
    <cellStyle name="Normal 6 3 2 4 3 6 3" xfId="5118" xr:uid="{00000000-0005-0000-0000-0000A7150000}"/>
    <cellStyle name="Normal 6 3 2 4 3 6 3 2" xfId="5119" xr:uid="{00000000-0005-0000-0000-0000A8150000}"/>
    <cellStyle name="Normal 6 3 2 4 3 6 4" xfId="5120" xr:uid="{00000000-0005-0000-0000-0000A9150000}"/>
    <cellStyle name="Normal 6 3 2 4 3 7" xfId="5121" xr:uid="{00000000-0005-0000-0000-0000AA150000}"/>
    <cellStyle name="Normal 6 3 2 4 3 7 2" xfId="5122" xr:uid="{00000000-0005-0000-0000-0000AB150000}"/>
    <cellStyle name="Normal 6 3 2 4 3 7 2 2" xfId="5123" xr:uid="{00000000-0005-0000-0000-0000AC150000}"/>
    <cellStyle name="Normal 6 3 2 4 3 7 3" xfId="5124" xr:uid="{00000000-0005-0000-0000-0000AD150000}"/>
    <cellStyle name="Normal 6 3 2 4 3 8" xfId="5125" xr:uid="{00000000-0005-0000-0000-0000AE150000}"/>
    <cellStyle name="Normal 6 3 2 4 3 8 2" xfId="5126" xr:uid="{00000000-0005-0000-0000-0000AF150000}"/>
    <cellStyle name="Normal 6 3 2 4 3 9" xfId="5127" xr:uid="{00000000-0005-0000-0000-0000B0150000}"/>
    <cellStyle name="Normal 6 3 2 4 3 9 2" xfId="5128" xr:uid="{00000000-0005-0000-0000-0000B1150000}"/>
    <cellStyle name="Normal 6 3 2 4 4" xfId="5129" xr:uid="{00000000-0005-0000-0000-0000B2150000}"/>
    <cellStyle name="Normal 6 3 2 4 4 2" xfId="5130" xr:uid="{00000000-0005-0000-0000-0000B3150000}"/>
    <cellStyle name="Normal 6 3 2 4 4 2 2" xfId="5131" xr:uid="{00000000-0005-0000-0000-0000B4150000}"/>
    <cellStyle name="Normal 6 3 2 4 4 2 2 2" xfId="5132" xr:uid="{00000000-0005-0000-0000-0000B5150000}"/>
    <cellStyle name="Normal 6 3 2 4 4 2 2 2 2" xfId="5133" xr:uid="{00000000-0005-0000-0000-0000B6150000}"/>
    <cellStyle name="Normal 6 3 2 4 4 2 2 2 2 2" xfId="5134" xr:uid="{00000000-0005-0000-0000-0000B7150000}"/>
    <cellStyle name="Normal 6 3 2 4 4 2 2 2 3" xfId="5135" xr:uid="{00000000-0005-0000-0000-0000B8150000}"/>
    <cellStyle name="Normal 6 3 2 4 4 2 2 3" xfId="5136" xr:uid="{00000000-0005-0000-0000-0000B9150000}"/>
    <cellStyle name="Normal 6 3 2 4 4 2 2 3 2" xfId="5137" xr:uid="{00000000-0005-0000-0000-0000BA150000}"/>
    <cellStyle name="Normal 6 3 2 4 4 2 2 4" xfId="5138" xr:uid="{00000000-0005-0000-0000-0000BB150000}"/>
    <cellStyle name="Normal 6 3 2 4 4 2 3" xfId="5139" xr:uid="{00000000-0005-0000-0000-0000BC150000}"/>
    <cellStyle name="Normal 6 3 2 4 4 2 3 2" xfId="5140" xr:uid="{00000000-0005-0000-0000-0000BD150000}"/>
    <cellStyle name="Normal 6 3 2 4 4 2 3 2 2" xfId="5141" xr:uid="{00000000-0005-0000-0000-0000BE150000}"/>
    <cellStyle name="Normal 6 3 2 4 4 2 3 2 2 2" xfId="5142" xr:uid="{00000000-0005-0000-0000-0000BF150000}"/>
    <cellStyle name="Normal 6 3 2 4 4 2 3 2 3" xfId="5143" xr:uid="{00000000-0005-0000-0000-0000C0150000}"/>
    <cellStyle name="Normal 6 3 2 4 4 2 3 3" xfId="5144" xr:uid="{00000000-0005-0000-0000-0000C1150000}"/>
    <cellStyle name="Normal 6 3 2 4 4 2 3 3 2" xfId="5145" xr:uid="{00000000-0005-0000-0000-0000C2150000}"/>
    <cellStyle name="Normal 6 3 2 4 4 2 3 4" xfId="5146" xr:uid="{00000000-0005-0000-0000-0000C3150000}"/>
    <cellStyle name="Normal 6 3 2 4 4 2 4" xfId="5147" xr:uid="{00000000-0005-0000-0000-0000C4150000}"/>
    <cellStyle name="Normal 6 3 2 4 4 2 4 2" xfId="5148" xr:uid="{00000000-0005-0000-0000-0000C5150000}"/>
    <cellStyle name="Normal 6 3 2 4 4 2 4 2 2" xfId="5149" xr:uid="{00000000-0005-0000-0000-0000C6150000}"/>
    <cellStyle name="Normal 6 3 2 4 4 2 4 2 2 2" xfId="5150" xr:uid="{00000000-0005-0000-0000-0000C7150000}"/>
    <cellStyle name="Normal 6 3 2 4 4 2 4 2 3" xfId="5151" xr:uid="{00000000-0005-0000-0000-0000C8150000}"/>
    <cellStyle name="Normal 6 3 2 4 4 2 4 3" xfId="5152" xr:uid="{00000000-0005-0000-0000-0000C9150000}"/>
    <cellStyle name="Normal 6 3 2 4 4 2 4 3 2" xfId="5153" xr:uid="{00000000-0005-0000-0000-0000CA150000}"/>
    <cellStyle name="Normal 6 3 2 4 4 2 4 4" xfId="5154" xr:uid="{00000000-0005-0000-0000-0000CB150000}"/>
    <cellStyle name="Normal 6 3 2 4 4 2 5" xfId="5155" xr:uid="{00000000-0005-0000-0000-0000CC150000}"/>
    <cellStyle name="Normal 6 3 2 4 4 2 5 2" xfId="5156" xr:uid="{00000000-0005-0000-0000-0000CD150000}"/>
    <cellStyle name="Normal 6 3 2 4 4 2 5 2 2" xfId="5157" xr:uid="{00000000-0005-0000-0000-0000CE150000}"/>
    <cellStyle name="Normal 6 3 2 4 4 2 5 3" xfId="5158" xr:uid="{00000000-0005-0000-0000-0000CF150000}"/>
    <cellStyle name="Normal 6 3 2 4 4 2 6" xfId="5159" xr:uid="{00000000-0005-0000-0000-0000D0150000}"/>
    <cellStyle name="Normal 6 3 2 4 4 2 6 2" xfId="5160" xr:uid="{00000000-0005-0000-0000-0000D1150000}"/>
    <cellStyle name="Normal 6 3 2 4 4 2 7" xfId="5161" xr:uid="{00000000-0005-0000-0000-0000D2150000}"/>
    <cellStyle name="Normal 6 3 2 4 4 3" xfId="5162" xr:uid="{00000000-0005-0000-0000-0000D3150000}"/>
    <cellStyle name="Normal 6 3 2 4 4 3 2" xfId="5163" xr:uid="{00000000-0005-0000-0000-0000D4150000}"/>
    <cellStyle name="Normal 6 3 2 4 4 3 2 2" xfId="5164" xr:uid="{00000000-0005-0000-0000-0000D5150000}"/>
    <cellStyle name="Normal 6 3 2 4 4 3 2 2 2" xfId="5165" xr:uid="{00000000-0005-0000-0000-0000D6150000}"/>
    <cellStyle name="Normal 6 3 2 4 4 3 2 3" xfId="5166" xr:uid="{00000000-0005-0000-0000-0000D7150000}"/>
    <cellStyle name="Normal 6 3 2 4 4 3 3" xfId="5167" xr:uid="{00000000-0005-0000-0000-0000D8150000}"/>
    <cellStyle name="Normal 6 3 2 4 4 3 3 2" xfId="5168" xr:uid="{00000000-0005-0000-0000-0000D9150000}"/>
    <cellStyle name="Normal 6 3 2 4 4 3 4" xfId="5169" xr:uid="{00000000-0005-0000-0000-0000DA150000}"/>
    <cellStyle name="Normal 6 3 2 4 4 4" xfId="5170" xr:uid="{00000000-0005-0000-0000-0000DB150000}"/>
    <cellStyle name="Normal 6 3 2 4 4 4 2" xfId="5171" xr:uid="{00000000-0005-0000-0000-0000DC150000}"/>
    <cellStyle name="Normal 6 3 2 4 4 4 2 2" xfId="5172" xr:uid="{00000000-0005-0000-0000-0000DD150000}"/>
    <cellStyle name="Normal 6 3 2 4 4 4 2 2 2" xfId="5173" xr:uid="{00000000-0005-0000-0000-0000DE150000}"/>
    <cellStyle name="Normal 6 3 2 4 4 4 2 3" xfId="5174" xr:uid="{00000000-0005-0000-0000-0000DF150000}"/>
    <cellStyle name="Normal 6 3 2 4 4 4 3" xfId="5175" xr:uid="{00000000-0005-0000-0000-0000E0150000}"/>
    <cellStyle name="Normal 6 3 2 4 4 4 3 2" xfId="5176" xr:uid="{00000000-0005-0000-0000-0000E1150000}"/>
    <cellStyle name="Normal 6 3 2 4 4 4 4" xfId="5177" xr:uid="{00000000-0005-0000-0000-0000E2150000}"/>
    <cellStyle name="Normal 6 3 2 4 4 5" xfId="5178" xr:uid="{00000000-0005-0000-0000-0000E3150000}"/>
    <cellStyle name="Normal 6 3 2 4 4 5 2" xfId="5179" xr:uid="{00000000-0005-0000-0000-0000E4150000}"/>
    <cellStyle name="Normal 6 3 2 4 4 5 2 2" xfId="5180" xr:uid="{00000000-0005-0000-0000-0000E5150000}"/>
    <cellStyle name="Normal 6 3 2 4 4 5 2 2 2" xfId="5181" xr:uid="{00000000-0005-0000-0000-0000E6150000}"/>
    <cellStyle name="Normal 6 3 2 4 4 5 2 3" xfId="5182" xr:uid="{00000000-0005-0000-0000-0000E7150000}"/>
    <cellStyle name="Normal 6 3 2 4 4 5 3" xfId="5183" xr:uid="{00000000-0005-0000-0000-0000E8150000}"/>
    <cellStyle name="Normal 6 3 2 4 4 5 3 2" xfId="5184" xr:uid="{00000000-0005-0000-0000-0000E9150000}"/>
    <cellStyle name="Normal 6 3 2 4 4 5 4" xfId="5185" xr:uid="{00000000-0005-0000-0000-0000EA150000}"/>
    <cellStyle name="Normal 6 3 2 4 4 6" xfId="5186" xr:uid="{00000000-0005-0000-0000-0000EB150000}"/>
    <cellStyle name="Normal 6 3 2 4 4 6 2" xfId="5187" xr:uid="{00000000-0005-0000-0000-0000EC150000}"/>
    <cellStyle name="Normal 6 3 2 4 4 6 2 2" xfId="5188" xr:uid="{00000000-0005-0000-0000-0000ED150000}"/>
    <cellStyle name="Normal 6 3 2 4 4 6 3" xfId="5189" xr:uid="{00000000-0005-0000-0000-0000EE150000}"/>
    <cellStyle name="Normal 6 3 2 4 4 7" xfId="5190" xr:uid="{00000000-0005-0000-0000-0000EF150000}"/>
    <cellStyle name="Normal 6 3 2 4 4 7 2" xfId="5191" xr:uid="{00000000-0005-0000-0000-0000F0150000}"/>
    <cellStyle name="Normal 6 3 2 4 4 8" xfId="5192" xr:uid="{00000000-0005-0000-0000-0000F1150000}"/>
    <cellStyle name="Normal 6 3 2 4 4 8 2" xfId="5193" xr:uid="{00000000-0005-0000-0000-0000F2150000}"/>
    <cellStyle name="Normal 6 3 2 4 4 9" xfId="5194" xr:uid="{00000000-0005-0000-0000-0000F3150000}"/>
    <cellStyle name="Normal 6 3 2 4 5" xfId="5195" xr:uid="{00000000-0005-0000-0000-0000F4150000}"/>
    <cellStyle name="Normal 6 3 2 4 5 2" xfId="5196" xr:uid="{00000000-0005-0000-0000-0000F5150000}"/>
    <cellStyle name="Normal 6 3 2 4 5 2 2" xfId="5197" xr:uid="{00000000-0005-0000-0000-0000F6150000}"/>
    <cellStyle name="Normal 6 3 2 4 5 2 2 2" xfId="5198" xr:uid="{00000000-0005-0000-0000-0000F7150000}"/>
    <cellStyle name="Normal 6 3 2 4 5 2 2 2 2" xfId="5199" xr:uid="{00000000-0005-0000-0000-0000F8150000}"/>
    <cellStyle name="Normal 6 3 2 4 5 2 2 2 2 2" xfId="5200" xr:uid="{00000000-0005-0000-0000-0000F9150000}"/>
    <cellStyle name="Normal 6 3 2 4 5 2 2 2 3" xfId="5201" xr:uid="{00000000-0005-0000-0000-0000FA150000}"/>
    <cellStyle name="Normal 6 3 2 4 5 2 2 3" xfId="5202" xr:uid="{00000000-0005-0000-0000-0000FB150000}"/>
    <cellStyle name="Normal 6 3 2 4 5 2 2 3 2" xfId="5203" xr:uid="{00000000-0005-0000-0000-0000FC150000}"/>
    <cellStyle name="Normal 6 3 2 4 5 2 2 4" xfId="5204" xr:uid="{00000000-0005-0000-0000-0000FD150000}"/>
    <cellStyle name="Normal 6 3 2 4 5 2 3" xfId="5205" xr:uid="{00000000-0005-0000-0000-0000FE150000}"/>
    <cellStyle name="Normal 6 3 2 4 5 2 3 2" xfId="5206" xr:uid="{00000000-0005-0000-0000-0000FF150000}"/>
    <cellStyle name="Normal 6 3 2 4 5 2 3 2 2" xfId="5207" xr:uid="{00000000-0005-0000-0000-000000160000}"/>
    <cellStyle name="Normal 6 3 2 4 5 2 3 2 2 2" xfId="5208" xr:uid="{00000000-0005-0000-0000-000001160000}"/>
    <cellStyle name="Normal 6 3 2 4 5 2 3 2 3" xfId="5209" xr:uid="{00000000-0005-0000-0000-000002160000}"/>
    <cellStyle name="Normal 6 3 2 4 5 2 3 3" xfId="5210" xr:uid="{00000000-0005-0000-0000-000003160000}"/>
    <cellStyle name="Normal 6 3 2 4 5 2 3 3 2" xfId="5211" xr:uid="{00000000-0005-0000-0000-000004160000}"/>
    <cellStyle name="Normal 6 3 2 4 5 2 3 4" xfId="5212" xr:uid="{00000000-0005-0000-0000-000005160000}"/>
    <cellStyle name="Normal 6 3 2 4 5 2 4" xfId="5213" xr:uid="{00000000-0005-0000-0000-000006160000}"/>
    <cellStyle name="Normal 6 3 2 4 5 2 4 2" xfId="5214" xr:uid="{00000000-0005-0000-0000-000007160000}"/>
    <cellStyle name="Normal 6 3 2 4 5 2 4 2 2" xfId="5215" xr:uid="{00000000-0005-0000-0000-000008160000}"/>
    <cellStyle name="Normal 6 3 2 4 5 2 4 2 2 2" xfId="5216" xr:uid="{00000000-0005-0000-0000-000009160000}"/>
    <cellStyle name="Normal 6 3 2 4 5 2 4 2 3" xfId="5217" xr:uid="{00000000-0005-0000-0000-00000A160000}"/>
    <cellStyle name="Normal 6 3 2 4 5 2 4 3" xfId="5218" xr:uid="{00000000-0005-0000-0000-00000B160000}"/>
    <cellStyle name="Normal 6 3 2 4 5 2 4 3 2" xfId="5219" xr:uid="{00000000-0005-0000-0000-00000C160000}"/>
    <cellStyle name="Normal 6 3 2 4 5 2 4 4" xfId="5220" xr:uid="{00000000-0005-0000-0000-00000D160000}"/>
    <cellStyle name="Normal 6 3 2 4 5 2 5" xfId="5221" xr:uid="{00000000-0005-0000-0000-00000E160000}"/>
    <cellStyle name="Normal 6 3 2 4 5 2 5 2" xfId="5222" xr:uid="{00000000-0005-0000-0000-00000F160000}"/>
    <cellStyle name="Normal 6 3 2 4 5 2 5 2 2" xfId="5223" xr:uid="{00000000-0005-0000-0000-000010160000}"/>
    <cellStyle name="Normal 6 3 2 4 5 2 5 3" xfId="5224" xr:uid="{00000000-0005-0000-0000-000011160000}"/>
    <cellStyle name="Normal 6 3 2 4 5 2 6" xfId="5225" xr:uid="{00000000-0005-0000-0000-000012160000}"/>
    <cellStyle name="Normal 6 3 2 4 5 2 6 2" xfId="5226" xr:uid="{00000000-0005-0000-0000-000013160000}"/>
    <cellStyle name="Normal 6 3 2 4 5 2 7" xfId="5227" xr:uid="{00000000-0005-0000-0000-000014160000}"/>
    <cellStyle name="Normal 6 3 2 4 5 3" xfId="5228" xr:uid="{00000000-0005-0000-0000-000015160000}"/>
    <cellStyle name="Normal 6 3 2 4 5 3 2" xfId="5229" xr:uid="{00000000-0005-0000-0000-000016160000}"/>
    <cellStyle name="Normal 6 3 2 4 5 3 2 2" xfId="5230" xr:uid="{00000000-0005-0000-0000-000017160000}"/>
    <cellStyle name="Normal 6 3 2 4 5 3 2 2 2" xfId="5231" xr:uid="{00000000-0005-0000-0000-000018160000}"/>
    <cellStyle name="Normal 6 3 2 4 5 3 2 3" xfId="5232" xr:uid="{00000000-0005-0000-0000-000019160000}"/>
    <cellStyle name="Normal 6 3 2 4 5 3 3" xfId="5233" xr:uid="{00000000-0005-0000-0000-00001A160000}"/>
    <cellStyle name="Normal 6 3 2 4 5 3 3 2" xfId="5234" xr:uid="{00000000-0005-0000-0000-00001B160000}"/>
    <cellStyle name="Normal 6 3 2 4 5 3 4" xfId="5235" xr:uid="{00000000-0005-0000-0000-00001C160000}"/>
    <cellStyle name="Normal 6 3 2 4 5 4" xfId="5236" xr:uid="{00000000-0005-0000-0000-00001D160000}"/>
    <cellStyle name="Normal 6 3 2 4 5 4 2" xfId="5237" xr:uid="{00000000-0005-0000-0000-00001E160000}"/>
    <cellStyle name="Normal 6 3 2 4 5 4 2 2" xfId="5238" xr:uid="{00000000-0005-0000-0000-00001F160000}"/>
    <cellStyle name="Normal 6 3 2 4 5 4 2 2 2" xfId="5239" xr:uid="{00000000-0005-0000-0000-000020160000}"/>
    <cellStyle name="Normal 6 3 2 4 5 4 2 3" xfId="5240" xr:uid="{00000000-0005-0000-0000-000021160000}"/>
    <cellStyle name="Normal 6 3 2 4 5 4 3" xfId="5241" xr:uid="{00000000-0005-0000-0000-000022160000}"/>
    <cellStyle name="Normal 6 3 2 4 5 4 3 2" xfId="5242" xr:uid="{00000000-0005-0000-0000-000023160000}"/>
    <cellStyle name="Normal 6 3 2 4 5 4 4" xfId="5243" xr:uid="{00000000-0005-0000-0000-000024160000}"/>
    <cellStyle name="Normal 6 3 2 4 5 5" xfId="5244" xr:uid="{00000000-0005-0000-0000-000025160000}"/>
    <cellStyle name="Normal 6 3 2 4 5 5 2" xfId="5245" xr:uid="{00000000-0005-0000-0000-000026160000}"/>
    <cellStyle name="Normal 6 3 2 4 5 5 2 2" xfId="5246" xr:uid="{00000000-0005-0000-0000-000027160000}"/>
    <cellStyle name="Normal 6 3 2 4 5 5 2 2 2" xfId="5247" xr:uid="{00000000-0005-0000-0000-000028160000}"/>
    <cellStyle name="Normal 6 3 2 4 5 5 2 3" xfId="5248" xr:uid="{00000000-0005-0000-0000-000029160000}"/>
    <cellStyle name="Normal 6 3 2 4 5 5 3" xfId="5249" xr:uid="{00000000-0005-0000-0000-00002A160000}"/>
    <cellStyle name="Normal 6 3 2 4 5 5 3 2" xfId="5250" xr:uid="{00000000-0005-0000-0000-00002B160000}"/>
    <cellStyle name="Normal 6 3 2 4 5 5 4" xfId="5251" xr:uid="{00000000-0005-0000-0000-00002C160000}"/>
    <cellStyle name="Normal 6 3 2 4 5 6" xfId="5252" xr:uid="{00000000-0005-0000-0000-00002D160000}"/>
    <cellStyle name="Normal 6 3 2 4 5 6 2" xfId="5253" xr:uid="{00000000-0005-0000-0000-00002E160000}"/>
    <cellStyle name="Normal 6 3 2 4 5 6 2 2" xfId="5254" xr:uid="{00000000-0005-0000-0000-00002F160000}"/>
    <cellStyle name="Normal 6 3 2 4 5 6 3" xfId="5255" xr:uid="{00000000-0005-0000-0000-000030160000}"/>
    <cellStyle name="Normal 6 3 2 4 5 7" xfId="5256" xr:uid="{00000000-0005-0000-0000-000031160000}"/>
    <cellStyle name="Normal 6 3 2 4 5 7 2" xfId="5257" xr:uid="{00000000-0005-0000-0000-000032160000}"/>
    <cellStyle name="Normal 6 3 2 4 5 8" xfId="5258" xr:uid="{00000000-0005-0000-0000-000033160000}"/>
    <cellStyle name="Normal 6 3 2 4 6" xfId="5259" xr:uid="{00000000-0005-0000-0000-000034160000}"/>
    <cellStyle name="Normal 6 3 2 4 6 2" xfId="5260" xr:uid="{00000000-0005-0000-0000-000035160000}"/>
    <cellStyle name="Normal 6 3 2 4 6 2 2" xfId="5261" xr:uid="{00000000-0005-0000-0000-000036160000}"/>
    <cellStyle name="Normal 6 3 2 4 6 2 2 2" xfId="5262" xr:uid="{00000000-0005-0000-0000-000037160000}"/>
    <cellStyle name="Normal 6 3 2 4 6 2 2 2 2" xfId="5263" xr:uid="{00000000-0005-0000-0000-000038160000}"/>
    <cellStyle name="Normal 6 3 2 4 6 2 2 3" xfId="5264" xr:uid="{00000000-0005-0000-0000-000039160000}"/>
    <cellStyle name="Normal 6 3 2 4 6 2 3" xfId="5265" xr:uid="{00000000-0005-0000-0000-00003A160000}"/>
    <cellStyle name="Normal 6 3 2 4 6 2 3 2" xfId="5266" xr:uid="{00000000-0005-0000-0000-00003B160000}"/>
    <cellStyle name="Normal 6 3 2 4 6 2 4" xfId="5267" xr:uid="{00000000-0005-0000-0000-00003C160000}"/>
    <cellStyle name="Normal 6 3 2 4 6 3" xfId="5268" xr:uid="{00000000-0005-0000-0000-00003D160000}"/>
    <cellStyle name="Normal 6 3 2 4 6 3 2" xfId="5269" xr:uid="{00000000-0005-0000-0000-00003E160000}"/>
    <cellStyle name="Normal 6 3 2 4 6 3 2 2" xfId="5270" xr:uid="{00000000-0005-0000-0000-00003F160000}"/>
    <cellStyle name="Normal 6 3 2 4 6 3 2 2 2" xfId="5271" xr:uid="{00000000-0005-0000-0000-000040160000}"/>
    <cellStyle name="Normal 6 3 2 4 6 3 2 3" xfId="5272" xr:uid="{00000000-0005-0000-0000-000041160000}"/>
    <cellStyle name="Normal 6 3 2 4 6 3 3" xfId="5273" xr:uid="{00000000-0005-0000-0000-000042160000}"/>
    <cellStyle name="Normal 6 3 2 4 6 3 3 2" xfId="5274" xr:uid="{00000000-0005-0000-0000-000043160000}"/>
    <cellStyle name="Normal 6 3 2 4 6 3 4" xfId="5275" xr:uid="{00000000-0005-0000-0000-000044160000}"/>
    <cellStyle name="Normal 6 3 2 4 6 4" xfId="5276" xr:uid="{00000000-0005-0000-0000-000045160000}"/>
    <cellStyle name="Normal 6 3 2 4 6 4 2" xfId="5277" xr:uid="{00000000-0005-0000-0000-000046160000}"/>
    <cellStyle name="Normal 6 3 2 4 6 4 2 2" xfId="5278" xr:uid="{00000000-0005-0000-0000-000047160000}"/>
    <cellStyle name="Normal 6 3 2 4 6 4 2 2 2" xfId="5279" xr:uid="{00000000-0005-0000-0000-000048160000}"/>
    <cellStyle name="Normal 6 3 2 4 6 4 2 3" xfId="5280" xr:uid="{00000000-0005-0000-0000-000049160000}"/>
    <cellStyle name="Normal 6 3 2 4 6 4 3" xfId="5281" xr:uid="{00000000-0005-0000-0000-00004A160000}"/>
    <cellStyle name="Normal 6 3 2 4 6 4 3 2" xfId="5282" xr:uid="{00000000-0005-0000-0000-00004B160000}"/>
    <cellStyle name="Normal 6 3 2 4 6 4 4" xfId="5283" xr:uid="{00000000-0005-0000-0000-00004C160000}"/>
    <cellStyle name="Normal 6 3 2 4 6 5" xfId="5284" xr:uid="{00000000-0005-0000-0000-00004D160000}"/>
    <cellStyle name="Normal 6 3 2 4 6 5 2" xfId="5285" xr:uid="{00000000-0005-0000-0000-00004E160000}"/>
    <cellStyle name="Normal 6 3 2 4 6 5 2 2" xfId="5286" xr:uid="{00000000-0005-0000-0000-00004F160000}"/>
    <cellStyle name="Normal 6 3 2 4 6 5 3" xfId="5287" xr:uid="{00000000-0005-0000-0000-000050160000}"/>
    <cellStyle name="Normal 6 3 2 4 6 6" xfId="5288" xr:uid="{00000000-0005-0000-0000-000051160000}"/>
    <cellStyle name="Normal 6 3 2 4 6 6 2" xfId="5289" xr:uid="{00000000-0005-0000-0000-000052160000}"/>
    <cellStyle name="Normal 6 3 2 4 6 7" xfId="5290" xr:uid="{00000000-0005-0000-0000-000053160000}"/>
    <cellStyle name="Normal 6 3 2 4 7" xfId="5291" xr:uid="{00000000-0005-0000-0000-000054160000}"/>
    <cellStyle name="Normal 6 3 2 4 7 2" xfId="5292" xr:uid="{00000000-0005-0000-0000-000055160000}"/>
    <cellStyle name="Normal 6 3 2 4 7 2 2" xfId="5293" xr:uid="{00000000-0005-0000-0000-000056160000}"/>
    <cellStyle name="Normal 6 3 2 4 7 2 2 2" xfId="5294" xr:uid="{00000000-0005-0000-0000-000057160000}"/>
    <cellStyle name="Normal 6 3 2 4 7 2 3" xfId="5295" xr:uid="{00000000-0005-0000-0000-000058160000}"/>
    <cellStyle name="Normal 6 3 2 4 7 3" xfId="5296" xr:uid="{00000000-0005-0000-0000-000059160000}"/>
    <cellStyle name="Normal 6 3 2 4 7 3 2" xfId="5297" xr:uid="{00000000-0005-0000-0000-00005A160000}"/>
    <cellStyle name="Normal 6 3 2 4 7 4" xfId="5298" xr:uid="{00000000-0005-0000-0000-00005B160000}"/>
    <cellStyle name="Normal 6 3 2 4 8" xfId="5299" xr:uid="{00000000-0005-0000-0000-00005C160000}"/>
    <cellStyle name="Normal 6 3 2 4 8 2" xfId="5300" xr:uid="{00000000-0005-0000-0000-00005D160000}"/>
    <cellStyle name="Normal 6 3 2 4 8 2 2" xfId="5301" xr:uid="{00000000-0005-0000-0000-00005E160000}"/>
    <cellStyle name="Normal 6 3 2 4 8 2 2 2" xfId="5302" xr:uid="{00000000-0005-0000-0000-00005F160000}"/>
    <cellStyle name="Normal 6 3 2 4 8 2 3" xfId="5303" xr:uid="{00000000-0005-0000-0000-000060160000}"/>
    <cellStyle name="Normal 6 3 2 4 8 3" xfId="5304" xr:uid="{00000000-0005-0000-0000-000061160000}"/>
    <cellStyle name="Normal 6 3 2 4 8 3 2" xfId="5305" xr:uid="{00000000-0005-0000-0000-000062160000}"/>
    <cellStyle name="Normal 6 3 2 4 8 4" xfId="5306" xr:uid="{00000000-0005-0000-0000-000063160000}"/>
    <cellStyle name="Normal 6 3 2 4 9" xfId="5307" xr:uid="{00000000-0005-0000-0000-000064160000}"/>
    <cellStyle name="Normal 6 3 2 4 9 2" xfId="5308" xr:uid="{00000000-0005-0000-0000-000065160000}"/>
    <cellStyle name="Normal 6 3 2 4 9 2 2" xfId="5309" xr:uid="{00000000-0005-0000-0000-000066160000}"/>
    <cellStyle name="Normal 6 3 2 4 9 2 2 2" xfId="5310" xr:uid="{00000000-0005-0000-0000-000067160000}"/>
    <cellStyle name="Normal 6 3 2 4 9 2 3" xfId="5311" xr:uid="{00000000-0005-0000-0000-000068160000}"/>
    <cellStyle name="Normal 6 3 2 4 9 3" xfId="5312" xr:uid="{00000000-0005-0000-0000-000069160000}"/>
    <cellStyle name="Normal 6 3 2 4 9 3 2" xfId="5313" xr:uid="{00000000-0005-0000-0000-00006A160000}"/>
    <cellStyle name="Normal 6 3 2 4 9 4" xfId="5314" xr:uid="{00000000-0005-0000-0000-00006B160000}"/>
    <cellStyle name="Normal 6 3 2 5" xfId="5315" xr:uid="{00000000-0005-0000-0000-00006C160000}"/>
    <cellStyle name="Normal 6 3 2 5 10" xfId="5316" xr:uid="{00000000-0005-0000-0000-00006D160000}"/>
    <cellStyle name="Normal 6 3 2 5 10 2" xfId="5317" xr:uid="{00000000-0005-0000-0000-00006E160000}"/>
    <cellStyle name="Normal 6 3 2 5 11" xfId="5318" xr:uid="{00000000-0005-0000-0000-00006F160000}"/>
    <cellStyle name="Normal 6 3 2 5 11 2" xfId="5319" xr:uid="{00000000-0005-0000-0000-000070160000}"/>
    <cellStyle name="Normal 6 3 2 5 12" xfId="5320" xr:uid="{00000000-0005-0000-0000-000071160000}"/>
    <cellStyle name="Normal 6 3 2 5 2" xfId="5321" xr:uid="{00000000-0005-0000-0000-000072160000}"/>
    <cellStyle name="Normal 6 3 2 5 2 2" xfId="5322" xr:uid="{00000000-0005-0000-0000-000073160000}"/>
    <cellStyle name="Normal 6 3 2 5 2 2 2" xfId="5323" xr:uid="{00000000-0005-0000-0000-000074160000}"/>
    <cellStyle name="Normal 6 3 2 5 2 2 2 2" xfId="5324" xr:uid="{00000000-0005-0000-0000-000075160000}"/>
    <cellStyle name="Normal 6 3 2 5 2 2 2 2 2" xfId="5325" xr:uid="{00000000-0005-0000-0000-000076160000}"/>
    <cellStyle name="Normal 6 3 2 5 2 2 2 2 2 2" xfId="5326" xr:uid="{00000000-0005-0000-0000-000077160000}"/>
    <cellStyle name="Normal 6 3 2 5 2 2 2 2 3" xfId="5327" xr:uid="{00000000-0005-0000-0000-000078160000}"/>
    <cellStyle name="Normal 6 3 2 5 2 2 2 3" xfId="5328" xr:uid="{00000000-0005-0000-0000-000079160000}"/>
    <cellStyle name="Normal 6 3 2 5 2 2 2 3 2" xfId="5329" xr:uid="{00000000-0005-0000-0000-00007A160000}"/>
    <cellStyle name="Normal 6 3 2 5 2 2 2 4" xfId="5330" xr:uid="{00000000-0005-0000-0000-00007B160000}"/>
    <cellStyle name="Normal 6 3 2 5 2 2 3" xfId="5331" xr:uid="{00000000-0005-0000-0000-00007C160000}"/>
    <cellStyle name="Normal 6 3 2 5 2 2 3 2" xfId="5332" xr:uid="{00000000-0005-0000-0000-00007D160000}"/>
    <cellStyle name="Normal 6 3 2 5 2 2 3 2 2" xfId="5333" xr:uid="{00000000-0005-0000-0000-00007E160000}"/>
    <cellStyle name="Normal 6 3 2 5 2 2 3 2 2 2" xfId="5334" xr:uid="{00000000-0005-0000-0000-00007F160000}"/>
    <cellStyle name="Normal 6 3 2 5 2 2 3 2 3" xfId="5335" xr:uid="{00000000-0005-0000-0000-000080160000}"/>
    <cellStyle name="Normal 6 3 2 5 2 2 3 3" xfId="5336" xr:uid="{00000000-0005-0000-0000-000081160000}"/>
    <cellStyle name="Normal 6 3 2 5 2 2 3 3 2" xfId="5337" xr:uid="{00000000-0005-0000-0000-000082160000}"/>
    <cellStyle name="Normal 6 3 2 5 2 2 3 4" xfId="5338" xr:uid="{00000000-0005-0000-0000-000083160000}"/>
    <cellStyle name="Normal 6 3 2 5 2 2 4" xfId="5339" xr:uid="{00000000-0005-0000-0000-000084160000}"/>
    <cellStyle name="Normal 6 3 2 5 2 2 4 2" xfId="5340" xr:uid="{00000000-0005-0000-0000-000085160000}"/>
    <cellStyle name="Normal 6 3 2 5 2 2 4 2 2" xfId="5341" xr:uid="{00000000-0005-0000-0000-000086160000}"/>
    <cellStyle name="Normal 6 3 2 5 2 2 4 2 2 2" xfId="5342" xr:uid="{00000000-0005-0000-0000-000087160000}"/>
    <cellStyle name="Normal 6 3 2 5 2 2 4 2 3" xfId="5343" xr:uid="{00000000-0005-0000-0000-000088160000}"/>
    <cellStyle name="Normal 6 3 2 5 2 2 4 3" xfId="5344" xr:uid="{00000000-0005-0000-0000-000089160000}"/>
    <cellStyle name="Normal 6 3 2 5 2 2 4 3 2" xfId="5345" xr:uid="{00000000-0005-0000-0000-00008A160000}"/>
    <cellStyle name="Normal 6 3 2 5 2 2 4 4" xfId="5346" xr:uid="{00000000-0005-0000-0000-00008B160000}"/>
    <cellStyle name="Normal 6 3 2 5 2 2 5" xfId="5347" xr:uid="{00000000-0005-0000-0000-00008C160000}"/>
    <cellStyle name="Normal 6 3 2 5 2 2 5 2" xfId="5348" xr:uid="{00000000-0005-0000-0000-00008D160000}"/>
    <cellStyle name="Normal 6 3 2 5 2 2 5 2 2" xfId="5349" xr:uid="{00000000-0005-0000-0000-00008E160000}"/>
    <cellStyle name="Normal 6 3 2 5 2 2 5 3" xfId="5350" xr:uid="{00000000-0005-0000-0000-00008F160000}"/>
    <cellStyle name="Normal 6 3 2 5 2 2 6" xfId="5351" xr:uid="{00000000-0005-0000-0000-000090160000}"/>
    <cellStyle name="Normal 6 3 2 5 2 2 6 2" xfId="5352" xr:uid="{00000000-0005-0000-0000-000091160000}"/>
    <cellStyle name="Normal 6 3 2 5 2 2 7" xfId="5353" xr:uid="{00000000-0005-0000-0000-000092160000}"/>
    <cellStyle name="Normal 6 3 2 5 2 3" xfId="5354" xr:uid="{00000000-0005-0000-0000-000093160000}"/>
    <cellStyle name="Normal 6 3 2 5 2 3 2" xfId="5355" xr:uid="{00000000-0005-0000-0000-000094160000}"/>
    <cellStyle name="Normal 6 3 2 5 2 3 2 2" xfId="5356" xr:uid="{00000000-0005-0000-0000-000095160000}"/>
    <cellStyle name="Normal 6 3 2 5 2 3 2 2 2" xfId="5357" xr:uid="{00000000-0005-0000-0000-000096160000}"/>
    <cellStyle name="Normal 6 3 2 5 2 3 2 3" xfId="5358" xr:uid="{00000000-0005-0000-0000-000097160000}"/>
    <cellStyle name="Normal 6 3 2 5 2 3 3" xfId="5359" xr:uid="{00000000-0005-0000-0000-000098160000}"/>
    <cellStyle name="Normal 6 3 2 5 2 3 3 2" xfId="5360" xr:uid="{00000000-0005-0000-0000-000099160000}"/>
    <cellStyle name="Normal 6 3 2 5 2 3 4" xfId="5361" xr:uid="{00000000-0005-0000-0000-00009A160000}"/>
    <cellStyle name="Normal 6 3 2 5 2 4" xfId="5362" xr:uid="{00000000-0005-0000-0000-00009B160000}"/>
    <cellStyle name="Normal 6 3 2 5 2 4 2" xfId="5363" xr:uid="{00000000-0005-0000-0000-00009C160000}"/>
    <cellStyle name="Normal 6 3 2 5 2 4 2 2" xfId="5364" xr:uid="{00000000-0005-0000-0000-00009D160000}"/>
    <cellStyle name="Normal 6 3 2 5 2 4 2 2 2" xfId="5365" xr:uid="{00000000-0005-0000-0000-00009E160000}"/>
    <cellStyle name="Normal 6 3 2 5 2 4 2 3" xfId="5366" xr:uid="{00000000-0005-0000-0000-00009F160000}"/>
    <cellStyle name="Normal 6 3 2 5 2 4 3" xfId="5367" xr:uid="{00000000-0005-0000-0000-0000A0160000}"/>
    <cellStyle name="Normal 6 3 2 5 2 4 3 2" xfId="5368" xr:uid="{00000000-0005-0000-0000-0000A1160000}"/>
    <cellStyle name="Normal 6 3 2 5 2 4 4" xfId="5369" xr:uid="{00000000-0005-0000-0000-0000A2160000}"/>
    <cellStyle name="Normal 6 3 2 5 2 5" xfId="5370" xr:uid="{00000000-0005-0000-0000-0000A3160000}"/>
    <cellStyle name="Normal 6 3 2 5 2 5 2" xfId="5371" xr:uid="{00000000-0005-0000-0000-0000A4160000}"/>
    <cellStyle name="Normal 6 3 2 5 2 5 2 2" xfId="5372" xr:uid="{00000000-0005-0000-0000-0000A5160000}"/>
    <cellStyle name="Normal 6 3 2 5 2 5 2 2 2" xfId="5373" xr:uid="{00000000-0005-0000-0000-0000A6160000}"/>
    <cellStyle name="Normal 6 3 2 5 2 5 2 3" xfId="5374" xr:uid="{00000000-0005-0000-0000-0000A7160000}"/>
    <cellStyle name="Normal 6 3 2 5 2 5 3" xfId="5375" xr:uid="{00000000-0005-0000-0000-0000A8160000}"/>
    <cellStyle name="Normal 6 3 2 5 2 5 3 2" xfId="5376" xr:uid="{00000000-0005-0000-0000-0000A9160000}"/>
    <cellStyle name="Normal 6 3 2 5 2 5 4" xfId="5377" xr:uid="{00000000-0005-0000-0000-0000AA160000}"/>
    <cellStyle name="Normal 6 3 2 5 2 6" xfId="5378" xr:uid="{00000000-0005-0000-0000-0000AB160000}"/>
    <cellStyle name="Normal 6 3 2 5 2 6 2" xfId="5379" xr:uid="{00000000-0005-0000-0000-0000AC160000}"/>
    <cellStyle name="Normal 6 3 2 5 2 6 2 2" xfId="5380" xr:uid="{00000000-0005-0000-0000-0000AD160000}"/>
    <cellStyle name="Normal 6 3 2 5 2 6 3" xfId="5381" xr:uid="{00000000-0005-0000-0000-0000AE160000}"/>
    <cellStyle name="Normal 6 3 2 5 2 7" xfId="5382" xr:uid="{00000000-0005-0000-0000-0000AF160000}"/>
    <cellStyle name="Normal 6 3 2 5 2 7 2" xfId="5383" xr:uid="{00000000-0005-0000-0000-0000B0160000}"/>
    <cellStyle name="Normal 6 3 2 5 2 8" xfId="5384" xr:uid="{00000000-0005-0000-0000-0000B1160000}"/>
    <cellStyle name="Normal 6 3 2 5 2 8 2" xfId="5385" xr:uid="{00000000-0005-0000-0000-0000B2160000}"/>
    <cellStyle name="Normal 6 3 2 5 2 9" xfId="5386" xr:uid="{00000000-0005-0000-0000-0000B3160000}"/>
    <cellStyle name="Normal 6 3 2 5 3" xfId="5387" xr:uid="{00000000-0005-0000-0000-0000B4160000}"/>
    <cellStyle name="Normal 6 3 2 5 3 2" xfId="5388" xr:uid="{00000000-0005-0000-0000-0000B5160000}"/>
    <cellStyle name="Normal 6 3 2 5 3 2 2" xfId="5389" xr:uid="{00000000-0005-0000-0000-0000B6160000}"/>
    <cellStyle name="Normal 6 3 2 5 3 2 2 2" xfId="5390" xr:uid="{00000000-0005-0000-0000-0000B7160000}"/>
    <cellStyle name="Normal 6 3 2 5 3 2 2 2 2" xfId="5391" xr:uid="{00000000-0005-0000-0000-0000B8160000}"/>
    <cellStyle name="Normal 6 3 2 5 3 2 2 2 2 2" xfId="5392" xr:uid="{00000000-0005-0000-0000-0000B9160000}"/>
    <cellStyle name="Normal 6 3 2 5 3 2 2 2 3" xfId="5393" xr:uid="{00000000-0005-0000-0000-0000BA160000}"/>
    <cellStyle name="Normal 6 3 2 5 3 2 2 3" xfId="5394" xr:uid="{00000000-0005-0000-0000-0000BB160000}"/>
    <cellStyle name="Normal 6 3 2 5 3 2 2 3 2" xfId="5395" xr:uid="{00000000-0005-0000-0000-0000BC160000}"/>
    <cellStyle name="Normal 6 3 2 5 3 2 2 4" xfId="5396" xr:uid="{00000000-0005-0000-0000-0000BD160000}"/>
    <cellStyle name="Normal 6 3 2 5 3 2 3" xfId="5397" xr:uid="{00000000-0005-0000-0000-0000BE160000}"/>
    <cellStyle name="Normal 6 3 2 5 3 2 3 2" xfId="5398" xr:uid="{00000000-0005-0000-0000-0000BF160000}"/>
    <cellStyle name="Normal 6 3 2 5 3 2 3 2 2" xfId="5399" xr:uid="{00000000-0005-0000-0000-0000C0160000}"/>
    <cellStyle name="Normal 6 3 2 5 3 2 3 2 2 2" xfId="5400" xr:uid="{00000000-0005-0000-0000-0000C1160000}"/>
    <cellStyle name="Normal 6 3 2 5 3 2 3 2 3" xfId="5401" xr:uid="{00000000-0005-0000-0000-0000C2160000}"/>
    <cellStyle name="Normal 6 3 2 5 3 2 3 3" xfId="5402" xr:uid="{00000000-0005-0000-0000-0000C3160000}"/>
    <cellStyle name="Normal 6 3 2 5 3 2 3 3 2" xfId="5403" xr:uid="{00000000-0005-0000-0000-0000C4160000}"/>
    <cellStyle name="Normal 6 3 2 5 3 2 3 4" xfId="5404" xr:uid="{00000000-0005-0000-0000-0000C5160000}"/>
    <cellStyle name="Normal 6 3 2 5 3 2 4" xfId="5405" xr:uid="{00000000-0005-0000-0000-0000C6160000}"/>
    <cellStyle name="Normal 6 3 2 5 3 2 4 2" xfId="5406" xr:uid="{00000000-0005-0000-0000-0000C7160000}"/>
    <cellStyle name="Normal 6 3 2 5 3 2 4 2 2" xfId="5407" xr:uid="{00000000-0005-0000-0000-0000C8160000}"/>
    <cellStyle name="Normal 6 3 2 5 3 2 4 2 2 2" xfId="5408" xr:uid="{00000000-0005-0000-0000-0000C9160000}"/>
    <cellStyle name="Normal 6 3 2 5 3 2 4 2 3" xfId="5409" xr:uid="{00000000-0005-0000-0000-0000CA160000}"/>
    <cellStyle name="Normal 6 3 2 5 3 2 4 3" xfId="5410" xr:uid="{00000000-0005-0000-0000-0000CB160000}"/>
    <cellStyle name="Normal 6 3 2 5 3 2 4 3 2" xfId="5411" xr:uid="{00000000-0005-0000-0000-0000CC160000}"/>
    <cellStyle name="Normal 6 3 2 5 3 2 4 4" xfId="5412" xr:uid="{00000000-0005-0000-0000-0000CD160000}"/>
    <cellStyle name="Normal 6 3 2 5 3 2 5" xfId="5413" xr:uid="{00000000-0005-0000-0000-0000CE160000}"/>
    <cellStyle name="Normal 6 3 2 5 3 2 5 2" xfId="5414" xr:uid="{00000000-0005-0000-0000-0000CF160000}"/>
    <cellStyle name="Normal 6 3 2 5 3 2 5 2 2" xfId="5415" xr:uid="{00000000-0005-0000-0000-0000D0160000}"/>
    <cellStyle name="Normal 6 3 2 5 3 2 5 3" xfId="5416" xr:uid="{00000000-0005-0000-0000-0000D1160000}"/>
    <cellStyle name="Normal 6 3 2 5 3 2 6" xfId="5417" xr:uid="{00000000-0005-0000-0000-0000D2160000}"/>
    <cellStyle name="Normal 6 3 2 5 3 2 6 2" xfId="5418" xr:uid="{00000000-0005-0000-0000-0000D3160000}"/>
    <cellStyle name="Normal 6 3 2 5 3 2 7" xfId="5419" xr:uid="{00000000-0005-0000-0000-0000D4160000}"/>
    <cellStyle name="Normal 6 3 2 5 3 3" xfId="5420" xr:uid="{00000000-0005-0000-0000-0000D5160000}"/>
    <cellStyle name="Normal 6 3 2 5 3 3 2" xfId="5421" xr:uid="{00000000-0005-0000-0000-0000D6160000}"/>
    <cellStyle name="Normal 6 3 2 5 3 3 2 2" xfId="5422" xr:uid="{00000000-0005-0000-0000-0000D7160000}"/>
    <cellStyle name="Normal 6 3 2 5 3 3 2 2 2" xfId="5423" xr:uid="{00000000-0005-0000-0000-0000D8160000}"/>
    <cellStyle name="Normal 6 3 2 5 3 3 2 3" xfId="5424" xr:uid="{00000000-0005-0000-0000-0000D9160000}"/>
    <cellStyle name="Normal 6 3 2 5 3 3 3" xfId="5425" xr:uid="{00000000-0005-0000-0000-0000DA160000}"/>
    <cellStyle name="Normal 6 3 2 5 3 3 3 2" xfId="5426" xr:uid="{00000000-0005-0000-0000-0000DB160000}"/>
    <cellStyle name="Normal 6 3 2 5 3 3 4" xfId="5427" xr:uid="{00000000-0005-0000-0000-0000DC160000}"/>
    <cellStyle name="Normal 6 3 2 5 3 4" xfId="5428" xr:uid="{00000000-0005-0000-0000-0000DD160000}"/>
    <cellStyle name="Normal 6 3 2 5 3 4 2" xfId="5429" xr:uid="{00000000-0005-0000-0000-0000DE160000}"/>
    <cellStyle name="Normal 6 3 2 5 3 4 2 2" xfId="5430" xr:uid="{00000000-0005-0000-0000-0000DF160000}"/>
    <cellStyle name="Normal 6 3 2 5 3 4 2 2 2" xfId="5431" xr:uid="{00000000-0005-0000-0000-0000E0160000}"/>
    <cellStyle name="Normal 6 3 2 5 3 4 2 3" xfId="5432" xr:uid="{00000000-0005-0000-0000-0000E1160000}"/>
    <cellStyle name="Normal 6 3 2 5 3 4 3" xfId="5433" xr:uid="{00000000-0005-0000-0000-0000E2160000}"/>
    <cellStyle name="Normal 6 3 2 5 3 4 3 2" xfId="5434" xr:uid="{00000000-0005-0000-0000-0000E3160000}"/>
    <cellStyle name="Normal 6 3 2 5 3 4 4" xfId="5435" xr:uid="{00000000-0005-0000-0000-0000E4160000}"/>
    <cellStyle name="Normal 6 3 2 5 3 5" xfId="5436" xr:uid="{00000000-0005-0000-0000-0000E5160000}"/>
    <cellStyle name="Normal 6 3 2 5 3 5 2" xfId="5437" xr:uid="{00000000-0005-0000-0000-0000E6160000}"/>
    <cellStyle name="Normal 6 3 2 5 3 5 2 2" xfId="5438" xr:uid="{00000000-0005-0000-0000-0000E7160000}"/>
    <cellStyle name="Normal 6 3 2 5 3 5 2 2 2" xfId="5439" xr:uid="{00000000-0005-0000-0000-0000E8160000}"/>
    <cellStyle name="Normal 6 3 2 5 3 5 2 3" xfId="5440" xr:uid="{00000000-0005-0000-0000-0000E9160000}"/>
    <cellStyle name="Normal 6 3 2 5 3 5 3" xfId="5441" xr:uid="{00000000-0005-0000-0000-0000EA160000}"/>
    <cellStyle name="Normal 6 3 2 5 3 5 3 2" xfId="5442" xr:uid="{00000000-0005-0000-0000-0000EB160000}"/>
    <cellStyle name="Normal 6 3 2 5 3 5 4" xfId="5443" xr:uid="{00000000-0005-0000-0000-0000EC160000}"/>
    <cellStyle name="Normal 6 3 2 5 3 6" xfId="5444" xr:uid="{00000000-0005-0000-0000-0000ED160000}"/>
    <cellStyle name="Normal 6 3 2 5 3 6 2" xfId="5445" xr:uid="{00000000-0005-0000-0000-0000EE160000}"/>
    <cellStyle name="Normal 6 3 2 5 3 6 2 2" xfId="5446" xr:uid="{00000000-0005-0000-0000-0000EF160000}"/>
    <cellStyle name="Normal 6 3 2 5 3 6 3" xfId="5447" xr:uid="{00000000-0005-0000-0000-0000F0160000}"/>
    <cellStyle name="Normal 6 3 2 5 3 7" xfId="5448" xr:uid="{00000000-0005-0000-0000-0000F1160000}"/>
    <cellStyle name="Normal 6 3 2 5 3 7 2" xfId="5449" xr:uid="{00000000-0005-0000-0000-0000F2160000}"/>
    <cellStyle name="Normal 6 3 2 5 3 8" xfId="5450" xr:uid="{00000000-0005-0000-0000-0000F3160000}"/>
    <cellStyle name="Normal 6 3 2 5 4" xfId="5451" xr:uid="{00000000-0005-0000-0000-0000F4160000}"/>
    <cellStyle name="Normal 6 3 2 5 4 2" xfId="5452" xr:uid="{00000000-0005-0000-0000-0000F5160000}"/>
    <cellStyle name="Normal 6 3 2 5 4 2 2" xfId="5453" xr:uid="{00000000-0005-0000-0000-0000F6160000}"/>
    <cellStyle name="Normal 6 3 2 5 4 2 2 2" xfId="5454" xr:uid="{00000000-0005-0000-0000-0000F7160000}"/>
    <cellStyle name="Normal 6 3 2 5 4 2 2 2 2" xfId="5455" xr:uid="{00000000-0005-0000-0000-0000F8160000}"/>
    <cellStyle name="Normal 6 3 2 5 4 2 2 3" xfId="5456" xr:uid="{00000000-0005-0000-0000-0000F9160000}"/>
    <cellStyle name="Normal 6 3 2 5 4 2 3" xfId="5457" xr:uid="{00000000-0005-0000-0000-0000FA160000}"/>
    <cellStyle name="Normal 6 3 2 5 4 2 3 2" xfId="5458" xr:uid="{00000000-0005-0000-0000-0000FB160000}"/>
    <cellStyle name="Normal 6 3 2 5 4 2 4" xfId="5459" xr:uid="{00000000-0005-0000-0000-0000FC160000}"/>
    <cellStyle name="Normal 6 3 2 5 4 3" xfId="5460" xr:uid="{00000000-0005-0000-0000-0000FD160000}"/>
    <cellStyle name="Normal 6 3 2 5 4 3 2" xfId="5461" xr:uid="{00000000-0005-0000-0000-0000FE160000}"/>
    <cellStyle name="Normal 6 3 2 5 4 3 2 2" xfId="5462" xr:uid="{00000000-0005-0000-0000-0000FF160000}"/>
    <cellStyle name="Normal 6 3 2 5 4 3 2 2 2" xfId="5463" xr:uid="{00000000-0005-0000-0000-000000170000}"/>
    <cellStyle name="Normal 6 3 2 5 4 3 2 3" xfId="5464" xr:uid="{00000000-0005-0000-0000-000001170000}"/>
    <cellStyle name="Normal 6 3 2 5 4 3 3" xfId="5465" xr:uid="{00000000-0005-0000-0000-000002170000}"/>
    <cellStyle name="Normal 6 3 2 5 4 3 3 2" xfId="5466" xr:uid="{00000000-0005-0000-0000-000003170000}"/>
    <cellStyle name="Normal 6 3 2 5 4 3 4" xfId="5467" xr:uid="{00000000-0005-0000-0000-000004170000}"/>
    <cellStyle name="Normal 6 3 2 5 4 4" xfId="5468" xr:uid="{00000000-0005-0000-0000-000005170000}"/>
    <cellStyle name="Normal 6 3 2 5 4 4 2" xfId="5469" xr:uid="{00000000-0005-0000-0000-000006170000}"/>
    <cellStyle name="Normal 6 3 2 5 4 4 2 2" xfId="5470" xr:uid="{00000000-0005-0000-0000-000007170000}"/>
    <cellStyle name="Normal 6 3 2 5 4 4 2 2 2" xfId="5471" xr:uid="{00000000-0005-0000-0000-000008170000}"/>
    <cellStyle name="Normal 6 3 2 5 4 4 2 3" xfId="5472" xr:uid="{00000000-0005-0000-0000-000009170000}"/>
    <cellStyle name="Normal 6 3 2 5 4 4 3" xfId="5473" xr:uid="{00000000-0005-0000-0000-00000A170000}"/>
    <cellStyle name="Normal 6 3 2 5 4 4 3 2" xfId="5474" xr:uid="{00000000-0005-0000-0000-00000B170000}"/>
    <cellStyle name="Normal 6 3 2 5 4 4 4" xfId="5475" xr:uid="{00000000-0005-0000-0000-00000C170000}"/>
    <cellStyle name="Normal 6 3 2 5 4 5" xfId="5476" xr:uid="{00000000-0005-0000-0000-00000D170000}"/>
    <cellStyle name="Normal 6 3 2 5 4 5 2" xfId="5477" xr:uid="{00000000-0005-0000-0000-00000E170000}"/>
    <cellStyle name="Normal 6 3 2 5 4 5 2 2" xfId="5478" xr:uid="{00000000-0005-0000-0000-00000F170000}"/>
    <cellStyle name="Normal 6 3 2 5 4 5 3" xfId="5479" xr:uid="{00000000-0005-0000-0000-000010170000}"/>
    <cellStyle name="Normal 6 3 2 5 4 6" xfId="5480" xr:uid="{00000000-0005-0000-0000-000011170000}"/>
    <cellStyle name="Normal 6 3 2 5 4 6 2" xfId="5481" xr:uid="{00000000-0005-0000-0000-000012170000}"/>
    <cellStyle name="Normal 6 3 2 5 4 7" xfId="5482" xr:uid="{00000000-0005-0000-0000-000013170000}"/>
    <cellStyle name="Normal 6 3 2 5 5" xfId="5483" xr:uid="{00000000-0005-0000-0000-000014170000}"/>
    <cellStyle name="Normal 6 3 2 5 5 2" xfId="5484" xr:uid="{00000000-0005-0000-0000-000015170000}"/>
    <cellStyle name="Normal 6 3 2 5 5 2 2" xfId="5485" xr:uid="{00000000-0005-0000-0000-000016170000}"/>
    <cellStyle name="Normal 6 3 2 5 5 2 2 2" xfId="5486" xr:uid="{00000000-0005-0000-0000-000017170000}"/>
    <cellStyle name="Normal 6 3 2 5 5 2 3" xfId="5487" xr:uid="{00000000-0005-0000-0000-000018170000}"/>
    <cellStyle name="Normal 6 3 2 5 5 3" xfId="5488" xr:uid="{00000000-0005-0000-0000-000019170000}"/>
    <cellStyle name="Normal 6 3 2 5 5 3 2" xfId="5489" xr:uid="{00000000-0005-0000-0000-00001A170000}"/>
    <cellStyle name="Normal 6 3 2 5 5 4" xfId="5490" xr:uid="{00000000-0005-0000-0000-00001B170000}"/>
    <cellStyle name="Normal 6 3 2 5 6" xfId="5491" xr:uid="{00000000-0005-0000-0000-00001C170000}"/>
    <cellStyle name="Normal 6 3 2 5 6 2" xfId="5492" xr:uid="{00000000-0005-0000-0000-00001D170000}"/>
    <cellStyle name="Normal 6 3 2 5 6 2 2" xfId="5493" xr:uid="{00000000-0005-0000-0000-00001E170000}"/>
    <cellStyle name="Normal 6 3 2 5 6 2 2 2" xfId="5494" xr:uid="{00000000-0005-0000-0000-00001F170000}"/>
    <cellStyle name="Normal 6 3 2 5 6 2 3" xfId="5495" xr:uid="{00000000-0005-0000-0000-000020170000}"/>
    <cellStyle name="Normal 6 3 2 5 6 3" xfId="5496" xr:uid="{00000000-0005-0000-0000-000021170000}"/>
    <cellStyle name="Normal 6 3 2 5 6 3 2" xfId="5497" xr:uid="{00000000-0005-0000-0000-000022170000}"/>
    <cellStyle name="Normal 6 3 2 5 6 4" xfId="5498" xr:uid="{00000000-0005-0000-0000-000023170000}"/>
    <cellStyle name="Normal 6 3 2 5 7" xfId="5499" xr:uid="{00000000-0005-0000-0000-000024170000}"/>
    <cellStyle name="Normal 6 3 2 5 7 2" xfId="5500" xr:uid="{00000000-0005-0000-0000-000025170000}"/>
    <cellStyle name="Normal 6 3 2 5 7 2 2" xfId="5501" xr:uid="{00000000-0005-0000-0000-000026170000}"/>
    <cellStyle name="Normal 6 3 2 5 7 2 2 2" xfId="5502" xr:uid="{00000000-0005-0000-0000-000027170000}"/>
    <cellStyle name="Normal 6 3 2 5 7 2 3" xfId="5503" xr:uid="{00000000-0005-0000-0000-000028170000}"/>
    <cellStyle name="Normal 6 3 2 5 7 3" xfId="5504" xr:uid="{00000000-0005-0000-0000-000029170000}"/>
    <cellStyle name="Normal 6 3 2 5 7 3 2" xfId="5505" xr:uid="{00000000-0005-0000-0000-00002A170000}"/>
    <cellStyle name="Normal 6 3 2 5 7 4" xfId="5506" xr:uid="{00000000-0005-0000-0000-00002B170000}"/>
    <cellStyle name="Normal 6 3 2 5 8" xfId="5507" xr:uid="{00000000-0005-0000-0000-00002C170000}"/>
    <cellStyle name="Normal 6 3 2 5 8 2" xfId="5508" xr:uid="{00000000-0005-0000-0000-00002D170000}"/>
    <cellStyle name="Normal 6 3 2 5 8 2 2" xfId="5509" xr:uid="{00000000-0005-0000-0000-00002E170000}"/>
    <cellStyle name="Normal 6 3 2 5 8 2 2 2" xfId="5510" xr:uid="{00000000-0005-0000-0000-00002F170000}"/>
    <cellStyle name="Normal 6 3 2 5 8 2 3" xfId="5511" xr:uid="{00000000-0005-0000-0000-000030170000}"/>
    <cellStyle name="Normal 6 3 2 5 8 3" xfId="5512" xr:uid="{00000000-0005-0000-0000-000031170000}"/>
    <cellStyle name="Normal 6 3 2 5 8 3 2" xfId="5513" xr:uid="{00000000-0005-0000-0000-000032170000}"/>
    <cellStyle name="Normal 6 3 2 5 8 4" xfId="5514" xr:uid="{00000000-0005-0000-0000-000033170000}"/>
    <cellStyle name="Normal 6 3 2 5 9" xfId="5515" xr:uid="{00000000-0005-0000-0000-000034170000}"/>
    <cellStyle name="Normal 6 3 2 5 9 2" xfId="5516" xr:uid="{00000000-0005-0000-0000-000035170000}"/>
    <cellStyle name="Normal 6 3 2 5 9 2 2" xfId="5517" xr:uid="{00000000-0005-0000-0000-000036170000}"/>
    <cellStyle name="Normal 6 3 2 5 9 3" xfId="5518" xr:uid="{00000000-0005-0000-0000-000037170000}"/>
    <cellStyle name="Normal 6 3 2 6" xfId="5519" xr:uid="{00000000-0005-0000-0000-000038170000}"/>
    <cellStyle name="Normal 6 3 2 6 10" xfId="5520" xr:uid="{00000000-0005-0000-0000-000039170000}"/>
    <cellStyle name="Normal 6 3 2 6 2" xfId="5521" xr:uid="{00000000-0005-0000-0000-00003A170000}"/>
    <cellStyle name="Normal 6 3 2 6 2 2" xfId="5522" xr:uid="{00000000-0005-0000-0000-00003B170000}"/>
    <cellStyle name="Normal 6 3 2 6 2 2 2" xfId="5523" xr:uid="{00000000-0005-0000-0000-00003C170000}"/>
    <cellStyle name="Normal 6 3 2 6 2 2 2 2" xfId="5524" xr:uid="{00000000-0005-0000-0000-00003D170000}"/>
    <cellStyle name="Normal 6 3 2 6 2 2 2 2 2" xfId="5525" xr:uid="{00000000-0005-0000-0000-00003E170000}"/>
    <cellStyle name="Normal 6 3 2 6 2 2 2 3" xfId="5526" xr:uid="{00000000-0005-0000-0000-00003F170000}"/>
    <cellStyle name="Normal 6 3 2 6 2 2 3" xfId="5527" xr:uid="{00000000-0005-0000-0000-000040170000}"/>
    <cellStyle name="Normal 6 3 2 6 2 2 3 2" xfId="5528" xr:uid="{00000000-0005-0000-0000-000041170000}"/>
    <cellStyle name="Normal 6 3 2 6 2 2 4" xfId="5529" xr:uid="{00000000-0005-0000-0000-000042170000}"/>
    <cellStyle name="Normal 6 3 2 6 2 3" xfId="5530" xr:uid="{00000000-0005-0000-0000-000043170000}"/>
    <cellStyle name="Normal 6 3 2 6 2 3 2" xfId="5531" xr:uid="{00000000-0005-0000-0000-000044170000}"/>
    <cellStyle name="Normal 6 3 2 6 2 3 2 2" xfId="5532" xr:uid="{00000000-0005-0000-0000-000045170000}"/>
    <cellStyle name="Normal 6 3 2 6 2 3 2 2 2" xfId="5533" xr:uid="{00000000-0005-0000-0000-000046170000}"/>
    <cellStyle name="Normal 6 3 2 6 2 3 2 3" xfId="5534" xr:uid="{00000000-0005-0000-0000-000047170000}"/>
    <cellStyle name="Normal 6 3 2 6 2 3 3" xfId="5535" xr:uid="{00000000-0005-0000-0000-000048170000}"/>
    <cellStyle name="Normal 6 3 2 6 2 3 3 2" xfId="5536" xr:uid="{00000000-0005-0000-0000-000049170000}"/>
    <cellStyle name="Normal 6 3 2 6 2 3 4" xfId="5537" xr:uid="{00000000-0005-0000-0000-00004A170000}"/>
    <cellStyle name="Normal 6 3 2 6 2 4" xfId="5538" xr:uid="{00000000-0005-0000-0000-00004B170000}"/>
    <cellStyle name="Normal 6 3 2 6 2 4 2" xfId="5539" xr:uid="{00000000-0005-0000-0000-00004C170000}"/>
    <cellStyle name="Normal 6 3 2 6 2 4 2 2" xfId="5540" xr:uid="{00000000-0005-0000-0000-00004D170000}"/>
    <cellStyle name="Normal 6 3 2 6 2 4 2 2 2" xfId="5541" xr:uid="{00000000-0005-0000-0000-00004E170000}"/>
    <cellStyle name="Normal 6 3 2 6 2 4 2 3" xfId="5542" xr:uid="{00000000-0005-0000-0000-00004F170000}"/>
    <cellStyle name="Normal 6 3 2 6 2 4 3" xfId="5543" xr:uid="{00000000-0005-0000-0000-000050170000}"/>
    <cellStyle name="Normal 6 3 2 6 2 4 3 2" xfId="5544" xr:uid="{00000000-0005-0000-0000-000051170000}"/>
    <cellStyle name="Normal 6 3 2 6 2 4 4" xfId="5545" xr:uid="{00000000-0005-0000-0000-000052170000}"/>
    <cellStyle name="Normal 6 3 2 6 2 5" xfId="5546" xr:uid="{00000000-0005-0000-0000-000053170000}"/>
    <cellStyle name="Normal 6 3 2 6 2 5 2" xfId="5547" xr:uid="{00000000-0005-0000-0000-000054170000}"/>
    <cellStyle name="Normal 6 3 2 6 2 5 2 2" xfId="5548" xr:uid="{00000000-0005-0000-0000-000055170000}"/>
    <cellStyle name="Normal 6 3 2 6 2 5 3" xfId="5549" xr:uid="{00000000-0005-0000-0000-000056170000}"/>
    <cellStyle name="Normal 6 3 2 6 2 6" xfId="5550" xr:uid="{00000000-0005-0000-0000-000057170000}"/>
    <cellStyle name="Normal 6 3 2 6 2 6 2" xfId="5551" xr:uid="{00000000-0005-0000-0000-000058170000}"/>
    <cellStyle name="Normal 6 3 2 6 2 7" xfId="5552" xr:uid="{00000000-0005-0000-0000-000059170000}"/>
    <cellStyle name="Normal 6 3 2 6 3" xfId="5553" xr:uid="{00000000-0005-0000-0000-00005A170000}"/>
    <cellStyle name="Normal 6 3 2 6 3 2" xfId="5554" xr:uid="{00000000-0005-0000-0000-00005B170000}"/>
    <cellStyle name="Normal 6 3 2 6 3 2 2" xfId="5555" xr:uid="{00000000-0005-0000-0000-00005C170000}"/>
    <cellStyle name="Normal 6 3 2 6 3 2 2 2" xfId="5556" xr:uid="{00000000-0005-0000-0000-00005D170000}"/>
    <cellStyle name="Normal 6 3 2 6 3 2 3" xfId="5557" xr:uid="{00000000-0005-0000-0000-00005E170000}"/>
    <cellStyle name="Normal 6 3 2 6 3 3" xfId="5558" xr:uid="{00000000-0005-0000-0000-00005F170000}"/>
    <cellStyle name="Normal 6 3 2 6 3 3 2" xfId="5559" xr:uid="{00000000-0005-0000-0000-000060170000}"/>
    <cellStyle name="Normal 6 3 2 6 3 4" xfId="5560" xr:uid="{00000000-0005-0000-0000-000061170000}"/>
    <cellStyle name="Normal 6 3 2 6 4" xfId="5561" xr:uid="{00000000-0005-0000-0000-000062170000}"/>
    <cellStyle name="Normal 6 3 2 6 4 2" xfId="5562" xr:uid="{00000000-0005-0000-0000-000063170000}"/>
    <cellStyle name="Normal 6 3 2 6 4 2 2" xfId="5563" xr:uid="{00000000-0005-0000-0000-000064170000}"/>
    <cellStyle name="Normal 6 3 2 6 4 2 2 2" xfId="5564" xr:uid="{00000000-0005-0000-0000-000065170000}"/>
    <cellStyle name="Normal 6 3 2 6 4 2 3" xfId="5565" xr:uid="{00000000-0005-0000-0000-000066170000}"/>
    <cellStyle name="Normal 6 3 2 6 4 3" xfId="5566" xr:uid="{00000000-0005-0000-0000-000067170000}"/>
    <cellStyle name="Normal 6 3 2 6 4 3 2" xfId="5567" xr:uid="{00000000-0005-0000-0000-000068170000}"/>
    <cellStyle name="Normal 6 3 2 6 4 4" xfId="5568" xr:uid="{00000000-0005-0000-0000-000069170000}"/>
    <cellStyle name="Normal 6 3 2 6 5" xfId="5569" xr:uid="{00000000-0005-0000-0000-00006A170000}"/>
    <cellStyle name="Normal 6 3 2 6 5 2" xfId="5570" xr:uid="{00000000-0005-0000-0000-00006B170000}"/>
    <cellStyle name="Normal 6 3 2 6 5 2 2" xfId="5571" xr:uid="{00000000-0005-0000-0000-00006C170000}"/>
    <cellStyle name="Normal 6 3 2 6 5 2 2 2" xfId="5572" xr:uid="{00000000-0005-0000-0000-00006D170000}"/>
    <cellStyle name="Normal 6 3 2 6 5 2 3" xfId="5573" xr:uid="{00000000-0005-0000-0000-00006E170000}"/>
    <cellStyle name="Normal 6 3 2 6 5 3" xfId="5574" xr:uid="{00000000-0005-0000-0000-00006F170000}"/>
    <cellStyle name="Normal 6 3 2 6 5 3 2" xfId="5575" xr:uid="{00000000-0005-0000-0000-000070170000}"/>
    <cellStyle name="Normal 6 3 2 6 5 4" xfId="5576" xr:uid="{00000000-0005-0000-0000-000071170000}"/>
    <cellStyle name="Normal 6 3 2 6 6" xfId="5577" xr:uid="{00000000-0005-0000-0000-000072170000}"/>
    <cellStyle name="Normal 6 3 2 6 6 2" xfId="5578" xr:uid="{00000000-0005-0000-0000-000073170000}"/>
    <cellStyle name="Normal 6 3 2 6 6 2 2" xfId="5579" xr:uid="{00000000-0005-0000-0000-000074170000}"/>
    <cellStyle name="Normal 6 3 2 6 6 2 2 2" xfId="5580" xr:uid="{00000000-0005-0000-0000-000075170000}"/>
    <cellStyle name="Normal 6 3 2 6 6 2 3" xfId="5581" xr:uid="{00000000-0005-0000-0000-000076170000}"/>
    <cellStyle name="Normal 6 3 2 6 6 3" xfId="5582" xr:uid="{00000000-0005-0000-0000-000077170000}"/>
    <cellStyle name="Normal 6 3 2 6 6 3 2" xfId="5583" xr:uid="{00000000-0005-0000-0000-000078170000}"/>
    <cellStyle name="Normal 6 3 2 6 6 4" xfId="5584" xr:uid="{00000000-0005-0000-0000-000079170000}"/>
    <cellStyle name="Normal 6 3 2 6 7" xfId="5585" xr:uid="{00000000-0005-0000-0000-00007A170000}"/>
    <cellStyle name="Normal 6 3 2 6 7 2" xfId="5586" xr:uid="{00000000-0005-0000-0000-00007B170000}"/>
    <cellStyle name="Normal 6 3 2 6 7 2 2" xfId="5587" xr:uid="{00000000-0005-0000-0000-00007C170000}"/>
    <cellStyle name="Normal 6 3 2 6 7 3" xfId="5588" xr:uid="{00000000-0005-0000-0000-00007D170000}"/>
    <cellStyle name="Normal 6 3 2 6 8" xfId="5589" xr:uid="{00000000-0005-0000-0000-00007E170000}"/>
    <cellStyle name="Normal 6 3 2 6 8 2" xfId="5590" xr:uid="{00000000-0005-0000-0000-00007F170000}"/>
    <cellStyle name="Normal 6 3 2 6 9" xfId="5591" xr:uid="{00000000-0005-0000-0000-000080170000}"/>
    <cellStyle name="Normal 6 3 2 6 9 2" xfId="5592" xr:uid="{00000000-0005-0000-0000-000081170000}"/>
    <cellStyle name="Normal 6 3 2 7" xfId="5593" xr:uid="{00000000-0005-0000-0000-000082170000}"/>
    <cellStyle name="Normal 6 3 2 7 2" xfId="5594" xr:uid="{00000000-0005-0000-0000-000083170000}"/>
    <cellStyle name="Normal 6 3 2 7 2 2" xfId="5595" xr:uid="{00000000-0005-0000-0000-000084170000}"/>
    <cellStyle name="Normal 6 3 2 7 2 2 2" xfId="5596" xr:uid="{00000000-0005-0000-0000-000085170000}"/>
    <cellStyle name="Normal 6 3 2 7 2 2 2 2" xfId="5597" xr:uid="{00000000-0005-0000-0000-000086170000}"/>
    <cellStyle name="Normal 6 3 2 7 2 2 2 2 2" xfId="5598" xr:uid="{00000000-0005-0000-0000-000087170000}"/>
    <cellStyle name="Normal 6 3 2 7 2 2 2 3" xfId="5599" xr:uid="{00000000-0005-0000-0000-000088170000}"/>
    <cellStyle name="Normal 6 3 2 7 2 2 3" xfId="5600" xr:uid="{00000000-0005-0000-0000-000089170000}"/>
    <cellStyle name="Normal 6 3 2 7 2 2 3 2" xfId="5601" xr:uid="{00000000-0005-0000-0000-00008A170000}"/>
    <cellStyle name="Normal 6 3 2 7 2 2 4" xfId="5602" xr:uid="{00000000-0005-0000-0000-00008B170000}"/>
    <cellStyle name="Normal 6 3 2 7 2 3" xfId="5603" xr:uid="{00000000-0005-0000-0000-00008C170000}"/>
    <cellStyle name="Normal 6 3 2 7 2 3 2" xfId="5604" xr:uid="{00000000-0005-0000-0000-00008D170000}"/>
    <cellStyle name="Normal 6 3 2 7 2 3 2 2" xfId="5605" xr:uid="{00000000-0005-0000-0000-00008E170000}"/>
    <cellStyle name="Normal 6 3 2 7 2 3 2 2 2" xfId="5606" xr:uid="{00000000-0005-0000-0000-00008F170000}"/>
    <cellStyle name="Normal 6 3 2 7 2 3 2 3" xfId="5607" xr:uid="{00000000-0005-0000-0000-000090170000}"/>
    <cellStyle name="Normal 6 3 2 7 2 3 3" xfId="5608" xr:uid="{00000000-0005-0000-0000-000091170000}"/>
    <cellStyle name="Normal 6 3 2 7 2 3 3 2" xfId="5609" xr:uid="{00000000-0005-0000-0000-000092170000}"/>
    <cellStyle name="Normal 6 3 2 7 2 3 4" xfId="5610" xr:uid="{00000000-0005-0000-0000-000093170000}"/>
    <cellStyle name="Normal 6 3 2 7 2 4" xfId="5611" xr:uid="{00000000-0005-0000-0000-000094170000}"/>
    <cellStyle name="Normal 6 3 2 7 2 4 2" xfId="5612" xr:uid="{00000000-0005-0000-0000-000095170000}"/>
    <cellStyle name="Normal 6 3 2 7 2 4 2 2" xfId="5613" xr:uid="{00000000-0005-0000-0000-000096170000}"/>
    <cellStyle name="Normal 6 3 2 7 2 4 2 2 2" xfId="5614" xr:uid="{00000000-0005-0000-0000-000097170000}"/>
    <cellStyle name="Normal 6 3 2 7 2 4 2 3" xfId="5615" xr:uid="{00000000-0005-0000-0000-000098170000}"/>
    <cellStyle name="Normal 6 3 2 7 2 4 3" xfId="5616" xr:uid="{00000000-0005-0000-0000-000099170000}"/>
    <cellStyle name="Normal 6 3 2 7 2 4 3 2" xfId="5617" xr:uid="{00000000-0005-0000-0000-00009A170000}"/>
    <cellStyle name="Normal 6 3 2 7 2 4 4" xfId="5618" xr:uid="{00000000-0005-0000-0000-00009B170000}"/>
    <cellStyle name="Normal 6 3 2 7 2 5" xfId="5619" xr:uid="{00000000-0005-0000-0000-00009C170000}"/>
    <cellStyle name="Normal 6 3 2 7 2 5 2" xfId="5620" xr:uid="{00000000-0005-0000-0000-00009D170000}"/>
    <cellStyle name="Normal 6 3 2 7 2 5 2 2" xfId="5621" xr:uid="{00000000-0005-0000-0000-00009E170000}"/>
    <cellStyle name="Normal 6 3 2 7 2 5 3" xfId="5622" xr:uid="{00000000-0005-0000-0000-00009F170000}"/>
    <cellStyle name="Normal 6 3 2 7 2 6" xfId="5623" xr:uid="{00000000-0005-0000-0000-0000A0170000}"/>
    <cellStyle name="Normal 6 3 2 7 2 6 2" xfId="5624" xr:uid="{00000000-0005-0000-0000-0000A1170000}"/>
    <cellStyle name="Normal 6 3 2 7 2 7" xfId="5625" xr:uid="{00000000-0005-0000-0000-0000A2170000}"/>
    <cellStyle name="Normal 6 3 2 7 3" xfId="5626" xr:uid="{00000000-0005-0000-0000-0000A3170000}"/>
    <cellStyle name="Normal 6 3 2 7 3 2" xfId="5627" xr:uid="{00000000-0005-0000-0000-0000A4170000}"/>
    <cellStyle name="Normal 6 3 2 7 3 2 2" xfId="5628" xr:uid="{00000000-0005-0000-0000-0000A5170000}"/>
    <cellStyle name="Normal 6 3 2 7 3 2 2 2" xfId="5629" xr:uid="{00000000-0005-0000-0000-0000A6170000}"/>
    <cellStyle name="Normal 6 3 2 7 3 2 3" xfId="5630" xr:uid="{00000000-0005-0000-0000-0000A7170000}"/>
    <cellStyle name="Normal 6 3 2 7 3 3" xfId="5631" xr:uid="{00000000-0005-0000-0000-0000A8170000}"/>
    <cellStyle name="Normal 6 3 2 7 3 3 2" xfId="5632" xr:uid="{00000000-0005-0000-0000-0000A9170000}"/>
    <cellStyle name="Normal 6 3 2 7 3 4" xfId="5633" xr:uid="{00000000-0005-0000-0000-0000AA170000}"/>
    <cellStyle name="Normal 6 3 2 7 4" xfId="5634" xr:uid="{00000000-0005-0000-0000-0000AB170000}"/>
    <cellStyle name="Normal 6 3 2 7 4 2" xfId="5635" xr:uid="{00000000-0005-0000-0000-0000AC170000}"/>
    <cellStyle name="Normal 6 3 2 7 4 2 2" xfId="5636" xr:uid="{00000000-0005-0000-0000-0000AD170000}"/>
    <cellStyle name="Normal 6 3 2 7 4 2 2 2" xfId="5637" xr:uid="{00000000-0005-0000-0000-0000AE170000}"/>
    <cellStyle name="Normal 6 3 2 7 4 2 3" xfId="5638" xr:uid="{00000000-0005-0000-0000-0000AF170000}"/>
    <cellStyle name="Normal 6 3 2 7 4 3" xfId="5639" xr:uid="{00000000-0005-0000-0000-0000B0170000}"/>
    <cellStyle name="Normal 6 3 2 7 4 3 2" xfId="5640" xr:uid="{00000000-0005-0000-0000-0000B1170000}"/>
    <cellStyle name="Normal 6 3 2 7 4 4" xfId="5641" xr:uid="{00000000-0005-0000-0000-0000B2170000}"/>
    <cellStyle name="Normal 6 3 2 7 5" xfId="5642" xr:uid="{00000000-0005-0000-0000-0000B3170000}"/>
    <cellStyle name="Normal 6 3 2 7 5 2" xfId="5643" xr:uid="{00000000-0005-0000-0000-0000B4170000}"/>
    <cellStyle name="Normal 6 3 2 7 5 2 2" xfId="5644" xr:uid="{00000000-0005-0000-0000-0000B5170000}"/>
    <cellStyle name="Normal 6 3 2 7 5 2 2 2" xfId="5645" xr:uid="{00000000-0005-0000-0000-0000B6170000}"/>
    <cellStyle name="Normal 6 3 2 7 5 2 3" xfId="5646" xr:uid="{00000000-0005-0000-0000-0000B7170000}"/>
    <cellStyle name="Normal 6 3 2 7 5 3" xfId="5647" xr:uid="{00000000-0005-0000-0000-0000B8170000}"/>
    <cellStyle name="Normal 6 3 2 7 5 3 2" xfId="5648" xr:uid="{00000000-0005-0000-0000-0000B9170000}"/>
    <cellStyle name="Normal 6 3 2 7 5 4" xfId="5649" xr:uid="{00000000-0005-0000-0000-0000BA170000}"/>
    <cellStyle name="Normal 6 3 2 7 6" xfId="5650" xr:uid="{00000000-0005-0000-0000-0000BB170000}"/>
    <cellStyle name="Normal 6 3 2 7 6 2" xfId="5651" xr:uid="{00000000-0005-0000-0000-0000BC170000}"/>
    <cellStyle name="Normal 6 3 2 7 6 2 2" xfId="5652" xr:uid="{00000000-0005-0000-0000-0000BD170000}"/>
    <cellStyle name="Normal 6 3 2 7 6 3" xfId="5653" xr:uid="{00000000-0005-0000-0000-0000BE170000}"/>
    <cellStyle name="Normal 6 3 2 7 7" xfId="5654" xr:uid="{00000000-0005-0000-0000-0000BF170000}"/>
    <cellStyle name="Normal 6 3 2 7 7 2" xfId="5655" xr:uid="{00000000-0005-0000-0000-0000C0170000}"/>
    <cellStyle name="Normal 6 3 2 7 8" xfId="5656" xr:uid="{00000000-0005-0000-0000-0000C1170000}"/>
    <cellStyle name="Normal 6 3 2 7 8 2" xfId="5657" xr:uid="{00000000-0005-0000-0000-0000C2170000}"/>
    <cellStyle name="Normal 6 3 2 7 9" xfId="5658" xr:uid="{00000000-0005-0000-0000-0000C3170000}"/>
    <cellStyle name="Normal 6 3 2 8" xfId="5659" xr:uid="{00000000-0005-0000-0000-0000C4170000}"/>
    <cellStyle name="Normal 6 3 2 8 2" xfId="5660" xr:uid="{00000000-0005-0000-0000-0000C5170000}"/>
    <cellStyle name="Normal 6 3 2 8 2 2" xfId="5661" xr:uid="{00000000-0005-0000-0000-0000C6170000}"/>
    <cellStyle name="Normal 6 3 2 8 2 2 2" xfId="5662" xr:uid="{00000000-0005-0000-0000-0000C7170000}"/>
    <cellStyle name="Normal 6 3 2 8 2 2 2 2" xfId="5663" xr:uid="{00000000-0005-0000-0000-0000C8170000}"/>
    <cellStyle name="Normal 6 3 2 8 2 2 2 2 2" xfId="5664" xr:uid="{00000000-0005-0000-0000-0000C9170000}"/>
    <cellStyle name="Normal 6 3 2 8 2 2 2 3" xfId="5665" xr:uid="{00000000-0005-0000-0000-0000CA170000}"/>
    <cellStyle name="Normal 6 3 2 8 2 2 3" xfId="5666" xr:uid="{00000000-0005-0000-0000-0000CB170000}"/>
    <cellStyle name="Normal 6 3 2 8 2 2 3 2" xfId="5667" xr:uid="{00000000-0005-0000-0000-0000CC170000}"/>
    <cellStyle name="Normal 6 3 2 8 2 2 4" xfId="5668" xr:uid="{00000000-0005-0000-0000-0000CD170000}"/>
    <cellStyle name="Normal 6 3 2 8 2 3" xfId="5669" xr:uid="{00000000-0005-0000-0000-0000CE170000}"/>
    <cellStyle name="Normal 6 3 2 8 2 3 2" xfId="5670" xr:uid="{00000000-0005-0000-0000-0000CF170000}"/>
    <cellStyle name="Normal 6 3 2 8 2 3 2 2" xfId="5671" xr:uid="{00000000-0005-0000-0000-0000D0170000}"/>
    <cellStyle name="Normal 6 3 2 8 2 3 2 2 2" xfId="5672" xr:uid="{00000000-0005-0000-0000-0000D1170000}"/>
    <cellStyle name="Normal 6 3 2 8 2 3 2 3" xfId="5673" xr:uid="{00000000-0005-0000-0000-0000D2170000}"/>
    <cellStyle name="Normal 6 3 2 8 2 3 3" xfId="5674" xr:uid="{00000000-0005-0000-0000-0000D3170000}"/>
    <cellStyle name="Normal 6 3 2 8 2 3 3 2" xfId="5675" xr:uid="{00000000-0005-0000-0000-0000D4170000}"/>
    <cellStyle name="Normal 6 3 2 8 2 3 4" xfId="5676" xr:uid="{00000000-0005-0000-0000-0000D5170000}"/>
    <cellStyle name="Normal 6 3 2 8 2 4" xfId="5677" xr:uid="{00000000-0005-0000-0000-0000D6170000}"/>
    <cellStyle name="Normal 6 3 2 8 2 4 2" xfId="5678" xr:uid="{00000000-0005-0000-0000-0000D7170000}"/>
    <cellStyle name="Normal 6 3 2 8 2 4 2 2" xfId="5679" xr:uid="{00000000-0005-0000-0000-0000D8170000}"/>
    <cellStyle name="Normal 6 3 2 8 2 4 2 2 2" xfId="5680" xr:uid="{00000000-0005-0000-0000-0000D9170000}"/>
    <cellStyle name="Normal 6 3 2 8 2 4 2 3" xfId="5681" xr:uid="{00000000-0005-0000-0000-0000DA170000}"/>
    <cellStyle name="Normal 6 3 2 8 2 4 3" xfId="5682" xr:uid="{00000000-0005-0000-0000-0000DB170000}"/>
    <cellStyle name="Normal 6 3 2 8 2 4 3 2" xfId="5683" xr:uid="{00000000-0005-0000-0000-0000DC170000}"/>
    <cellStyle name="Normal 6 3 2 8 2 4 4" xfId="5684" xr:uid="{00000000-0005-0000-0000-0000DD170000}"/>
    <cellStyle name="Normal 6 3 2 8 2 5" xfId="5685" xr:uid="{00000000-0005-0000-0000-0000DE170000}"/>
    <cellStyle name="Normal 6 3 2 8 2 5 2" xfId="5686" xr:uid="{00000000-0005-0000-0000-0000DF170000}"/>
    <cellStyle name="Normal 6 3 2 8 2 5 2 2" xfId="5687" xr:uid="{00000000-0005-0000-0000-0000E0170000}"/>
    <cellStyle name="Normal 6 3 2 8 2 5 3" xfId="5688" xr:uid="{00000000-0005-0000-0000-0000E1170000}"/>
    <cellStyle name="Normal 6 3 2 8 2 6" xfId="5689" xr:uid="{00000000-0005-0000-0000-0000E2170000}"/>
    <cellStyle name="Normal 6 3 2 8 2 6 2" xfId="5690" xr:uid="{00000000-0005-0000-0000-0000E3170000}"/>
    <cellStyle name="Normal 6 3 2 8 2 7" xfId="5691" xr:uid="{00000000-0005-0000-0000-0000E4170000}"/>
    <cellStyle name="Normal 6 3 2 8 3" xfId="5692" xr:uid="{00000000-0005-0000-0000-0000E5170000}"/>
    <cellStyle name="Normal 6 3 2 8 3 2" xfId="5693" xr:uid="{00000000-0005-0000-0000-0000E6170000}"/>
    <cellStyle name="Normal 6 3 2 8 3 2 2" xfId="5694" xr:uid="{00000000-0005-0000-0000-0000E7170000}"/>
    <cellStyle name="Normal 6 3 2 8 3 2 2 2" xfId="5695" xr:uid="{00000000-0005-0000-0000-0000E8170000}"/>
    <cellStyle name="Normal 6 3 2 8 3 2 3" xfId="5696" xr:uid="{00000000-0005-0000-0000-0000E9170000}"/>
    <cellStyle name="Normal 6 3 2 8 3 3" xfId="5697" xr:uid="{00000000-0005-0000-0000-0000EA170000}"/>
    <cellStyle name="Normal 6 3 2 8 3 3 2" xfId="5698" xr:uid="{00000000-0005-0000-0000-0000EB170000}"/>
    <cellStyle name="Normal 6 3 2 8 3 4" xfId="5699" xr:uid="{00000000-0005-0000-0000-0000EC170000}"/>
    <cellStyle name="Normal 6 3 2 8 4" xfId="5700" xr:uid="{00000000-0005-0000-0000-0000ED170000}"/>
    <cellStyle name="Normal 6 3 2 8 4 2" xfId="5701" xr:uid="{00000000-0005-0000-0000-0000EE170000}"/>
    <cellStyle name="Normal 6 3 2 8 4 2 2" xfId="5702" xr:uid="{00000000-0005-0000-0000-0000EF170000}"/>
    <cellStyle name="Normal 6 3 2 8 4 2 2 2" xfId="5703" xr:uid="{00000000-0005-0000-0000-0000F0170000}"/>
    <cellStyle name="Normal 6 3 2 8 4 2 3" xfId="5704" xr:uid="{00000000-0005-0000-0000-0000F1170000}"/>
    <cellStyle name="Normal 6 3 2 8 4 3" xfId="5705" xr:uid="{00000000-0005-0000-0000-0000F2170000}"/>
    <cellStyle name="Normal 6 3 2 8 4 3 2" xfId="5706" xr:uid="{00000000-0005-0000-0000-0000F3170000}"/>
    <cellStyle name="Normal 6 3 2 8 4 4" xfId="5707" xr:uid="{00000000-0005-0000-0000-0000F4170000}"/>
    <cellStyle name="Normal 6 3 2 8 5" xfId="5708" xr:uid="{00000000-0005-0000-0000-0000F5170000}"/>
    <cellStyle name="Normal 6 3 2 8 5 2" xfId="5709" xr:uid="{00000000-0005-0000-0000-0000F6170000}"/>
    <cellStyle name="Normal 6 3 2 8 5 2 2" xfId="5710" xr:uid="{00000000-0005-0000-0000-0000F7170000}"/>
    <cellStyle name="Normal 6 3 2 8 5 2 2 2" xfId="5711" xr:uid="{00000000-0005-0000-0000-0000F8170000}"/>
    <cellStyle name="Normal 6 3 2 8 5 2 3" xfId="5712" xr:uid="{00000000-0005-0000-0000-0000F9170000}"/>
    <cellStyle name="Normal 6 3 2 8 5 3" xfId="5713" xr:uid="{00000000-0005-0000-0000-0000FA170000}"/>
    <cellStyle name="Normal 6 3 2 8 5 3 2" xfId="5714" xr:uid="{00000000-0005-0000-0000-0000FB170000}"/>
    <cellStyle name="Normal 6 3 2 8 5 4" xfId="5715" xr:uid="{00000000-0005-0000-0000-0000FC170000}"/>
    <cellStyle name="Normal 6 3 2 8 6" xfId="5716" xr:uid="{00000000-0005-0000-0000-0000FD170000}"/>
    <cellStyle name="Normal 6 3 2 8 6 2" xfId="5717" xr:uid="{00000000-0005-0000-0000-0000FE170000}"/>
    <cellStyle name="Normal 6 3 2 8 6 2 2" xfId="5718" xr:uid="{00000000-0005-0000-0000-0000FF170000}"/>
    <cellStyle name="Normal 6 3 2 8 6 3" xfId="5719" xr:uid="{00000000-0005-0000-0000-000000180000}"/>
    <cellStyle name="Normal 6 3 2 8 7" xfId="5720" xr:uid="{00000000-0005-0000-0000-000001180000}"/>
    <cellStyle name="Normal 6 3 2 8 7 2" xfId="5721" xr:uid="{00000000-0005-0000-0000-000002180000}"/>
    <cellStyle name="Normal 6 3 2 8 8" xfId="5722" xr:uid="{00000000-0005-0000-0000-000003180000}"/>
    <cellStyle name="Normal 6 3 2 8 8 2" xfId="5723" xr:uid="{00000000-0005-0000-0000-000004180000}"/>
    <cellStyle name="Normal 6 3 2 8 9" xfId="5724" xr:uid="{00000000-0005-0000-0000-000005180000}"/>
    <cellStyle name="Normal 6 3 2 9" xfId="5725" xr:uid="{00000000-0005-0000-0000-000006180000}"/>
    <cellStyle name="Normal 6 3 2 9 2" xfId="5726" xr:uid="{00000000-0005-0000-0000-000007180000}"/>
    <cellStyle name="Normal 6 3 2 9 2 2" xfId="5727" xr:uid="{00000000-0005-0000-0000-000008180000}"/>
    <cellStyle name="Normal 6 3 2 9 2 2 2" xfId="5728" xr:uid="{00000000-0005-0000-0000-000009180000}"/>
    <cellStyle name="Normal 6 3 2 9 2 2 2 2" xfId="5729" xr:uid="{00000000-0005-0000-0000-00000A180000}"/>
    <cellStyle name="Normal 6 3 2 9 2 2 3" xfId="5730" xr:uid="{00000000-0005-0000-0000-00000B180000}"/>
    <cellStyle name="Normal 6 3 2 9 2 3" xfId="5731" xr:uid="{00000000-0005-0000-0000-00000C180000}"/>
    <cellStyle name="Normal 6 3 2 9 2 3 2" xfId="5732" xr:uid="{00000000-0005-0000-0000-00000D180000}"/>
    <cellStyle name="Normal 6 3 2 9 2 4" xfId="5733" xr:uid="{00000000-0005-0000-0000-00000E180000}"/>
    <cellStyle name="Normal 6 3 2 9 3" xfId="5734" xr:uid="{00000000-0005-0000-0000-00000F180000}"/>
    <cellStyle name="Normal 6 3 2 9 3 2" xfId="5735" xr:uid="{00000000-0005-0000-0000-000010180000}"/>
    <cellStyle name="Normal 6 3 2 9 3 2 2" xfId="5736" xr:uid="{00000000-0005-0000-0000-000011180000}"/>
    <cellStyle name="Normal 6 3 2 9 3 2 2 2" xfId="5737" xr:uid="{00000000-0005-0000-0000-000012180000}"/>
    <cellStyle name="Normal 6 3 2 9 3 2 3" xfId="5738" xr:uid="{00000000-0005-0000-0000-000013180000}"/>
    <cellStyle name="Normal 6 3 2 9 3 3" xfId="5739" xr:uid="{00000000-0005-0000-0000-000014180000}"/>
    <cellStyle name="Normal 6 3 2 9 3 3 2" xfId="5740" xr:uid="{00000000-0005-0000-0000-000015180000}"/>
    <cellStyle name="Normal 6 3 2 9 3 4" xfId="5741" xr:uid="{00000000-0005-0000-0000-000016180000}"/>
    <cellStyle name="Normal 6 3 2 9 4" xfId="5742" xr:uid="{00000000-0005-0000-0000-000017180000}"/>
    <cellStyle name="Normal 6 3 2 9 4 2" xfId="5743" xr:uid="{00000000-0005-0000-0000-000018180000}"/>
    <cellStyle name="Normal 6 3 2 9 4 2 2" xfId="5744" xr:uid="{00000000-0005-0000-0000-000019180000}"/>
    <cellStyle name="Normal 6 3 2 9 4 2 2 2" xfId="5745" xr:uid="{00000000-0005-0000-0000-00001A180000}"/>
    <cellStyle name="Normal 6 3 2 9 4 2 3" xfId="5746" xr:uid="{00000000-0005-0000-0000-00001B180000}"/>
    <cellStyle name="Normal 6 3 2 9 4 3" xfId="5747" xr:uid="{00000000-0005-0000-0000-00001C180000}"/>
    <cellStyle name="Normal 6 3 2 9 4 3 2" xfId="5748" xr:uid="{00000000-0005-0000-0000-00001D180000}"/>
    <cellStyle name="Normal 6 3 2 9 4 4" xfId="5749" xr:uid="{00000000-0005-0000-0000-00001E180000}"/>
    <cellStyle name="Normal 6 3 2 9 5" xfId="5750" xr:uid="{00000000-0005-0000-0000-00001F180000}"/>
    <cellStyle name="Normal 6 3 2 9 5 2" xfId="5751" xr:uid="{00000000-0005-0000-0000-000020180000}"/>
    <cellStyle name="Normal 6 3 2 9 5 2 2" xfId="5752" xr:uid="{00000000-0005-0000-0000-000021180000}"/>
    <cellStyle name="Normal 6 3 2 9 5 3" xfId="5753" xr:uid="{00000000-0005-0000-0000-000022180000}"/>
    <cellStyle name="Normal 6 3 2 9 6" xfId="5754" xr:uid="{00000000-0005-0000-0000-000023180000}"/>
    <cellStyle name="Normal 6 3 2 9 6 2" xfId="5755" xr:uid="{00000000-0005-0000-0000-000024180000}"/>
    <cellStyle name="Normal 6 3 2 9 7" xfId="5756" xr:uid="{00000000-0005-0000-0000-000025180000}"/>
    <cellStyle name="Normal 6 3 20" xfId="5757" xr:uid="{00000000-0005-0000-0000-000026180000}"/>
    <cellStyle name="Normal 6 3 21" xfId="5758" xr:uid="{00000000-0005-0000-0000-000027180000}"/>
    <cellStyle name="Normal 6 3 22" xfId="5759" xr:uid="{00000000-0005-0000-0000-000028180000}"/>
    <cellStyle name="Normal 6 3 23" xfId="5760" xr:uid="{00000000-0005-0000-0000-000029180000}"/>
    <cellStyle name="Normal 6 3 24" xfId="5761" xr:uid="{00000000-0005-0000-0000-00002A180000}"/>
    <cellStyle name="Normal 6 3 25" xfId="5762" xr:uid="{00000000-0005-0000-0000-00002B180000}"/>
    <cellStyle name="Normal 6 3 3" xfId="1034" xr:uid="{00000000-0005-0000-0000-00002C180000}"/>
    <cellStyle name="Normal 6 3 3 10" xfId="5763" xr:uid="{00000000-0005-0000-0000-00002D180000}"/>
    <cellStyle name="Normal 6 3 3 10 2" xfId="5764" xr:uid="{00000000-0005-0000-0000-00002E180000}"/>
    <cellStyle name="Normal 6 3 3 10 2 2" xfId="5765" xr:uid="{00000000-0005-0000-0000-00002F180000}"/>
    <cellStyle name="Normal 6 3 3 10 2 2 2" xfId="5766" xr:uid="{00000000-0005-0000-0000-000030180000}"/>
    <cellStyle name="Normal 6 3 3 10 2 3" xfId="5767" xr:uid="{00000000-0005-0000-0000-000031180000}"/>
    <cellStyle name="Normal 6 3 3 10 3" xfId="5768" xr:uid="{00000000-0005-0000-0000-000032180000}"/>
    <cellStyle name="Normal 6 3 3 10 3 2" xfId="5769" xr:uid="{00000000-0005-0000-0000-000033180000}"/>
    <cellStyle name="Normal 6 3 3 10 4" xfId="5770" xr:uid="{00000000-0005-0000-0000-000034180000}"/>
    <cellStyle name="Normal 6 3 3 11" xfId="5771" xr:uid="{00000000-0005-0000-0000-000035180000}"/>
    <cellStyle name="Normal 6 3 3 11 2" xfId="5772" xr:uid="{00000000-0005-0000-0000-000036180000}"/>
    <cellStyle name="Normal 6 3 3 11 2 2" xfId="5773" xr:uid="{00000000-0005-0000-0000-000037180000}"/>
    <cellStyle name="Normal 6 3 3 11 2 2 2" xfId="5774" xr:uid="{00000000-0005-0000-0000-000038180000}"/>
    <cellStyle name="Normal 6 3 3 11 2 3" xfId="5775" xr:uid="{00000000-0005-0000-0000-000039180000}"/>
    <cellStyle name="Normal 6 3 3 11 3" xfId="5776" xr:uid="{00000000-0005-0000-0000-00003A180000}"/>
    <cellStyle name="Normal 6 3 3 11 3 2" xfId="5777" xr:uid="{00000000-0005-0000-0000-00003B180000}"/>
    <cellStyle name="Normal 6 3 3 11 4" xfId="5778" xr:uid="{00000000-0005-0000-0000-00003C180000}"/>
    <cellStyle name="Normal 6 3 3 12" xfId="5779" xr:uid="{00000000-0005-0000-0000-00003D180000}"/>
    <cellStyle name="Normal 6 3 3 12 2" xfId="5780" xr:uid="{00000000-0005-0000-0000-00003E180000}"/>
    <cellStyle name="Normal 6 3 3 12 2 2" xfId="5781" xr:uid="{00000000-0005-0000-0000-00003F180000}"/>
    <cellStyle name="Normal 6 3 3 12 3" xfId="5782" xr:uid="{00000000-0005-0000-0000-000040180000}"/>
    <cellStyle name="Normal 6 3 3 13" xfId="5783" xr:uid="{00000000-0005-0000-0000-000041180000}"/>
    <cellStyle name="Normal 6 3 3 13 2" xfId="5784" xr:uid="{00000000-0005-0000-0000-000042180000}"/>
    <cellStyle name="Normal 6 3 3 14" xfId="5785" xr:uid="{00000000-0005-0000-0000-000043180000}"/>
    <cellStyle name="Normal 6 3 3 14 2" xfId="5786" xr:uid="{00000000-0005-0000-0000-000044180000}"/>
    <cellStyle name="Normal 6 3 3 15" xfId="5787" xr:uid="{00000000-0005-0000-0000-000045180000}"/>
    <cellStyle name="Normal 6 3 3 16" xfId="5788" xr:uid="{00000000-0005-0000-0000-000046180000}"/>
    <cellStyle name="Normal 6 3 3 17" xfId="5789" xr:uid="{00000000-0005-0000-0000-000047180000}"/>
    <cellStyle name="Normal 6 3 3 2" xfId="5790" xr:uid="{00000000-0005-0000-0000-000048180000}"/>
    <cellStyle name="Normal 6 3 3 2 10" xfId="5791" xr:uid="{00000000-0005-0000-0000-000049180000}"/>
    <cellStyle name="Normal 6 3 3 2 10 2" xfId="5792" xr:uid="{00000000-0005-0000-0000-00004A180000}"/>
    <cellStyle name="Normal 6 3 3 2 10 2 2" xfId="5793" xr:uid="{00000000-0005-0000-0000-00004B180000}"/>
    <cellStyle name="Normal 6 3 3 2 10 2 2 2" xfId="5794" xr:uid="{00000000-0005-0000-0000-00004C180000}"/>
    <cellStyle name="Normal 6 3 3 2 10 2 3" xfId="5795" xr:uid="{00000000-0005-0000-0000-00004D180000}"/>
    <cellStyle name="Normal 6 3 3 2 10 3" xfId="5796" xr:uid="{00000000-0005-0000-0000-00004E180000}"/>
    <cellStyle name="Normal 6 3 3 2 10 3 2" xfId="5797" xr:uid="{00000000-0005-0000-0000-00004F180000}"/>
    <cellStyle name="Normal 6 3 3 2 10 4" xfId="5798" xr:uid="{00000000-0005-0000-0000-000050180000}"/>
    <cellStyle name="Normal 6 3 3 2 11" xfId="5799" xr:uid="{00000000-0005-0000-0000-000051180000}"/>
    <cellStyle name="Normal 6 3 3 2 11 2" xfId="5800" xr:uid="{00000000-0005-0000-0000-000052180000}"/>
    <cellStyle name="Normal 6 3 3 2 11 2 2" xfId="5801" xr:uid="{00000000-0005-0000-0000-000053180000}"/>
    <cellStyle name="Normal 6 3 3 2 11 3" xfId="5802" xr:uid="{00000000-0005-0000-0000-000054180000}"/>
    <cellStyle name="Normal 6 3 3 2 12" xfId="5803" xr:uid="{00000000-0005-0000-0000-000055180000}"/>
    <cellStyle name="Normal 6 3 3 2 12 2" xfId="5804" xr:uid="{00000000-0005-0000-0000-000056180000}"/>
    <cellStyle name="Normal 6 3 3 2 13" xfId="5805" xr:uid="{00000000-0005-0000-0000-000057180000}"/>
    <cellStyle name="Normal 6 3 3 2 13 2" xfId="5806" xr:uid="{00000000-0005-0000-0000-000058180000}"/>
    <cellStyle name="Normal 6 3 3 2 14" xfId="5807" xr:uid="{00000000-0005-0000-0000-000059180000}"/>
    <cellStyle name="Normal 6 3 3 2 2" xfId="5808" xr:uid="{00000000-0005-0000-0000-00005A180000}"/>
    <cellStyle name="Normal 6 3 3 2 2 10" xfId="5809" xr:uid="{00000000-0005-0000-0000-00005B180000}"/>
    <cellStyle name="Normal 6 3 3 2 2 10 2" xfId="5810" xr:uid="{00000000-0005-0000-0000-00005C180000}"/>
    <cellStyle name="Normal 6 3 3 2 2 11" xfId="5811" xr:uid="{00000000-0005-0000-0000-00005D180000}"/>
    <cellStyle name="Normal 6 3 3 2 2 2" xfId="5812" xr:uid="{00000000-0005-0000-0000-00005E180000}"/>
    <cellStyle name="Normal 6 3 3 2 2 2 2" xfId="5813" xr:uid="{00000000-0005-0000-0000-00005F180000}"/>
    <cellStyle name="Normal 6 3 3 2 2 2 2 2" xfId="5814" xr:uid="{00000000-0005-0000-0000-000060180000}"/>
    <cellStyle name="Normal 6 3 3 2 2 2 2 2 2" xfId="5815" xr:uid="{00000000-0005-0000-0000-000061180000}"/>
    <cellStyle name="Normal 6 3 3 2 2 2 2 2 2 2" xfId="5816" xr:uid="{00000000-0005-0000-0000-000062180000}"/>
    <cellStyle name="Normal 6 3 3 2 2 2 2 2 2 2 2" xfId="5817" xr:uid="{00000000-0005-0000-0000-000063180000}"/>
    <cellStyle name="Normal 6 3 3 2 2 2 2 2 2 3" xfId="5818" xr:uid="{00000000-0005-0000-0000-000064180000}"/>
    <cellStyle name="Normal 6 3 3 2 2 2 2 2 3" xfId="5819" xr:uid="{00000000-0005-0000-0000-000065180000}"/>
    <cellStyle name="Normal 6 3 3 2 2 2 2 2 3 2" xfId="5820" xr:uid="{00000000-0005-0000-0000-000066180000}"/>
    <cellStyle name="Normal 6 3 3 2 2 2 2 2 4" xfId="5821" xr:uid="{00000000-0005-0000-0000-000067180000}"/>
    <cellStyle name="Normal 6 3 3 2 2 2 2 3" xfId="5822" xr:uid="{00000000-0005-0000-0000-000068180000}"/>
    <cellStyle name="Normal 6 3 3 2 2 2 2 3 2" xfId="5823" xr:uid="{00000000-0005-0000-0000-000069180000}"/>
    <cellStyle name="Normal 6 3 3 2 2 2 2 3 2 2" xfId="5824" xr:uid="{00000000-0005-0000-0000-00006A180000}"/>
    <cellStyle name="Normal 6 3 3 2 2 2 2 3 2 2 2" xfId="5825" xr:uid="{00000000-0005-0000-0000-00006B180000}"/>
    <cellStyle name="Normal 6 3 3 2 2 2 2 3 2 3" xfId="5826" xr:uid="{00000000-0005-0000-0000-00006C180000}"/>
    <cellStyle name="Normal 6 3 3 2 2 2 2 3 3" xfId="5827" xr:uid="{00000000-0005-0000-0000-00006D180000}"/>
    <cellStyle name="Normal 6 3 3 2 2 2 2 3 3 2" xfId="5828" xr:uid="{00000000-0005-0000-0000-00006E180000}"/>
    <cellStyle name="Normal 6 3 3 2 2 2 2 3 4" xfId="5829" xr:uid="{00000000-0005-0000-0000-00006F180000}"/>
    <cellStyle name="Normal 6 3 3 2 2 2 2 4" xfId="5830" xr:uid="{00000000-0005-0000-0000-000070180000}"/>
    <cellStyle name="Normal 6 3 3 2 2 2 2 4 2" xfId="5831" xr:uid="{00000000-0005-0000-0000-000071180000}"/>
    <cellStyle name="Normal 6 3 3 2 2 2 2 4 2 2" xfId="5832" xr:uid="{00000000-0005-0000-0000-000072180000}"/>
    <cellStyle name="Normal 6 3 3 2 2 2 2 4 2 2 2" xfId="5833" xr:uid="{00000000-0005-0000-0000-000073180000}"/>
    <cellStyle name="Normal 6 3 3 2 2 2 2 4 2 3" xfId="5834" xr:uid="{00000000-0005-0000-0000-000074180000}"/>
    <cellStyle name="Normal 6 3 3 2 2 2 2 4 3" xfId="5835" xr:uid="{00000000-0005-0000-0000-000075180000}"/>
    <cellStyle name="Normal 6 3 3 2 2 2 2 4 3 2" xfId="5836" xr:uid="{00000000-0005-0000-0000-000076180000}"/>
    <cellStyle name="Normal 6 3 3 2 2 2 2 4 4" xfId="5837" xr:uid="{00000000-0005-0000-0000-000077180000}"/>
    <cellStyle name="Normal 6 3 3 2 2 2 2 5" xfId="5838" xr:uid="{00000000-0005-0000-0000-000078180000}"/>
    <cellStyle name="Normal 6 3 3 2 2 2 2 5 2" xfId="5839" xr:uid="{00000000-0005-0000-0000-000079180000}"/>
    <cellStyle name="Normal 6 3 3 2 2 2 2 5 2 2" xfId="5840" xr:uid="{00000000-0005-0000-0000-00007A180000}"/>
    <cellStyle name="Normal 6 3 3 2 2 2 2 5 3" xfId="5841" xr:uid="{00000000-0005-0000-0000-00007B180000}"/>
    <cellStyle name="Normal 6 3 3 2 2 2 2 6" xfId="5842" xr:uid="{00000000-0005-0000-0000-00007C180000}"/>
    <cellStyle name="Normal 6 3 3 2 2 2 2 6 2" xfId="5843" xr:uid="{00000000-0005-0000-0000-00007D180000}"/>
    <cellStyle name="Normal 6 3 3 2 2 2 2 7" xfId="5844" xr:uid="{00000000-0005-0000-0000-00007E180000}"/>
    <cellStyle name="Normal 6 3 3 2 2 2 3" xfId="5845" xr:uid="{00000000-0005-0000-0000-00007F180000}"/>
    <cellStyle name="Normal 6 3 3 2 2 2 3 2" xfId="5846" xr:uid="{00000000-0005-0000-0000-000080180000}"/>
    <cellStyle name="Normal 6 3 3 2 2 2 3 2 2" xfId="5847" xr:uid="{00000000-0005-0000-0000-000081180000}"/>
    <cellStyle name="Normal 6 3 3 2 2 2 3 2 2 2" xfId="5848" xr:uid="{00000000-0005-0000-0000-000082180000}"/>
    <cellStyle name="Normal 6 3 3 2 2 2 3 2 3" xfId="5849" xr:uid="{00000000-0005-0000-0000-000083180000}"/>
    <cellStyle name="Normal 6 3 3 2 2 2 3 3" xfId="5850" xr:uid="{00000000-0005-0000-0000-000084180000}"/>
    <cellStyle name="Normal 6 3 3 2 2 2 3 3 2" xfId="5851" xr:uid="{00000000-0005-0000-0000-000085180000}"/>
    <cellStyle name="Normal 6 3 3 2 2 2 3 4" xfId="5852" xr:uid="{00000000-0005-0000-0000-000086180000}"/>
    <cellStyle name="Normal 6 3 3 2 2 2 4" xfId="5853" xr:uid="{00000000-0005-0000-0000-000087180000}"/>
    <cellStyle name="Normal 6 3 3 2 2 2 4 2" xfId="5854" xr:uid="{00000000-0005-0000-0000-000088180000}"/>
    <cellStyle name="Normal 6 3 3 2 2 2 4 2 2" xfId="5855" xr:uid="{00000000-0005-0000-0000-000089180000}"/>
    <cellStyle name="Normal 6 3 3 2 2 2 4 2 2 2" xfId="5856" xr:uid="{00000000-0005-0000-0000-00008A180000}"/>
    <cellStyle name="Normal 6 3 3 2 2 2 4 2 3" xfId="5857" xr:uid="{00000000-0005-0000-0000-00008B180000}"/>
    <cellStyle name="Normal 6 3 3 2 2 2 4 3" xfId="5858" xr:uid="{00000000-0005-0000-0000-00008C180000}"/>
    <cellStyle name="Normal 6 3 3 2 2 2 4 3 2" xfId="5859" xr:uid="{00000000-0005-0000-0000-00008D180000}"/>
    <cellStyle name="Normal 6 3 3 2 2 2 4 4" xfId="5860" xr:uid="{00000000-0005-0000-0000-00008E180000}"/>
    <cellStyle name="Normal 6 3 3 2 2 2 5" xfId="5861" xr:uid="{00000000-0005-0000-0000-00008F180000}"/>
    <cellStyle name="Normal 6 3 3 2 2 2 5 2" xfId="5862" xr:uid="{00000000-0005-0000-0000-000090180000}"/>
    <cellStyle name="Normal 6 3 3 2 2 2 5 2 2" xfId="5863" xr:uid="{00000000-0005-0000-0000-000091180000}"/>
    <cellStyle name="Normal 6 3 3 2 2 2 5 2 2 2" xfId="5864" xr:uid="{00000000-0005-0000-0000-000092180000}"/>
    <cellStyle name="Normal 6 3 3 2 2 2 5 2 3" xfId="5865" xr:uid="{00000000-0005-0000-0000-000093180000}"/>
    <cellStyle name="Normal 6 3 3 2 2 2 5 3" xfId="5866" xr:uid="{00000000-0005-0000-0000-000094180000}"/>
    <cellStyle name="Normal 6 3 3 2 2 2 5 3 2" xfId="5867" xr:uid="{00000000-0005-0000-0000-000095180000}"/>
    <cellStyle name="Normal 6 3 3 2 2 2 5 4" xfId="5868" xr:uid="{00000000-0005-0000-0000-000096180000}"/>
    <cellStyle name="Normal 6 3 3 2 2 2 6" xfId="5869" xr:uid="{00000000-0005-0000-0000-000097180000}"/>
    <cellStyle name="Normal 6 3 3 2 2 2 6 2" xfId="5870" xr:uid="{00000000-0005-0000-0000-000098180000}"/>
    <cellStyle name="Normal 6 3 3 2 2 2 6 2 2" xfId="5871" xr:uid="{00000000-0005-0000-0000-000099180000}"/>
    <cellStyle name="Normal 6 3 3 2 2 2 6 3" xfId="5872" xr:uid="{00000000-0005-0000-0000-00009A180000}"/>
    <cellStyle name="Normal 6 3 3 2 2 2 7" xfId="5873" xr:uid="{00000000-0005-0000-0000-00009B180000}"/>
    <cellStyle name="Normal 6 3 3 2 2 2 7 2" xfId="5874" xr:uid="{00000000-0005-0000-0000-00009C180000}"/>
    <cellStyle name="Normal 6 3 3 2 2 2 8" xfId="5875" xr:uid="{00000000-0005-0000-0000-00009D180000}"/>
    <cellStyle name="Normal 6 3 3 2 2 2 8 2" xfId="5876" xr:uid="{00000000-0005-0000-0000-00009E180000}"/>
    <cellStyle name="Normal 6 3 3 2 2 2 9" xfId="5877" xr:uid="{00000000-0005-0000-0000-00009F180000}"/>
    <cellStyle name="Normal 6 3 3 2 2 3" xfId="5878" xr:uid="{00000000-0005-0000-0000-0000A0180000}"/>
    <cellStyle name="Normal 6 3 3 2 2 3 2" xfId="5879" xr:uid="{00000000-0005-0000-0000-0000A1180000}"/>
    <cellStyle name="Normal 6 3 3 2 2 3 2 2" xfId="5880" xr:uid="{00000000-0005-0000-0000-0000A2180000}"/>
    <cellStyle name="Normal 6 3 3 2 2 3 2 2 2" xfId="5881" xr:uid="{00000000-0005-0000-0000-0000A3180000}"/>
    <cellStyle name="Normal 6 3 3 2 2 3 2 2 2 2" xfId="5882" xr:uid="{00000000-0005-0000-0000-0000A4180000}"/>
    <cellStyle name="Normal 6 3 3 2 2 3 2 2 3" xfId="5883" xr:uid="{00000000-0005-0000-0000-0000A5180000}"/>
    <cellStyle name="Normal 6 3 3 2 2 3 2 3" xfId="5884" xr:uid="{00000000-0005-0000-0000-0000A6180000}"/>
    <cellStyle name="Normal 6 3 3 2 2 3 2 3 2" xfId="5885" xr:uid="{00000000-0005-0000-0000-0000A7180000}"/>
    <cellStyle name="Normal 6 3 3 2 2 3 2 4" xfId="5886" xr:uid="{00000000-0005-0000-0000-0000A8180000}"/>
    <cellStyle name="Normal 6 3 3 2 2 3 3" xfId="5887" xr:uid="{00000000-0005-0000-0000-0000A9180000}"/>
    <cellStyle name="Normal 6 3 3 2 2 3 3 2" xfId="5888" xr:uid="{00000000-0005-0000-0000-0000AA180000}"/>
    <cellStyle name="Normal 6 3 3 2 2 3 3 2 2" xfId="5889" xr:uid="{00000000-0005-0000-0000-0000AB180000}"/>
    <cellStyle name="Normal 6 3 3 2 2 3 3 2 2 2" xfId="5890" xr:uid="{00000000-0005-0000-0000-0000AC180000}"/>
    <cellStyle name="Normal 6 3 3 2 2 3 3 2 3" xfId="5891" xr:uid="{00000000-0005-0000-0000-0000AD180000}"/>
    <cellStyle name="Normal 6 3 3 2 2 3 3 3" xfId="5892" xr:uid="{00000000-0005-0000-0000-0000AE180000}"/>
    <cellStyle name="Normal 6 3 3 2 2 3 3 3 2" xfId="5893" xr:uid="{00000000-0005-0000-0000-0000AF180000}"/>
    <cellStyle name="Normal 6 3 3 2 2 3 3 4" xfId="5894" xr:uid="{00000000-0005-0000-0000-0000B0180000}"/>
    <cellStyle name="Normal 6 3 3 2 2 3 4" xfId="5895" xr:uid="{00000000-0005-0000-0000-0000B1180000}"/>
    <cellStyle name="Normal 6 3 3 2 2 3 4 2" xfId="5896" xr:uid="{00000000-0005-0000-0000-0000B2180000}"/>
    <cellStyle name="Normal 6 3 3 2 2 3 4 2 2" xfId="5897" xr:uid="{00000000-0005-0000-0000-0000B3180000}"/>
    <cellStyle name="Normal 6 3 3 2 2 3 4 2 2 2" xfId="5898" xr:uid="{00000000-0005-0000-0000-0000B4180000}"/>
    <cellStyle name="Normal 6 3 3 2 2 3 4 2 3" xfId="5899" xr:uid="{00000000-0005-0000-0000-0000B5180000}"/>
    <cellStyle name="Normal 6 3 3 2 2 3 4 3" xfId="5900" xr:uid="{00000000-0005-0000-0000-0000B6180000}"/>
    <cellStyle name="Normal 6 3 3 2 2 3 4 3 2" xfId="5901" xr:uid="{00000000-0005-0000-0000-0000B7180000}"/>
    <cellStyle name="Normal 6 3 3 2 2 3 4 4" xfId="5902" xr:uid="{00000000-0005-0000-0000-0000B8180000}"/>
    <cellStyle name="Normal 6 3 3 2 2 3 5" xfId="5903" xr:uid="{00000000-0005-0000-0000-0000B9180000}"/>
    <cellStyle name="Normal 6 3 3 2 2 3 5 2" xfId="5904" xr:uid="{00000000-0005-0000-0000-0000BA180000}"/>
    <cellStyle name="Normal 6 3 3 2 2 3 5 2 2" xfId="5905" xr:uid="{00000000-0005-0000-0000-0000BB180000}"/>
    <cellStyle name="Normal 6 3 3 2 2 3 5 3" xfId="5906" xr:uid="{00000000-0005-0000-0000-0000BC180000}"/>
    <cellStyle name="Normal 6 3 3 2 2 3 6" xfId="5907" xr:uid="{00000000-0005-0000-0000-0000BD180000}"/>
    <cellStyle name="Normal 6 3 3 2 2 3 6 2" xfId="5908" xr:uid="{00000000-0005-0000-0000-0000BE180000}"/>
    <cellStyle name="Normal 6 3 3 2 2 3 7" xfId="5909" xr:uid="{00000000-0005-0000-0000-0000BF180000}"/>
    <cellStyle name="Normal 6 3 3 2 2 4" xfId="5910" xr:uid="{00000000-0005-0000-0000-0000C0180000}"/>
    <cellStyle name="Normal 6 3 3 2 2 4 2" xfId="5911" xr:uid="{00000000-0005-0000-0000-0000C1180000}"/>
    <cellStyle name="Normal 6 3 3 2 2 4 2 2" xfId="5912" xr:uid="{00000000-0005-0000-0000-0000C2180000}"/>
    <cellStyle name="Normal 6 3 3 2 2 4 2 2 2" xfId="5913" xr:uid="{00000000-0005-0000-0000-0000C3180000}"/>
    <cellStyle name="Normal 6 3 3 2 2 4 2 3" xfId="5914" xr:uid="{00000000-0005-0000-0000-0000C4180000}"/>
    <cellStyle name="Normal 6 3 3 2 2 4 3" xfId="5915" xr:uid="{00000000-0005-0000-0000-0000C5180000}"/>
    <cellStyle name="Normal 6 3 3 2 2 4 3 2" xfId="5916" xr:uid="{00000000-0005-0000-0000-0000C6180000}"/>
    <cellStyle name="Normal 6 3 3 2 2 4 4" xfId="5917" xr:uid="{00000000-0005-0000-0000-0000C7180000}"/>
    <cellStyle name="Normal 6 3 3 2 2 5" xfId="5918" xr:uid="{00000000-0005-0000-0000-0000C8180000}"/>
    <cellStyle name="Normal 6 3 3 2 2 5 2" xfId="5919" xr:uid="{00000000-0005-0000-0000-0000C9180000}"/>
    <cellStyle name="Normal 6 3 3 2 2 5 2 2" xfId="5920" xr:uid="{00000000-0005-0000-0000-0000CA180000}"/>
    <cellStyle name="Normal 6 3 3 2 2 5 2 2 2" xfId="5921" xr:uid="{00000000-0005-0000-0000-0000CB180000}"/>
    <cellStyle name="Normal 6 3 3 2 2 5 2 3" xfId="5922" xr:uid="{00000000-0005-0000-0000-0000CC180000}"/>
    <cellStyle name="Normal 6 3 3 2 2 5 3" xfId="5923" xr:uid="{00000000-0005-0000-0000-0000CD180000}"/>
    <cellStyle name="Normal 6 3 3 2 2 5 3 2" xfId="5924" xr:uid="{00000000-0005-0000-0000-0000CE180000}"/>
    <cellStyle name="Normal 6 3 3 2 2 5 4" xfId="5925" xr:uid="{00000000-0005-0000-0000-0000CF180000}"/>
    <cellStyle name="Normal 6 3 3 2 2 6" xfId="5926" xr:uid="{00000000-0005-0000-0000-0000D0180000}"/>
    <cellStyle name="Normal 6 3 3 2 2 6 2" xfId="5927" xr:uid="{00000000-0005-0000-0000-0000D1180000}"/>
    <cellStyle name="Normal 6 3 3 2 2 6 2 2" xfId="5928" xr:uid="{00000000-0005-0000-0000-0000D2180000}"/>
    <cellStyle name="Normal 6 3 3 2 2 6 2 2 2" xfId="5929" xr:uid="{00000000-0005-0000-0000-0000D3180000}"/>
    <cellStyle name="Normal 6 3 3 2 2 6 2 3" xfId="5930" xr:uid="{00000000-0005-0000-0000-0000D4180000}"/>
    <cellStyle name="Normal 6 3 3 2 2 6 3" xfId="5931" xr:uid="{00000000-0005-0000-0000-0000D5180000}"/>
    <cellStyle name="Normal 6 3 3 2 2 6 3 2" xfId="5932" xr:uid="{00000000-0005-0000-0000-0000D6180000}"/>
    <cellStyle name="Normal 6 3 3 2 2 6 4" xfId="5933" xr:uid="{00000000-0005-0000-0000-0000D7180000}"/>
    <cellStyle name="Normal 6 3 3 2 2 7" xfId="5934" xr:uid="{00000000-0005-0000-0000-0000D8180000}"/>
    <cellStyle name="Normal 6 3 3 2 2 7 2" xfId="5935" xr:uid="{00000000-0005-0000-0000-0000D9180000}"/>
    <cellStyle name="Normal 6 3 3 2 2 7 2 2" xfId="5936" xr:uid="{00000000-0005-0000-0000-0000DA180000}"/>
    <cellStyle name="Normal 6 3 3 2 2 7 2 2 2" xfId="5937" xr:uid="{00000000-0005-0000-0000-0000DB180000}"/>
    <cellStyle name="Normal 6 3 3 2 2 7 2 3" xfId="5938" xr:uid="{00000000-0005-0000-0000-0000DC180000}"/>
    <cellStyle name="Normal 6 3 3 2 2 7 3" xfId="5939" xr:uid="{00000000-0005-0000-0000-0000DD180000}"/>
    <cellStyle name="Normal 6 3 3 2 2 7 3 2" xfId="5940" xr:uid="{00000000-0005-0000-0000-0000DE180000}"/>
    <cellStyle name="Normal 6 3 3 2 2 7 4" xfId="5941" xr:uid="{00000000-0005-0000-0000-0000DF180000}"/>
    <cellStyle name="Normal 6 3 3 2 2 8" xfId="5942" xr:uid="{00000000-0005-0000-0000-0000E0180000}"/>
    <cellStyle name="Normal 6 3 3 2 2 8 2" xfId="5943" xr:uid="{00000000-0005-0000-0000-0000E1180000}"/>
    <cellStyle name="Normal 6 3 3 2 2 8 2 2" xfId="5944" xr:uid="{00000000-0005-0000-0000-0000E2180000}"/>
    <cellStyle name="Normal 6 3 3 2 2 8 3" xfId="5945" xr:uid="{00000000-0005-0000-0000-0000E3180000}"/>
    <cellStyle name="Normal 6 3 3 2 2 9" xfId="5946" xr:uid="{00000000-0005-0000-0000-0000E4180000}"/>
    <cellStyle name="Normal 6 3 3 2 2 9 2" xfId="5947" xr:uid="{00000000-0005-0000-0000-0000E5180000}"/>
    <cellStyle name="Normal 6 3 3 2 3" xfId="5948" xr:uid="{00000000-0005-0000-0000-0000E6180000}"/>
    <cellStyle name="Normal 6 3 3 2 3 10" xfId="5949" xr:uid="{00000000-0005-0000-0000-0000E7180000}"/>
    <cellStyle name="Normal 6 3 3 2 3 2" xfId="5950" xr:uid="{00000000-0005-0000-0000-0000E8180000}"/>
    <cellStyle name="Normal 6 3 3 2 3 2 2" xfId="5951" xr:uid="{00000000-0005-0000-0000-0000E9180000}"/>
    <cellStyle name="Normal 6 3 3 2 3 2 2 2" xfId="5952" xr:uid="{00000000-0005-0000-0000-0000EA180000}"/>
    <cellStyle name="Normal 6 3 3 2 3 2 2 2 2" xfId="5953" xr:uid="{00000000-0005-0000-0000-0000EB180000}"/>
    <cellStyle name="Normal 6 3 3 2 3 2 2 2 2 2" xfId="5954" xr:uid="{00000000-0005-0000-0000-0000EC180000}"/>
    <cellStyle name="Normal 6 3 3 2 3 2 2 2 3" xfId="5955" xr:uid="{00000000-0005-0000-0000-0000ED180000}"/>
    <cellStyle name="Normal 6 3 3 2 3 2 2 3" xfId="5956" xr:uid="{00000000-0005-0000-0000-0000EE180000}"/>
    <cellStyle name="Normal 6 3 3 2 3 2 2 3 2" xfId="5957" xr:uid="{00000000-0005-0000-0000-0000EF180000}"/>
    <cellStyle name="Normal 6 3 3 2 3 2 2 4" xfId="5958" xr:uid="{00000000-0005-0000-0000-0000F0180000}"/>
    <cellStyle name="Normal 6 3 3 2 3 2 3" xfId="5959" xr:uid="{00000000-0005-0000-0000-0000F1180000}"/>
    <cellStyle name="Normal 6 3 3 2 3 2 3 2" xfId="5960" xr:uid="{00000000-0005-0000-0000-0000F2180000}"/>
    <cellStyle name="Normal 6 3 3 2 3 2 3 2 2" xfId="5961" xr:uid="{00000000-0005-0000-0000-0000F3180000}"/>
    <cellStyle name="Normal 6 3 3 2 3 2 3 2 2 2" xfId="5962" xr:uid="{00000000-0005-0000-0000-0000F4180000}"/>
    <cellStyle name="Normal 6 3 3 2 3 2 3 2 3" xfId="5963" xr:uid="{00000000-0005-0000-0000-0000F5180000}"/>
    <cellStyle name="Normal 6 3 3 2 3 2 3 3" xfId="5964" xr:uid="{00000000-0005-0000-0000-0000F6180000}"/>
    <cellStyle name="Normal 6 3 3 2 3 2 3 3 2" xfId="5965" xr:uid="{00000000-0005-0000-0000-0000F7180000}"/>
    <cellStyle name="Normal 6 3 3 2 3 2 3 4" xfId="5966" xr:uid="{00000000-0005-0000-0000-0000F8180000}"/>
    <cellStyle name="Normal 6 3 3 2 3 2 4" xfId="5967" xr:uid="{00000000-0005-0000-0000-0000F9180000}"/>
    <cellStyle name="Normal 6 3 3 2 3 2 4 2" xfId="5968" xr:uid="{00000000-0005-0000-0000-0000FA180000}"/>
    <cellStyle name="Normal 6 3 3 2 3 2 4 2 2" xfId="5969" xr:uid="{00000000-0005-0000-0000-0000FB180000}"/>
    <cellStyle name="Normal 6 3 3 2 3 2 4 2 2 2" xfId="5970" xr:uid="{00000000-0005-0000-0000-0000FC180000}"/>
    <cellStyle name="Normal 6 3 3 2 3 2 4 2 3" xfId="5971" xr:uid="{00000000-0005-0000-0000-0000FD180000}"/>
    <cellStyle name="Normal 6 3 3 2 3 2 4 3" xfId="5972" xr:uid="{00000000-0005-0000-0000-0000FE180000}"/>
    <cellStyle name="Normal 6 3 3 2 3 2 4 3 2" xfId="5973" xr:uid="{00000000-0005-0000-0000-0000FF180000}"/>
    <cellStyle name="Normal 6 3 3 2 3 2 4 4" xfId="5974" xr:uid="{00000000-0005-0000-0000-000000190000}"/>
    <cellStyle name="Normal 6 3 3 2 3 2 5" xfId="5975" xr:uid="{00000000-0005-0000-0000-000001190000}"/>
    <cellStyle name="Normal 6 3 3 2 3 2 5 2" xfId="5976" xr:uid="{00000000-0005-0000-0000-000002190000}"/>
    <cellStyle name="Normal 6 3 3 2 3 2 5 2 2" xfId="5977" xr:uid="{00000000-0005-0000-0000-000003190000}"/>
    <cellStyle name="Normal 6 3 3 2 3 2 5 3" xfId="5978" xr:uid="{00000000-0005-0000-0000-000004190000}"/>
    <cellStyle name="Normal 6 3 3 2 3 2 6" xfId="5979" xr:uid="{00000000-0005-0000-0000-000005190000}"/>
    <cellStyle name="Normal 6 3 3 2 3 2 6 2" xfId="5980" xr:uid="{00000000-0005-0000-0000-000006190000}"/>
    <cellStyle name="Normal 6 3 3 2 3 2 7" xfId="5981" xr:uid="{00000000-0005-0000-0000-000007190000}"/>
    <cellStyle name="Normal 6 3 3 2 3 3" xfId="5982" xr:uid="{00000000-0005-0000-0000-000008190000}"/>
    <cellStyle name="Normal 6 3 3 2 3 3 2" xfId="5983" xr:uid="{00000000-0005-0000-0000-000009190000}"/>
    <cellStyle name="Normal 6 3 3 2 3 3 2 2" xfId="5984" xr:uid="{00000000-0005-0000-0000-00000A190000}"/>
    <cellStyle name="Normal 6 3 3 2 3 3 2 2 2" xfId="5985" xr:uid="{00000000-0005-0000-0000-00000B190000}"/>
    <cellStyle name="Normal 6 3 3 2 3 3 2 3" xfId="5986" xr:uid="{00000000-0005-0000-0000-00000C190000}"/>
    <cellStyle name="Normal 6 3 3 2 3 3 3" xfId="5987" xr:uid="{00000000-0005-0000-0000-00000D190000}"/>
    <cellStyle name="Normal 6 3 3 2 3 3 3 2" xfId="5988" xr:uid="{00000000-0005-0000-0000-00000E190000}"/>
    <cellStyle name="Normal 6 3 3 2 3 3 4" xfId="5989" xr:uid="{00000000-0005-0000-0000-00000F190000}"/>
    <cellStyle name="Normal 6 3 3 2 3 4" xfId="5990" xr:uid="{00000000-0005-0000-0000-000010190000}"/>
    <cellStyle name="Normal 6 3 3 2 3 4 2" xfId="5991" xr:uid="{00000000-0005-0000-0000-000011190000}"/>
    <cellStyle name="Normal 6 3 3 2 3 4 2 2" xfId="5992" xr:uid="{00000000-0005-0000-0000-000012190000}"/>
    <cellStyle name="Normal 6 3 3 2 3 4 2 2 2" xfId="5993" xr:uid="{00000000-0005-0000-0000-000013190000}"/>
    <cellStyle name="Normal 6 3 3 2 3 4 2 3" xfId="5994" xr:uid="{00000000-0005-0000-0000-000014190000}"/>
    <cellStyle name="Normal 6 3 3 2 3 4 3" xfId="5995" xr:uid="{00000000-0005-0000-0000-000015190000}"/>
    <cellStyle name="Normal 6 3 3 2 3 4 3 2" xfId="5996" xr:uid="{00000000-0005-0000-0000-000016190000}"/>
    <cellStyle name="Normal 6 3 3 2 3 4 4" xfId="5997" xr:uid="{00000000-0005-0000-0000-000017190000}"/>
    <cellStyle name="Normal 6 3 3 2 3 5" xfId="5998" xr:uid="{00000000-0005-0000-0000-000018190000}"/>
    <cellStyle name="Normal 6 3 3 2 3 5 2" xfId="5999" xr:uid="{00000000-0005-0000-0000-000019190000}"/>
    <cellStyle name="Normal 6 3 3 2 3 5 2 2" xfId="6000" xr:uid="{00000000-0005-0000-0000-00001A190000}"/>
    <cellStyle name="Normal 6 3 3 2 3 5 2 2 2" xfId="6001" xr:uid="{00000000-0005-0000-0000-00001B190000}"/>
    <cellStyle name="Normal 6 3 3 2 3 5 2 3" xfId="6002" xr:uid="{00000000-0005-0000-0000-00001C190000}"/>
    <cellStyle name="Normal 6 3 3 2 3 5 3" xfId="6003" xr:uid="{00000000-0005-0000-0000-00001D190000}"/>
    <cellStyle name="Normal 6 3 3 2 3 5 3 2" xfId="6004" xr:uid="{00000000-0005-0000-0000-00001E190000}"/>
    <cellStyle name="Normal 6 3 3 2 3 5 4" xfId="6005" xr:uid="{00000000-0005-0000-0000-00001F190000}"/>
    <cellStyle name="Normal 6 3 3 2 3 6" xfId="6006" xr:uid="{00000000-0005-0000-0000-000020190000}"/>
    <cellStyle name="Normal 6 3 3 2 3 6 2" xfId="6007" xr:uid="{00000000-0005-0000-0000-000021190000}"/>
    <cellStyle name="Normal 6 3 3 2 3 6 2 2" xfId="6008" xr:uid="{00000000-0005-0000-0000-000022190000}"/>
    <cellStyle name="Normal 6 3 3 2 3 6 2 2 2" xfId="6009" xr:uid="{00000000-0005-0000-0000-000023190000}"/>
    <cellStyle name="Normal 6 3 3 2 3 6 2 3" xfId="6010" xr:uid="{00000000-0005-0000-0000-000024190000}"/>
    <cellStyle name="Normal 6 3 3 2 3 6 3" xfId="6011" xr:uid="{00000000-0005-0000-0000-000025190000}"/>
    <cellStyle name="Normal 6 3 3 2 3 6 3 2" xfId="6012" xr:uid="{00000000-0005-0000-0000-000026190000}"/>
    <cellStyle name="Normal 6 3 3 2 3 6 4" xfId="6013" xr:uid="{00000000-0005-0000-0000-000027190000}"/>
    <cellStyle name="Normal 6 3 3 2 3 7" xfId="6014" xr:uid="{00000000-0005-0000-0000-000028190000}"/>
    <cellStyle name="Normal 6 3 3 2 3 7 2" xfId="6015" xr:uid="{00000000-0005-0000-0000-000029190000}"/>
    <cellStyle name="Normal 6 3 3 2 3 7 2 2" xfId="6016" xr:uid="{00000000-0005-0000-0000-00002A190000}"/>
    <cellStyle name="Normal 6 3 3 2 3 7 3" xfId="6017" xr:uid="{00000000-0005-0000-0000-00002B190000}"/>
    <cellStyle name="Normal 6 3 3 2 3 8" xfId="6018" xr:uid="{00000000-0005-0000-0000-00002C190000}"/>
    <cellStyle name="Normal 6 3 3 2 3 8 2" xfId="6019" xr:uid="{00000000-0005-0000-0000-00002D190000}"/>
    <cellStyle name="Normal 6 3 3 2 3 9" xfId="6020" xr:uid="{00000000-0005-0000-0000-00002E190000}"/>
    <cellStyle name="Normal 6 3 3 2 3 9 2" xfId="6021" xr:uid="{00000000-0005-0000-0000-00002F190000}"/>
    <cellStyle name="Normal 6 3 3 2 4" xfId="6022" xr:uid="{00000000-0005-0000-0000-000030190000}"/>
    <cellStyle name="Normal 6 3 3 2 4 2" xfId="6023" xr:uid="{00000000-0005-0000-0000-000031190000}"/>
    <cellStyle name="Normal 6 3 3 2 4 2 2" xfId="6024" xr:uid="{00000000-0005-0000-0000-000032190000}"/>
    <cellStyle name="Normal 6 3 3 2 4 2 2 2" xfId="6025" xr:uid="{00000000-0005-0000-0000-000033190000}"/>
    <cellStyle name="Normal 6 3 3 2 4 2 2 2 2" xfId="6026" xr:uid="{00000000-0005-0000-0000-000034190000}"/>
    <cellStyle name="Normal 6 3 3 2 4 2 2 2 2 2" xfId="6027" xr:uid="{00000000-0005-0000-0000-000035190000}"/>
    <cellStyle name="Normal 6 3 3 2 4 2 2 2 3" xfId="6028" xr:uid="{00000000-0005-0000-0000-000036190000}"/>
    <cellStyle name="Normal 6 3 3 2 4 2 2 3" xfId="6029" xr:uid="{00000000-0005-0000-0000-000037190000}"/>
    <cellStyle name="Normal 6 3 3 2 4 2 2 3 2" xfId="6030" xr:uid="{00000000-0005-0000-0000-000038190000}"/>
    <cellStyle name="Normal 6 3 3 2 4 2 2 4" xfId="6031" xr:uid="{00000000-0005-0000-0000-000039190000}"/>
    <cellStyle name="Normal 6 3 3 2 4 2 3" xfId="6032" xr:uid="{00000000-0005-0000-0000-00003A190000}"/>
    <cellStyle name="Normal 6 3 3 2 4 2 3 2" xfId="6033" xr:uid="{00000000-0005-0000-0000-00003B190000}"/>
    <cellStyle name="Normal 6 3 3 2 4 2 3 2 2" xfId="6034" xr:uid="{00000000-0005-0000-0000-00003C190000}"/>
    <cellStyle name="Normal 6 3 3 2 4 2 3 2 2 2" xfId="6035" xr:uid="{00000000-0005-0000-0000-00003D190000}"/>
    <cellStyle name="Normal 6 3 3 2 4 2 3 2 3" xfId="6036" xr:uid="{00000000-0005-0000-0000-00003E190000}"/>
    <cellStyle name="Normal 6 3 3 2 4 2 3 3" xfId="6037" xr:uid="{00000000-0005-0000-0000-00003F190000}"/>
    <cellStyle name="Normal 6 3 3 2 4 2 3 3 2" xfId="6038" xr:uid="{00000000-0005-0000-0000-000040190000}"/>
    <cellStyle name="Normal 6 3 3 2 4 2 3 4" xfId="6039" xr:uid="{00000000-0005-0000-0000-000041190000}"/>
    <cellStyle name="Normal 6 3 3 2 4 2 4" xfId="6040" xr:uid="{00000000-0005-0000-0000-000042190000}"/>
    <cellStyle name="Normal 6 3 3 2 4 2 4 2" xfId="6041" xr:uid="{00000000-0005-0000-0000-000043190000}"/>
    <cellStyle name="Normal 6 3 3 2 4 2 4 2 2" xfId="6042" xr:uid="{00000000-0005-0000-0000-000044190000}"/>
    <cellStyle name="Normal 6 3 3 2 4 2 4 2 2 2" xfId="6043" xr:uid="{00000000-0005-0000-0000-000045190000}"/>
    <cellStyle name="Normal 6 3 3 2 4 2 4 2 3" xfId="6044" xr:uid="{00000000-0005-0000-0000-000046190000}"/>
    <cellStyle name="Normal 6 3 3 2 4 2 4 3" xfId="6045" xr:uid="{00000000-0005-0000-0000-000047190000}"/>
    <cellStyle name="Normal 6 3 3 2 4 2 4 3 2" xfId="6046" xr:uid="{00000000-0005-0000-0000-000048190000}"/>
    <cellStyle name="Normal 6 3 3 2 4 2 4 4" xfId="6047" xr:uid="{00000000-0005-0000-0000-000049190000}"/>
    <cellStyle name="Normal 6 3 3 2 4 2 5" xfId="6048" xr:uid="{00000000-0005-0000-0000-00004A190000}"/>
    <cellStyle name="Normal 6 3 3 2 4 2 5 2" xfId="6049" xr:uid="{00000000-0005-0000-0000-00004B190000}"/>
    <cellStyle name="Normal 6 3 3 2 4 2 5 2 2" xfId="6050" xr:uid="{00000000-0005-0000-0000-00004C190000}"/>
    <cellStyle name="Normal 6 3 3 2 4 2 5 3" xfId="6051" xr:uid="{00000000-0005-0000-0000-00004D190000}"/>
    <cellStyle name="Normal 6 3 3 2 4 2 6" xfId="6052" xr:uid="{00000000-0005-0000-0000-00004E190000}"/>
    <cellStyle name="Normal 6 3 3 2 4 2 6 2" xfId="6053" xr:uid="{00000000-0005-0000-0000-00004F190000}"/>
    <cellStyle name="Normal 6 3 3 2 4 2 7" xfId="6054" xr:uid="{00000000-0005-0000-0000-000050190000}"/>
    <cellStyle name="Normal 6 3 3 2 4 3" xfId="6055" xr:uid="{00000000-0005-0000-0000-000051190000}"/>
    <cellStyle name="Normal 6 3 3 2 4 3 2" xfId="6056" xr:uid="{00000000-0005-0000-0000-000052190000}"/>
    <cellStyle name="Normal 6 3 3 2 4 3 2 2" xfId="6057" xr:uid="{00000000-0005-0000-0000-000053190000}"/>
    <cellStyle name="Normal 6 3 3 2 4 3 2 2 2" xfId="6058" xr:uid="{00000000-0005-0000-0000-000054190000}"/>
    <cellStyle name="Normal 6 3 3 2 4 3 2 3" xfId="6059" xr:uid="{00000000-0005-0000-0000-000055190000}"/>
    <cellStyle name="Normal 6 3 3 2 4 3 3" xfId="6060" xr:uid="{00000000-0005-0000-0000-000056190000}"/>
    <cellStyle name="Normal 6 3 3 2 4 3 3 2" xfId="6061" xr:uid="{00000000-0005-0000-0000-000057190000}"/>
    <cellStyle name="Normal 6 3 3 2 4 3 4" xfId="6062" xr:uid="{00000000-0005-0000-0000-000058190000}"/>
    <cellStyle name="Normal 6 3 3 2 4 4" xfId="6063" xr:uid="{00000000-0005-0000-0000-000059190000}"/>
    <cellStyle name="Normal 6 3 3 2 4 4 2" xfId="6064" xr:uid="{00000000-0005-0000-0000-00005A190000}"/>
    <cellStyle name="Normal 6 3 3 2 4 4 2 2" xfId="6065" xr:uid="{00000000-0005-0000-0000-00005B190000}"/>
    <cellStyle name="Normal 6 3 3 2 4 4 2 2 2" xfId="6066" xr:uid="{00000000-0005-0000-0000-00005C190000}"/>
    <cellStyle name="Normal 6 3 3 2 4 4 2 3" xfId="6067" xr:uid="{00000000-0005-0000-0000-00005D190000}"/>
    <cellStyle name="Normal 6 3 3 2 4 4 3" xfId="6068" xr:uid="{00000000-0005-0000-0000-00005E190000}"/>
    <cellStyle name="Normal 6 3 3 2 4 4 3 2" xfId="6069" xr:uid="{00000000-0005-0000-0000-00005F190000}"/>
    <cellStyle name="Normal 6 3 3 2 4 4 4" xfId="6070" xr:uid="{00000000-0005-0000-0000-000060190000}"/>
    <cellStyle name="Normal 6 3 3 2 4 5" xfId="6071" xr:uid="{00000000-0005-0000-0000-000061190000}"/>
    <cellStyle name="Normal 6 3 3 2 4 5 2" xfId="6072" xr:uid="{00000000-0005-0000-0000-000062190000}"/>
    <cellStyle name="Normal 6 3 3 2 4 5 2 2" xfId="6073" xr:uid="{00000000-0005-0000-0000-000063190000}"/>
    <cellStyle name="Normal 6 3 3 2 4 5 2 2 2" xfId="6074" xr:uid="{00000000-0005-0000-0000-000064190000}"/>
    <cellStyle name="Normal 6 3 3 2 4 5 2 3" xfId="6075" xr:uid="{00000000-0005-0000-0000-000065190000}"/>
    <cellStyle name="Normal 6 3 3 2 4 5 3" xfId="6076" xr:uid="{00000000-0005-0000-0000-000066190000}"/>
    <cellStyle name="Normal 6 3 3 2 4 5 3 2" xfId="6077" xr:uid="{00000000-0005-0000-0000-000067190000}"/>
    <cellStyle name="Normal 6 3 3 2 4 5 4" xfId="6078" xr:uid="{00000000-0005-0000-0000-000068190000}"/>
    <cellStyle name="Normal 6 3 3 2 4 6" xfId="6079" xr:uid="{00000000-0005-0000-0000-000069190000}"/>
    <cellStyle name="Normal 6 3 3 2 4 6 2" xfId="6080" xr:uid="{00000000-0005-0000-0000-00006A190000}"/>
    <cellStyle name="Normal 6 3 3 2 4 6 2 2" xfId="6081" xr:uid="{00000000-0005-0000-0000-00006B190000}"/>
    <cellStyle name="Normal 6 3 3 2 4 6 3" xfId="6082" xr:uid="{00000000-0005-0000-0000-00006C190000}"/>
    <cellStyle name="Normal 6 3 3 2 4 7" xfId="6083" xr:uid="{00000000-0005-0000-0000-00006D190000}"/>
    <cellStyle name="Normal 6 3 3 2 4 7 2" xfId="6084" xr:uid="{00000000-0005-0000-0000-00006E190000}"/>
    <cellStyle name="Normal 6 3 3 2 4 8" xfId="6085" xr:uid="{00000000-0005-0000-0000-00006F190000}"/>
    <cellStyle name="Normal 6 3 3 2 4 8 2" xfId="6086" xr:uid="{00000000-0005-0000-0000-000070190000}"/>
    <cellStyle name="Normal 6 3 3 2 4 9" xfId="6087" xr:uid="{00000000-0005-0000-0000-000071190000}"/>
    <cellStyle name="Normal 6 3 3 2 5" xfId="6088" xr:uid="{00000000-0005-0000-0000-000072190000}"/>
    <cellStyle name="Normal 6 3 3 2 5 2" xfId="6089" xr:uid="{00000000-0005-0000-0000-000073190000}"/>
    <cellStyle name="Normal 6 3 3 2 5 2 2" xfId="6090" xr:uid="{00000000-0005-0000-0000-000074190000}"/>
    <cellStyle name="Normal 6 3 3 2 5 2 2 2" xfId="6091" xr:uid="{00000000-0005-0000-0000-000075190000}"/>
    <cellStyle name="Normal 6 3 3 2 5 2 2 2 2" xfId="6092" xr:uid="{00000000-0005-0000-0000-000076190000}"/>
    <cellStyle name="Normal 6 3 3 2 5 2 2 2 2 2" xfId="6093" xr:uid="{00000000-0005-0000-0000-000077190000}"/>
    <cellStyle name="Normal 6 3 3 2 5 2 2 2 3" xfId="6094" xr:uid="{00000000-0005-0000-0000-000078190000}"/>
    <cellStyle name="Normal 6 3 3 2 5 2 2 3" xfId="6095" xr:uid="{00000000-0005-0000-0000-000079190000}"/>
    <cellStyle name="Normal 6 3 3 2 5 2 2 3 2" xfId="6096" xr:uid="{00000000-0005-0000-0000-00007A190000}"/>
    <cellStyle name="Normal 6 3 3 2 5 2 2 4" xfId="6097" xr:uid="{00000000-0005-0000-0000-00007B190000}"/>
    <cellStyle name="Normal 6 3 3 2 5 2 3" xfId="6098" xr:uid="{00000000-0005-0000-0000-00007C190000}"/>
    <cellStyle name="Normal 6 3 3 2 5 2 3 2" xfId="6099" xr:uid="{00000000-0005-0000-0000-00007D190000}"/>
    <cellStyle name="Normal 6 3 3 2 5 2 3 2 2" xfId="6100" xr:uid="{00000000-0005-0000-0000-00007E190000}"/>
    <cellStyle name="Normal 6 3 3 2 5 2 3 2 2 2" xfId="6101" xr:uid="{00000000-0005-0000-0000-00007F190000}"/>
    <cellStyle name="Normal 6 3 3 2 5 2 3 2 3" xfId="6102" xr:uid="{00000000-0005-0000-0000-000080190000}"/>
    <cellStyle name="Normal 6 3 3 2 5 2 3 3" xfId="6103" xr:uid="{00000000-0005-0000-0000-000081190000}"/>
    <cellStyle name="Normal 6 3 3 2 5 2 3 3 2" xfId="6104" xr:uid="{00000000-0005-0000-0000-000082190000}"/>
    <cellStyle name="Normal 6 3 3 2 5 2 3 4" xfId="6105" xr:uid="{00000000-0005-0000-0000-000083190000}"/>
    <cellStyle name="Normal 6 3 3 2 5 2 4" xfId="6106" xr:uid="{00000000-0005-0000-0000-000084190000}"/>
    <cellStyle name="Normal 6 3 3 2 5 2 4 2" xfId="6107" xr:uid="{00000000-0005-0000-0000-000085190000}"/>
    <cellStyle name="Normal 6 3 3 2 5 2 4 2 2" xfId="6108" xr:uid="{00000000-0005-0000-0000-000086190000}"/>
    <cellStyle name="Normal 6 3 3 2 5 2 4 2 2 2" xfId="6109" xr:uid="{00000000-0005-0000-0000-000087190000}"/>
    <cellStyle name="Normal 6 3 3 2 5 2 4 2 3" xfId="6110" xr:uid="{00000000-0005-0000-0000-000088190000}"/>
    <cellStyle name="Normal 6 3 3 2 5 2 4 3" xfId="6111" xr:uid="{00000000-0005-0000-0000-000089190000}"/>
    <cellStyle name="Normal 6 3 3 2 5 2 4 3 2" xfId="6112" xr:uid="{00000000-0005-0000-0000-00008A190000}"/>
    <cellStyle name="Normal 6 3 3 2 5 2 4 4" xfId="6113" xr:uid="{00000000-0005-0000-0000-00008B190000}"/>
    <cellStyle name="Normal 6 3 3 2 5 2 5" xfId="6114" xr:uid="{00000000-0005-0000-0000-00008C190000}"/>
    <cellStyle name="Normal 6 3 3 2 5 2 5 2" xfId="6115" xr:uid="{00000000-0005-0000-0000-00008D190000}"/>
    <cellStyle name="Normal 6 3 3 2 5 2 5 2 2" xfId="6116" xr:uid="{00000000-0005-0000-0000-00008E190000}"/>
    <cellStyle name="Normal 6 3 3 2 5 2 5 3" xfId="6117" xr:uid="{00000000-0005-0000-0000-00008F190000}"/>
    <cellStyle name="Normal 6 3 3 2 5 2 6" xfId="6118" xr:uid="{00000000-0005-0000-0000-000090190000}"/>
    <cellStyle name="Normal 6 3 3 2 5 2 6 2" xfId="6119" xr:uid="{00000000-0005-0000-0000-000091190000}"/>
    <cellStyle name="Normal 6 3 3 2 5 2 7" xfId="6120" xr:uid="{00000000-0005-0000-0000-000092190000}"/>
    <cellStyle name="Normal 6 3 3 2 5 3" xfId="6121" xr:uid="{00000000-0005-0000-0000-000093190000}"/>
    <cellStyle name="Normal 6 3 3 2 5 3 2" xfId="6122" xr:uid="{00000000-0005-0000-0000-000094190000}"/>
    <cellStyle name="Normal 6 3 3 2 5 3 2 2" xfId="6123" xr:uid="{00000000-0005-0000-0000-000095190000}"/>
    <cellStyle name="Normal 6 3 3 2 5 3 2 2 2" xfId="6124" xr:uid="{00000000-0005-0000-0000-000096190000}"/>
    <cellStyle name="Normal 6 3 3 2 5 3 2 3" xfId="6125" xr:uid="{00000000-0005-0000-0000-000097190000}"/>
    <cellStyle name="Normal 6 3 3 2 5 3 3" xfId="6126" xr:uid="{00000000-0005-0000-0000-000098190000}"/>
    <cellStyle name="Normal 6 3 3 2 5 3 3 2" xfId="6127" xr:uid="{00000000-0005-0000-0000-000099190000}"/>
    <cellStyle name="Normal 6 3 3 2 5 3 4" xfId="6128" xr:uid="{00000000-0005-0000-0000-00009A190000}"/>
    <cellStyle name="Normal 6 3 3 2 5 4" xfId="6129" xr:uid="{00000000-0005-0000-0000-00009B190000}"/>
    <cellStyle name="Normal 6 3 3 2 5 4 2" xfId="6130" xr:uid="{00000000-0005-0000-0000-00009C190000}"/>
    <cellStyle name="Normal 6 3 3 2 5 4 2 2" xfId="6131" xr:uid="{00000000-0005-0000-0000-00009D190000}"/>
    <cellStyle name="Normal 6 3 3 2 5 4 2 2 2" xfId="6132" xr:uid="{00000000-0005-0000-0000-00009E190000}"/>
    <cellStyle name="Normal 6 3 3 2 5 4 2 3" xfId="6133" xr:uid="{00000000-0005-0000-0000-00009F190000}"/>
    <cellStyle name="Normal 6 3 3 2 5 4 3" xfId="6134" xr:uid="{00000000-0005-0000-0000-0000A0190000}"/>
    <cellStyle name="Normal 6 3 3 2 5 4 3 2" xfId="6135" xr:uid="{00000000-0005-0000-0000-0000A1190000}"/>
    <cellStyle name="Normal 6 3 3 2 5 4 4" xfId="6136" xr:uid="{00000000-0005-0000-0000-0000A2190000}"/>
    <cellStyle name="Normal 6 3 3 2 5 5" xfId="6137" xr:uid="{00000000-0005-0000-0000-0000A3190000}"/>
    <cellStyle name="Normal 6 3 3 2 5 5 2" xfId="6138" xr:uid="{00000000-0005-0000-0000-0000A4190000}"/>
    <cellStyle name="Normal 6 3 3 2 5 5 2 2" xfId="6139" xr:uid="{00000000-0005-0000-0000-0000A5190000}"/>
    <cellStyle name="Normal 6 3 3 2 5 5 2 2 2" xfId="6140" xr:uid="{00000000-0005-0000-0000-0000A6190000}"/>
    <cellStyle name="Normal 6 3 3 2 5 5 2 3" xfId="6141" xr:uid="{00000000-0005-0000-0000-0000A7190000}"/>
    <cellStyle name="Normal 6 3 3 2 5 5 3" xfId="6142" xr:uid="{00000000-0005-0000-0000-0000A8190000}"/>
    <cellStyle name="Normal 6 3 3 2 5 5 3 2" xfId="6143" xr:uid="{00000000-0005-0000-0000-0000A9190000}"/>
    <cellStyle name="Normal 6 3 3 2 5 5 4" xfId="6144" xr:uid="{00000000-0005-0000-0000-0000AA190000}"/>
    <cellStyle name="Normal 6 3 3 2 5 6" xfId="6145" xr:uid="{00000000-0005-0000-0000-0000AB190000}"/>
    <cellStyle name="Normal 6 3 3 2 5 6 2" xfId="6146" xr:uid="{00000000-0005-0000-0000-0000AC190000}"/>
    <cellStyle name="Normal 6 3 3 2 5 6 2 2" xfId="6147" xr:uid="{00000000-0005-0000-0000-0000AD190000}"/>
    <cellStyle name="Normal 6 3 3 2 5 6 3" xfId="6148" xr:uid="{00000000-0005-0000-0000-0000AE190000}"/>
    <cellStyle name="Normal 6 3 3 2 5 7" xfId="6149" xr:uid="{00000000-0005-0000-0000-0000AF190000}"/>
    <cellStyle name="Normal 6 3 3 2 5 7 2" xfId="6150" xr:uid="{00000000-0005-0000-0000-0000B0190000}"/>
    <cellStyle name="Normal 6 3 3 2 5 8" xfId="6151" xr:uid="{00000000-0005-0000-0000-0000B1190000}"/>
    <cellStyle name="Normal 6 3 3 2 6" xfId="6152" xr:uid="{00000000-0005-0000-0000-0000B2190000}"/>
    <cellStyle name="Normal 6 3 3 2 6 2" xfId="6153" xr:uid="{00000000-0005-0000-0000-0000B3190000}"/>
    <cellStyle name="Normal 6 3 3 2 6 2 2" xfId="6154" xr:uid="{00000000-0005-0000-0000-0000B4190000}"/>
    <cellStyle name="Normal 6 3 3 2 6 2 2 2" xfId="6155" xr:uid="{00000000-0005-0000-0000-0000B5190000}"/>
    <cellStyle name="Normal 6 3 3 2 6 2 2 2 2" xfId="6156" xr:uid="{00000000-0005-0000-0000-0000B6190000}"/>
    <cellStyle name="Normal 6 3 3 2 6 2 2 3" xfId="6157" xr:uid="{00000000-0005-0000-0000-0000B7190000}"/>
    <cellStyle name="Normal 6 3 3 2 6 2 3" xfId="6158" xr:uid="{00000000-0005-0000-0000-0000B8190000}"/>
    <cellStyle name="Normal 6 3 3 2 6 2 3 2" xfId="6159" xr:uid="{00000000-0005-0000-0000-0000B9190000}"/>
    <cellStyle name="Normal 6 3 3 2 6 2 4" xfId="6160" xr:uid="{00000000-0005-0000-0000-0000BA190000}"/>
    <cellStyle name="Normal 6 3 3 2 6 3" xfId="6161" xr:uid="{00000000-0005-0000-0000-0000BB190000}"/>
    <cellStyle name="Normal 6 3 3 2 6 3 2" xfId="6162" xr:uid="{00000000-0005-0000-0000-0000BC190000}"/>
    <cellStyle name="Normal 6 3 3 2 6 3 2 2" xfId="6163" xr:uid="{00000000-0005-0000-0000-0000BD190000}"/>
    <cellStyle name="Normal 6 3 3 2 6 3 2 2 2" xfId="6164" xr:uid="{00000000-0005-0000-0000-0000BE190000}"/>
    <cellStyle name="Normal 6 3 3 2 6 3 2 3" xfId="6165" xr:uid="{00000000-0005-0000-0000-0000BF190000}"/>
    <cellStyle name="Normal 6 3 3 2 6 3 3" xfId="6166" xr:uid="{00000000-0005-0000-0000-0000C0190000}"/>
    <cellStyle name="Normal 6 3 3 2 6 3 3 2" xfId="6167" xr:uid="{00000000-0005-0000-0000-0000C1190000}"/>
    <cellStyle name="Normal 6 3 3 2 6 3 4" xfId="6168" xr:uid="{00000000-0005-0000-0000-0000C2190000}"/>
    <cellStyle name="Normal 6 3 3 2 6 4" xfId="6169" xr:uid="{00000000-0005-0000-0000-0000C3190000}"/>
    <cellStyle name="Normal 6 3 3 2 6 4 2" xfId="6170" xr:uid="{00000000-0005-0000-0000-0000C4190000}"/>
    <cellStyle name="Normal 6 3 3 2 6 4 2 2" xfId="6171" xr:uid="{00000000-0005-0000-0000-0000C5190000}"/>
    <cellStyle name="Normal 6 3 3 2 6 4 2 2 2" xfId="6172" xr:uid="{00000000-0005-0000-0000-0000C6190000}"/>
    <cellStyle name="Normal 6 3 3 2 6 4 2 3" xfId="6173" xr:uid="{00000000-0005-0000-0000-0000C7190000}"/>
    <cellStyle name="Normal 6 3 3 2 6 4 3" xfId="6174" xr:uid="{00000000-0005-0000-0000-0000C8190000}"/>
    <cellStyle name="Normal 6 3 3 2 6 4 3 2" xfId="6175" xr:uid="{00000000-0005-0000-0000-0000C9190000}"/>
    <cellStyle name="Normal 6 3 3 2 6 4 4" xfId="6176" xr:uid="{00000000-0005-0000-0000-0000CA190000}"/>
    <cellStyle name="Normal 6 3 3 2 6 5" xfId="6177" xr:uid="{00000000-0005-0000-0000-0000CB190000}"/>
    <cellStyle name="Normal 6 3 3 2 6 5 2" xfId="6178" xr:uid="{00000000-0005-0000-0000-0000CC190000}"/>
    <cellStyle name="Normal 6 3 3 2 6 5 2 2" xfId="6179" xr:uid="{00000000-0005-0000-0000-0000CD190000}"/>
    <cellStyle name="Normal 6 3 3 2 6 5 3" xfId="6180" xr:uid="{00000000-0005-0000-0000-0000CE190000}"/>
    <cellStyle name="Normal 6 3 3 2 6 6" xfId="6181" xr:uid="{00000000-0005-0000-0000-0000CF190000}"/>
    <cellStyle name="Normal 6 3 3 2 6 6 2" xfId="6182" xr:uid="{00000000-0005-0000-0000-0000D0190000}"/>
    <cellStyle name="Normal 6 3 3 2 6 7" xfId="6183" xr:uid="{00000000-0005-0000-0000-0000D1190000}"/>
    <cellStyle name="Normal 6 3 3 2 7" xfId="6184" xr:uid="{00000000-0005-0000-0000-0000D2190000}"/>
    <cellStyle name="Normal 6 3 3 2 7 2" xfId="6185" xr:uid="{00000000-0005-0000-0000-0000D3190000}"/>
    <cellStyle name="Normal 6 3 3 2 7 2 2" xfId="6186" xr:uid="{00000000-0005-0000-0000-0000D4190000}"/>
    <cellStyle name="Normal 6 3 3 2 7 2 2 2" xfId="6187" xr:uid="{00000000-0005-0000-0000-0000D5190000}"/>
    <cellStyle name="Normal 6 3 3 2 7 2 3" xfId="6188" xr:uid="{00000000-0005-0000-0000-0000D6190000}"/>
    <cellStyle name="Normal 6 3 3 2 7 3" xfId="6189" xr:uid="{00000000-0005-0000-0000-0000D7190000}"/>
    <cellStyle name="Normal 6 3 3 2 7 3 2" xfId="6190" xr:uid="{00000000-0005-0000-0000-0000D8190000}"/>
    <cellStyle name="Normal 6 3 3 2 7 4" xfId="6191" xr:uid="{00000000-0005-0000-0000-0000D9190000}"/>
    <cellStyle name="Normal 6 3 3 2 8" xfId="6192" xr:uid="{00000000-0005-0000-0000-0000DA190000}"/>
    <cellStyle name="Normal 6 3 3 2 8 2" xfId="6193" xr:uid="{00000000-0005-0000-0000-0000DB190000}"/>
    <cellStyle name="Normal 6 3 3 2 8 2 2" xfId="6194" xr:uid="{00000000-0005-0000-0000-0000DC190000}"/>
    <cellStyle name="Normal 6 3 3 2 8 2 2 2" xfId="6195" xr:uid="{00000000-0005-0000-0000-0000DD190000}"/>
    <cellStyle name="Normal 6 3 3 2 8 2 3" xfId="6196" xr:uid="{00000000-0005-0000-0000-0000DE190000}"/>
    <cellStyle name="Normal 6 3 3 2 8 3" xfId="6197" xr:uid="{00000000-0005-0000-0000-0000DF190000}"/>
    <cellStyle name="Normal 6 3 3 2 8 3 2" xfId="6198" xr:uid="{00000000-0005-0000-0000-0000E0190000}"/>
    <cellStyle name="Normal 6 3 3 2 8 4" xfId="6199" xr:uid="{00000000-0005-0000-0000-0000E1190000}"/>
    <cellStyle name="Normal 6 3 3 2 9" xfId="6200" xr:uid="{00000000-0005-0000-0000-0000E2190000}"/>
    <cellStyle name="Normal 6 3 3 2 9 2" xfId="6201" xr:uid="{00000000-0005-0000-0000-0000E3190000}"/>
    <cellStyle name="Normal 6 3 3 2 9 2 2" xfId="6202" xr:uid="{00000000-0005-0000-0000-0000E4190000}"/>
    <cellStyle name="Normal 6 3 3 2 9 2 2 2" xfId="6203" xr:uid="{00000000-0005-0000-0000-0000E5190000}"/>
    <cellStyle name="Normal 6 3 3 2 9 2 3" xfId="6204" xr:uid="{00000000-0005-0000-0000-0000E6190000}"/>
    <cellStyle name="Normal 6 3 3 2 9 3" xfId="6205" xr:uid="{00000000-0005-0000-0000-0000E7190000}"/>
    <cellStyle name="Normal 6 3 3 2 9 3 2" xfId="6206" xr:uid="{00000000-0005-0000-0000-0000E8190000}"/>
    <cellStyle name="Normal 6 3 3 2 9 4" xfId="6207" xr:uid="{00000000-0005-0000-0000-0000E9190000}"/>
    <cellStyle name="Normal 6 3 3 3" xfId="6208" xr:uid="{00000000-0005-0000-0000-0000EA190000}"/>
    <cellStyle name="Normal 6 3 3 3 10" xfId="6209" xr:uid="{00000000-0005-0000-0000-0000EB190000}"/>
    <cellStyle name="Normal 6 3 3 3 10 2" xfId="6210" xr:uid="{00000000-0005-0000-0000-0000EC190000}"/>
    <cellStyle name="Normal 6 3 3 3 11" xfId="6211" xr:uid="{00000000-0005-0000-0000-0000ED190000}"/>
    <cellStyle name="Normal 6 3 3 3 11 2" xfId="6212" xr:uid="{00000000-0005-0000-0000-0000EE190000}"/>
    <cellStyle name="Normal 6 3 3 3 12" xfId="6213" xr:uid="{00000000-0005-0000-0000-0000EF190000}"/>
    <cellStyle name="Normal 6 3 3 3 2" xfId="6214" xr:uid="{00000000-0005-0000-0000-0000F0190000}"/>
    <cellStyle name="Normal 6 3 3 3 2 2" xfId="6215" xr:uid="{00000000-0005-0000-0000-0000F1190000}"/>
    <cellStyle name="Normal 6 3 3 3 2 2 2" xfId="6216" xr:uid="{00000000-0005-0000-0000-0000F2190000}"/>
    <cellStyle name="Normal 6 3 3 3 2 2 2 2" xfId="6217" xr:uid="{00000000-0005-0000-0000-0000F3190000}"/>
    <cellStyle name="Normal 6 3 3 3 2 2 2 2 2" xfId="6218" xr:uid="{00000000-0005-0000-0000-0000F4190000}"/>
    <cellStyle name="Normal 6 3 3 3 2 2 2 2 2 2" xfId="6219" xr:uid="{00000000-0005-0000-0000-0000F5190000}"/>
    <cellStyle name="Normal 6 3 3 3 2 2 2 2 3" xfId="6220" xr:uid="{00000000-0005-0000-0000-0000F6190000}"/>
    <cellStyle name="Normal 6 3 3 3 2 2 2 3" xfId="6221" xr:uid="{00000000-0005-0000-0000-0000F7190000}"/>
    <cellStyle name="Normal 6 3 3 3 2 2 2 3 2" xfId="6222" xr:uid="{00000000-0005-0000-0000-0000F8190000}"/>
    <cellStyle name="Normal 6 3 3 3 2 2 2 4" xfId="6223" xr:uid="{00000000-0005-0000-0000-0000F9190000}"/>
    <cellStyle name="Normal 6 3 3 3 2 2 3" xfId="6224" xr:uid="{00000000-0005-0000-0000-0000FA190000}"/>
    <cellStyle name="Normal 6 3 3 3 2 2 3 2" xfId="6225" xr:uid="{00000000-0005-0000-0000-0000FB190000}"/>
    <cellStyle name="Normal 6 3 3 3 2 2 3 2 2" xfId="6226" xr:uid="{00000000-0005-0000-0000-0000FC190000}"/>
    <cellStyle name="Normal 6 3 3 3 2 2 3 2 2 2" xfId="6227" xr:uid="{00000000-0005-0000-0000-0000FD190000}"/>
    <cellStyle name="Normal 6 3 3 3 2 2 3 2 3" xfId="6228" xr:uid="{00000000-0005-0000-0000-0000FE190000}"/>
    <cellStyle name="Normal 6 3 3 3 2 2 3 3" xfId="6229" xr:uid="{00000000-0005-0000-0000-0000FF190000}"/>
    <cellStyle name="Normal 6 3 3 3 2 2 3 3 2" xfId="6230" xr:uid="{00000000-0005-0000-0000-0000001A0000}"/>
    <cellStyle name="Normal 6 3 3 3 2 2 3 4" xfId="6231" xr:uid="{00000000-0005-0000-0000-0000011A0000}"/>
    <cellStyle name="Normal 6 3 3 3 2 2 4" xfId="6232" xr:uid="{00000000-0005-0000-0000-0000021A0000}"/>
    <cellStyle name="Normal 6 3 3 3 2 2 4 2" xfId="6233" xr:uid="{00000000-0005-0000-0000-0000031A0000}"/>
    <cellStyle name="Normal 6 3 3 3 2 2 4 2 2" xfId="6234" xr:uid="{00000000-0005-0000-0000-0000041A0000}"/>
    <cellStyle name="Normal 6 3 3 3 2 2 4 2 2 2" xfId="6235" xr:uid="{00000000-0005-0000-0000-0000051A0000}"/>
    <cellStyle name="Normal 6 3 3 3 2 2 4 2 3" xfId="6236" xr:uid="{00000000-0005-0000-0000-0000061A0000}"/>
    <cellStyle name="Normal 6 3 3 3 2 2 4 3" xfId="6237" xr:uid="{00000000-0005-0000-0000-0000071A0000}"/>
    <cellStyle name="Normal 6 3 3 3 2 2 4 3 2" xfId="6238" xr:uid="{00000000-0005-0000-0000-0000081A0000}"/>
    <cellStyle name="Normal 6 3 3 3 2 2 4 4" xfId="6239" xr:uid="{00000000-0005-0000-0000-0000091A0000}"/>
    <cellStyle name="Normal 6 3 3 3 2 2 5" xfId="6240" xr:uid="{00000000-0005-0000-0000-00000A1A0000}"/>
    <cellStyle name="Normal 6 3 3 3 2 2 5 2" xfId="6241" xr:uid="{00000000-0005-0000-0000-00000B1A0000}"/>
    <cellStyle name="Normal 6 3 3 3 2 2 5 2 2" xfId="6242" xr:uid="{00000000-0005-0000-0000-00000C1A0000}"/>
    <cellStyle name="Normal 6 3 3 3 2 2 5 3" xfId="6243" xr:uid="{00000000-0005-0000-0000-00000D1A0000}"/>
    <cellStyle name="Normal 6 3 3 3 2 2 6" xfId="6244" xr:uid="{00000000-0005-0000-0000-00000E1A0000}"/>
    <cellStyle name="Normal 6 3 3 3 2 2 6 2" xfId="6245" xr:uid="{00000000-0005-0000-0000-00000F1A0000}"/>
    <cellStyle name="Normal 6 3 3 3 2 2 7" xfId="6246" xr:uid="{00000000-0005-0000-0000-0000101A0000}"/>
    <cellStyle name="Normal 6 3 3 3 2 3" xfId="6247" xr:uid="{00000000-0005-0000-0000-0000111A0000}"/>
    <cellStyle name="Normal 6 3 3 3 2 3 2" xfId="6248" xr:uid="{00000000-0005-0000-0000-0000121A0000}"/>
    <cellStyle name="Normal 6 3 3 3 2 3 2 2" xfId="6249" xr:uid="{00000000-0005-0000-0000-0000131A0000}"/>
    <cellStyle name="Normal 6 3 3 3 2 3 2 2 2" xfId="6250" xr:uid="{00000000-0005-0000-0000-0000141A0000}"/>
    <cellStyle name="Normal 6 3 3 3 2 3 2 3" xfId="6251" xr:uid="{00000000-0005-0000-0000-0000151A0000}"/>
    <cellStyle name="Normal 6 3 3 3 2 3 3" xfId="6252" xr:uid="{00000000-0005-0000-0000-0000161A0000}"/>
    <cellStyle name="Normal 6 3 3 3 2 3 3 2" xfId="6253" xr:uid="{00000000-0005-0000-0000-0000171A0000}"/>
    <cellStyle name="Normal 6 3 3 3 2 3 4" xfId="6254" xr:uid="{00000000-0005-0000-0000-0000181A0000}"/>
    <cellStyle name="Normal 6 3 3 3 2 4" xfId="6255" xr:uid="{00000000-0005-0000-0000-0000191A0000}"/>
    <cellStyle name="Normal 6 3 3 3 2 4 2" xfId="6256" xr:uid="{00000000-0005-0000-0000-00001A1A0000}"/>
    <cellStyle name="Normal 6 3 3 3 2 4 2 2" xfId="6257" xr:uid="{00000000-0005-0000-0000-00001B1A0000}"/>
    <cellStyle name="Normal 6 3 3 3 2 4 2 2 2" xfId="6258" xr:uid="{00000000-0005-0000-0000-00001C1A0000}"/>
    <cellStyle name="Normal 6 3 3 3 2 4 2 3" xfId="6259" xr:uid="{00000000-0005-0000-0000-00001D1A0000}"/>
    <cellStyle name="Normal 6 3 3 3 2 4 3" xfId="6260" xr:uid="{00000000-0005-0000-0000-00001E1A0000}"/>
    <cellStyle name="Normal 6 3 3 3 2 4 3 2" xfId="6261" xr:uid="{00000000-0005-0000-0000-00001F1A0000}"/>
    <cellStyle name="Normal 6 3 3 3 2 4 4" xfId="6262" xr:uid="{00000000-0005-0000-0000-0000201A0000}"/>
    <cellStyle name="Normal 6 3 3 3 2 5" xfId="6263" xr:uid="{00000000-0005-0000-0000-0000211A0000}"/>
    <cellStyle name="Normal 6 3 3 3 2 5 2" xfId="6264" xr:uid="{00000000-0005-0000-0000-0000221A0000}"/>
    <cellStyle name="Normal 6 3 3 3 2 5 2 2" xfId="6265" xr:uid="{00000000-0005-0000-0000-0000231A0000}"/>
    <cellStyle name="Normal 6 3 3 3 2 5 2 2 2" xfId="6266" xr:uid="{00000000-0005-0000-0000-0000241A0000}"/>
    <cellStyle name="Normal 6 3 3 3 2 5 2 3" xfId="6267" xr:uid="{00000000-0005-0000-0000-0000251A0000}"/>
    <cellStyle name="Normal 6 3 3 3 2 5 3" xfId="6268" xr:uid="{00000000-0005-0000-0000-0000261A0000}"/>
    <cellStyle name="Normal 6 3 3 3 2 5 3 2" xfId="6269" xr:uid="{00000000-0005-0000-0000-0000271A0000}"/>
    <cellStyle name="Normal 6 3 3 3 2 5 4" xfId="6270" xr:uid="{00000000-0005-0000-0000-0000281A0000}"/>
    <cellStyle name="Normal 6 3 3 3 2 6" xfId="6271" xr:uid="{00000000-0005-0000-0000-0000291A0000}"/>
    <cellStyle name="Normal 6 3 3 3 2 6 2" xfId="6272" xr:uid="{00000000-0005-0000-0000-00002A1A0000}"/>
    <cellStyle name="Normal 6 3 3 3 2 6 2 2" xfId="6273" xr:uid="{00000000-0005-0000-0000-00002B1A0000}"/>
    <cellStyle name="Normal 6 3 3 3 2 6 3" xfId="6274" xr:uid="{00000000-0005-0000-0000-00002C1A0000}"/>
    <cellStyle name="Normal 6 3 3 3 2 7" xfId="6275" xr:uid="{00000000-0005-0000-0000-00002D1A0000}"/>
    <cellStyle name="Normal 6 3 3 3 2 7 2" xfId="6276" xr:uid="{00000000-0005-0000-0000-00002E1A0000}"/>
    <cellStyle name="Normal 6 3 3 3 2 8" xfId="6277" xr:uid="{00000000-0005-0000-0000-00002F1A0000}"/>
    <cellStyle name="Normal 6 3 3 3 2 8 2" xfId="6278" xr:uid="{00000000-0005-0000-0000-0000301A0000}"/>
    <cellStyle name="Normal 6 3 3 3 2 9" xfId="6279" xr:uid="{00000000-0005-0000-0000-0000311A0000}"/>
    <cellStyle name="Normal 6 3 3 3 3" xfId="6280" xr:uid="{00000000-0005-0000-0000-0000321A0000}"/>
    <cellStyle name="Normal 6 3 3 3 3 2" xfId="6281" xr:uid="{00000000-0005-0000-0000-0000331A0000}"/>
    <cellStyle name="Normal 6 3 3 3 3 2 2" xfId="6282" xr:uid="{00000000-0005-0000-0000-0000341A0000}"/>
    <cellStyle name="Normal 6 3 3 3 3 2 2 2" xfId="6283" xr:uid="{00000000-0005-0000-0000-0000351A0000}"/>
    <cellStyle name="Normal 6 3 3 3 3 2 2 2 2" xfId="6284" xr:uid="{00000000-0005-0000-0000-0000361A0000}"/>
    <cellStyle name="Normal 6 3 3 3 3 2 2 2 2 2" xfId="6285" xr:uid="{00000000-0005-0000-0000-0000371A0000}"/>
    <cellStyle name="Normal 6 3 3 3 3 2 2 2 3" xfId="6286" xr:uid="{00000000-0005-0000-0000-0000381A0000}"/>
    <cellStyle name="Normal 6 3 3 3 3 2 2 3" xfId="6287" xr:uid="{00000000-0005-0000-0000-0000391A0000}"/>
    <cellStyle name="Normal 6 3 3 3 3 2 2 3 2" xfId="6288" xr:uid="{00000000-0005-0000-0000-00003A1A0000}"/>
    <cellStyle name="Normal 6 3 3 3 3 2 2 4" xfId="6289" xr:uid="{00000000-0005-0000-0000-00003B1A0000}"/>
    <cellStyle name="Normal 6 3 3 3 3 2 3" xfId="6290" xr:uid="{00000000-0005-0000-0000-00003C1A0000}"/>
    <cellStyle name="Normal 6 3 3 3 3 2 3 2" xfId="6291" xr:uid="{00000000-0005-0000-0000-00003D1A0000}"/>
    <cellStyle name="Normal 6 3 3 3 3 2 3 2 2" xfId="6292" xr:uid="{00000000-0005-0000-0000-00003E1A0000}"/>
    <cellStyle name="Normal 6 3 3 3 3 2 3 2 2 2" xfId="6293" xr:uid="{00000000-0005-0000-0000-00003F1A0000}"/>
    <cellStyle name="Normal 6 3 3 3 3 2 3 2 3" xfId="6294" xr:uid="{00000000-0005-0000-0000-0000401A0000}"/>
    <cellStyle name="Normal 6 3 3 3 3 2 3 3" xfId="6295" xr:uid="{00000000-0005-0000-0000-0000411A0000}"/>
    <cellStyle name="Normal 6 3 3 3 3 2 3 3 2" xfId="6296" xr:uid="{00000000-0005-0000-0000-0000421A0000}"/>
    <cellStyle name="Normal 6 3 3 3 3 2 3 4" xfId="6297" xr:uid="{00000000-0005-0000-0000-0000431A0000}"/>
    <cellStyle name="Normal 6 3 3 3 3 2 4" xfId="6298" xr:uid="{00000000-0005-0000-0000-0000441A0000}"/>
    <cellStyle name="Normal 6 3 3 3 3 2 4 2" xfId="6299" xr:uid="{00000000-0005-0000-0000-0000451A0000}"/>
    <cellStyle name="Normal 6 3 3 3 3 2 4 2 2" xfId="6300" xr:uid="{00000000-0005-0000-0000-0000461A0000}"/>
    <cellStyle name="Normal 6 3 3 3 3 2 4 2 2 2" xfId="6301" xr:uid="{00000000-0005-0000-0000-0000471A0000}"/>
    <cellStyle name="Normal 6 3 3 3 3 2 4 2 3" xfId="6302" xr:uid="{00000000-0005-0000-0000-0000481A0000}"/>
    <cellStyle name="Normal 6 3 3 3 3 2 4 3" xfId="6303" xr:uid="{00000000-0005-0000-0000-0000491A0000}"/>
    <cellStyle name="Normal 6 3 3 3 3 2 4 3 2" xfId="6304" xr:uid="{00000000-0005-0000-0000-00004A1A0000}"/>
    <cellStyle name="Normal 6 3 3 3 3 2 4 4" xfId="6305" xr:uid="{00000000-0005-0000-0000-00004B1A0000}"/>
    <cellStyle name="Normal 6 3 3 3 3 2 5" xfId="6306" xr:uid="{00000000-0005-0000-0000-00004C1A0000}"/>
    <cellStyle name="Normal 6 3 3 3 3 2 5 2" xfId="6307" xr:uid="{00000000-0005-0000-0000-00004D1A0000}"/>
    <cellStyle name="Normal 6 3 3 3 3 2 5 2 2" xfId="6308" xr:uid="{00000000-0005-0000-0000-00004E1A0000}"/>
    <cellStyle name="Normal 6 3 3 3 3 2 5 3" xfId="6309" xr:uid="{00000000-0005-0000-0000-00004F1A0000}"/>
    <cellStyle name="Normal 6 3 3 3 3 2 6" xfId="6310" xr:uid="{00000000-0005-0000-0000-0000501A0000}"/>
    <cellStyle name="Normal 6 3 3 3 3 2 6 2" xfId="6311" xr:uid="{00000000-0005-0000-0000-0000511A0000}"/>
    <cellStyle name="Normal 6 3 3 3 3 2 7" xfId="6312" xr:uid="{00000000-0005-0000-0000-0000521A0000}"/>
    <cellStyle name="Normal 6 3 3 3 3 3" xfId="6313" xr:uid="{00000000-0005-0000-0000-0000531A0000}"/>
    <cellStyle name="Normal 6 3 3 3 3 3 2" xfId="6314" xr:uid="{00000000-0005-0000-0000-0000541A0000}"/>
    <cellStyle name="Normal 6 3 3 3 3 3 2 2" xfId="6315" xr:uid="{00000000-0005-0000-0000-0000551A0000}"/>
    <cellStyle name="Normal 6 3 3 3 3 3 2 2 2" xfId="6316" xr:uid="{00000000-0005-0000-0000-0000561A0000}"/>
    <cellStyle name="Normal 6 3 3 3 3 3 2 3" xfId="6317" xr:uid="{00000000-0005-0000-0000-0000571A0000}"/>
    <cellStyle name="Normal 6 3 3 3 3 3 3" xfId="6318" xr:uid="{00000000-0005-0000-0000-0000581A0000}"/>
    <cellStyle name="Normal 6 3 3 3 3 3 3 2" xfId="6319" xr:uid="{00000000-0005-0000-0000-0000591A0000}"/>
    <cellStyle name="Normal 6 3 3 3 3 3 4" xfId="6320" xr:uid="{00000000-0005-0000-0000-00005A1A0000}"/>
    <cellStyle name="Normal 6 3 3 3 3 4" xfId="6321" xr:uid="{00000000-0005-0000-0000-00005B1A0000}"/>
    <cellStyle name="Normal 6 3 3 3 3 4 2" xfId="6322" xr:uid="{00000000-0005-0000-0000-00005C1A0000}"/>
    <cellStyle name="Normal 6 3 3 3 3 4 2 2" xfId="6323" xr:uid="{00000000-0005-0000-0000-00005D1A0000}"/>
    <cellStyle name="Normal 6 3 3 3 3 4 2 2 2" xfId="6324" xr:uid="{00000000-0005-0000-0000-00005E1A0000}"/>
    <cellStyle name="Normal 6 3 3 3 3 4 2 3" xfId="6325" xr:uid="{00000000-0005-0000-0000-00005F1A0000}"/>
    <cellStyle name="Normal 6 3 3 3 3 4 3" xfId="6326" xr:uid="{00000000-0005-0000-0000-0000601A0000}"/>
    <cellStyle name="Normal 6 3 3 3 3 4 3 2" xfId="6327" xr:uid="{00000000-0005-0000-0000-0000611A0000}"/>
    <cellStyle name="Normal 6 3 3 3 3 4 4" xfId="6328" xr:uid="{00000000-0005-0000-0000-0000621A0000}"/>
    <cellStyle name="Normal 6 3 3 3 3 5" xfId="6329" xr:uid="{00000000-0005-0000-0000-0000631A0000}"/>
    <cellStyle name="Normal 6 3 3 3 3 5 2" xfId="6330" xr:uid="{00000000-0005-0000-0000-0000641A0000}"/>
    <cellStyle name="Normal 6 3 3 3 3 5 2 2" xfId="6331" xr:uid="{00000000-0005-0000-0000-0000651A0000}"/>
    <cellStyle name="Normal 6 3 3 3 3 5 2 2 2" xfId="6332" xr:uid="{00000000-0005-0000-0000-0000661A0000}"/>
    <cellStyle name="Normal 6 3 3 3 3 5 2 3" xfId="6333" xr:uid="{00000000-0005-0000-0000-0000671A0000}"/>
    <cellStyle name="Normal 6 3 3 3 3 5 3" xfId="6334" xr:uid="{00000000-0005-0000-0000-0000681A0000}"/>
    <cellStyle name="Normal 6 3 3 3 3 5 3 2" xfId="6335" xr:uid="{00000000-0005-0000-0000-0000691A0000}"/>
    <cellStyle name="Normal 6 3 3 3 3 5 4" xfId="6336" xr:uid="{00000000-0005-0000-0000-00006A1A0000}"/>
    <cellStyle name="Normal 6 3 3 3 3 6" xfId="6337" xr:uid="{00000000-0005-0000-0000-00006B1A0000}"/>
    <cellStyle name="Normal 6 3 3 3 3 6 2" xfId="6338" xr:uid="{00000000-0005-0000-0000-00006C1A0000}"/>
    <cellStyle name="Normal 6 3 3 3 3 6 2 2" xfId="6339" xr:uid="{00000000-0005-0000-0000-00006D1A0000}"/>
    <cellStyle name="Normal 6 3 3 3 3 6 3" xfId="6340" xr:uid="{00000000-0005-0000-0000-00006E1A0000}"/>
    <cellStyle name="Normal 6 3 3 3 3 7" xfId="6341" xr:uid="{00000000-0005-0000-0000-00006F1A0000}"/>
    <cellStyle name="Normal 6 3 3 3 3 7 2" xfId="6342" xr:uid="{00000000-0005-0000-0000-0000701A0000}"/>
    <cellStyle name="Normal 6 3 3 3 3 8" xfId="6343" xr:uid="{00000000-0005-0000-0000-0000711A0000}"/>
    <cellStyle name="Normal 6 3 3 3 4" xfId="6344" xr:uid="{00000000-0005-0000-0000-0000721A0000}"/>
    <cellStyle name="Normal 6 3 3 3 4 2" xfId="6345" xr:uid="{00000000-0005-0000-0000-0000731A0000}"/>
    <cellStyle name="Normal 6 3 3 3 4 2 2" xfId="6346" xr:uid="{00000000-0005-0000-0000-0000741A0000}"/>
    <cellStyle name="Normal 6 3 3 3 4 2 2 2" xfId="6347" xr:uid="{00000000-0005-0000-0000-0000751A0000}"/>
    <cellStyle name="Normal 6 3 3 3 4 2 2 2 2" xfId="6348" xr:uid="{00000000-0005-0000-0000-0000761A0000}"/>
    <cellStyle name="Normal 6 3 3 3 4 2 2 3" xfId="6349" xr:uid="{00000000-0005-0000-0000-0000771A0000}"/>
    <cellStyle name="Normal 6 3 3 3 4 2 3" xfId="6350" xr:uid="{00000000-0005-0000-0000-0000781A0000}"/>
    <cellStyle name="Normal 6 3 3 3 4 2 3 2" xfId="6351" xr:uid="{00000000-0005-0000-0000-0000791A0000}"/>
    <cellStyle name="Normal 6 3 3 3 4 2 4" xfId="6352" xr:uid="{00000000-0005-0000-0000-00007A1A0000}"/>
    <cellStyle name="Normal 6 3 3 3 4 3" xfId="6353" xr:uid="{00000000-0005-0000-0000-00007B1A0000}"/>
    <cellStyle name="Normal 6 3 3 3 4 3 2" xfId="6354" xr:uid="{00000000-0005-0000-0000-00007C1A0000}"/>
    <cellStyle name="Normal 6 3 3 3 4 3 2 2" xfId="6355" xr:uid="{00000000-0005-0000-0000-00007D1A0000}"/>
    <cellStyle name="Normal 6 3 3 3 4 3 2 2 2" xfId="6356" xr:uid="{00000000-0005-0000-0000-00007E1A0000}"/>
    <cellStyle name="Normal 6 3 3 3 4 3 2 3" xfId="6357" xr:uid="{00000000-0005-0000-0000-00007F1A0000}"/>
    <cellStyle name="Normal 6 3 3 3 4 3 3" xfId="6358" xr:uid="{00000000-0005-0000-0000-0000801A0000}"/>
    <cellStyle name="Normal 6 3 3 3 4 3 3 2" xfId="6359" xr:uid="{00000000-0005-0000-0000-0000811A0000}"/>
    <cellStyle name="Normal 6 3 3 3 4 3 4" xfId="6360" xr:uid="{00000000-0005-0000-0000-0000821A0000}"/>
    <cellStyle name="Normal 6 3 3 3 4 4" xfId="6361" xr:uid="{00000000-0005-0000-0000-0000831A0000}"/>
    <cellStyle name="Normal 6 3 3 3 4 4 2" xfId="6362" xr:uid="{00000000-0005-0000-0000-0000841A0000}"/>
    <cellStyle name="Normal 6 3 3 3 4 4 2 2" xfId="6363" xr:uid="{00000000-0005-0000-0000-0000851A0000}"/>
    <cellStyle name="Normal 6 3 3 3 4 4 2 2 2" xfId="6364" xr:uid="{00000000-0005-0000-0000-0000861A0000}"/>
    <cellStyle name="Normal 6 3 3 3 4 4 2 3" xfId="6365" xr:uid="{00000000-0005-0000-0000-0000871A0000}"/>
    <cellStyle name="Normal 6 3 3 3 4 4 3" xfId="6366" xr:uid="{00000000-0005-0000-0000-0000881A0000}"/>
    <cellStyle name="Normal 6 3 3 3 4 4 3 2" xfId="6367" xr:uid="{00000000-0005-0000-0000-0000891A0000}"/>
    <cellStyle name="Normal 6 3 3 3 4 4 4" xfId="6368" xr:uid="{00000000-0005-0000-0000-00008A1A0000}"/>
    <cellStyle name="Normal 6 3 3 3 4 5" xfId="6369" xr:uid="{00000000-0005-0000-0000-00008B1A0000}"/>
    <cellStyle name="Normal 6 3 3 3 4 5 2" xfId="6370" xr:uid="{00000000-0005-0000-0000-00008C1A0000}"/>
    <cellStyle name="Normal 6 3 3 3 4 5 2 2" xfId="6371" xr:uid="{00000000-0005-0000-0000-00008D1A0000}"/>
    <cellStyle name="Normal 6 3 3 3 4 5 3" xfId="6372" xr:uid="{00000000-0005-0000-0000-00008E1A0000}"/>
    <cellStyle name="Normal 6 3 3 3 4 6" xfId="6373" xr:uid="{00000000-0005-0000-0000-00008F1A0000}"/>
    <cellStyle name="Normal 6 3 3 3 4 6 2" xfId="6374" xr:uid="{00000000-0005-0000-0000-0000901A0000}"/>
    <cellStyle name="Normal 6 3 3 3 4 7" xfId="6375" xr:uid="{00000000-0005-0000-0000-0000911A0000}"/>
    <cellStyle name="Normal 6 3 3 3 5" xfId="6376" xr:uid="{00000000-0005-0000-0000-0000921A0000}"/>
    <cellStyle name="Normal 6 3 3 3 5 2" xfId="6377" xr:uid="{00000000-0005-0000-0000-0000931A0000}"/>
    <cellStyle name="Normal 6 3 3 3 5 2 2" xfId="6378" xr:uid="{00000000-0005-0000-0000-0000941A0000}"/>
    <cellStyle name="Normal 6 3 3 3 5 2 2 2" xfId="6379" xr:uid="{00000000-0005-0000-0000-0000951A0000}"/>
    <cellStyle name="Normal 6 3 3 3 5 2 3" xfId="6380" xr:uid="{00000000-0005-0000-0000-0000961A0000}"/>
    <cellStyle name="Normal 6 3 3 3 5 3" xfId="6381" xr:uid="{00000000-0005-0000-0000-0000971A0000}"/>
    <cellStyle name="Normal 6 3 3 3 5 3 2" xfId="6382" xr:uid="{00000000-0005-0000-0000-0000981A0000}"/>
    <cellStyle name="Normal 6 3 3 3 5 4" xfId="6383" xr:uid="{00000000-0005-0000-0000-0000991A0000}"/>
    <cellStyle name="Normal 6 3 3 3 6" xfId="6384" xr:uid="{00000000-0005-0000-0000-00009A1A0000}"/>
    <cellStyle name="Normal 6 3 3 3 6 2" xfId="6385" xr:uid="{00000000-0005-0000-0000-00009B1A0000}"/>
    <cellStyle name="Normal 6 3 3 3 6 2 2" xfId="6386" xr:uid="{00000000-0005-0000-0000-00009C1A0000}"/>
    <cellStyle name="Normal 6 3 3 3 6 2 2 2" xfId="6387" xr:uid="{00000000-0005-0000-0000-00009D1A0000}"/>
    <cellStyle name="Normal 6 3 3 3 6 2 3" xfId="6388" xr:uid="{00000000-0005-0000-0000-00009E1A0000}"/>
    <cellStyle name="Normal 6 3 3 3 6 3" xfId="6389" xr:uid="{00000000-0005-0000-0000-00009F1A0000}"/>
    <cellStyle name="Normal 6 3 3 3 6 3 2" xfId="6390" xr:uid="{00000000-0005-0000-0000-0000A01A0000}"/>
    <cellStyle name="Normal 6 3 3 3 6 4" xfId="6391" xr:uid="{00000000-0005-0000-0000-0000A11A0000}"/>
    <cellStyle name="Normal 6 3 3 3 7" xfId="6392" xr:uid="{00000000-0005-0000-0000-0000A21A0000}"/>
    <cellStyle name="Normal 6 3 3 3 7 2" xfId="6393" xr:uid="{00000000-0005-0000-0000-0000A31A0000}"/>
    <cellStyle name="Normal 6 3 3 3 7 2 2" xfId="6394" xr:uid="{00000000-0005-0000-0000-0000A41A0000}"/>
    <cellStyle name="Normal 6 3 3 3 7 2 2 2" xfId="6395" xr:uid="{00000000-0005-0000-0000-0000A51A0000}"/>
    <cellStyle name="Normal 6 3 3 3 7 2 3" xfId="6396" xr:uid="{00000000-0005-0000-0000-0000A61A0000}"/>
    <cellStyle name="Normal 6 3 3 3 7 3" xfId="6397" xr:uid="{00000000-0005-0000-0000-0000A71A0000}"/>
    <cellStyle name="Normal 6 3 3 3 7 3 2" xfId="6398" xr:uid="{00000000-0005-0000-0000-0000A81A0000}"/>
    <cellStyle name="Normal 6 3 3 3 7 4" xfId="6399" xr:uid="{00000000-0005-0000-0000-0000A91A0000}"/>
    <cellStyle name="Normal 6 3 3 3 8" xfId="6400" xr:uid="{00000000-0005-0000-0000-0000AA1A0000}"/>
    <cellStyle name="Normal 6 3 3 3 8 2" xfId="6401" xr:uid="{00000000-0005-0000-0000-0000AB1A0000}"/>
    <cellStyle name="Normal 6 3 3 3 8 2 2" xfId="6402" xr:uid="{00000000-0005-0000-0000-0000AC1A0000}"/>
    <cellStyle name="Normal 6 3 3 3 8 2 2 2" xfId="6403" xr:uid="{00000000-0005-0000-0000-0000AD1A0000}"/>
    <cellStyle name="Normal 6 3 3 3 8 2 3" xfId="6404" xr:uid="{00000000-0005-0000-0000-0000AE1A0000}"/>
    <cellStyle name="Normal 6 3 3 3 8 3" xfId="6405" xr:uid="{00000000-0005-0000-0000-0000AF1A0000}"/>
    <cellStyle name="Normal 6 3 3 3 8 3 2" xfId="6406" xr:uid="{00000000-0005-0000-0000-0000B01A0000}"/>
    <cellStyle name="Normal 6 3 3 3 8 4" xfId="6407" xr:uid="{00000000-0005-0000-0000-0000B11A0000}"/>
    <cellStyle name="Normal 6 3 3 3 9" xfId="6408" xr:uid="{00000000-0005-0000-0000-0000B21A0000}"/>
    <cellStyle name="Normal 6 3 3 3 9 2" xfId="6409" xr:uid="{00000000-0005-0000-0000-0000B31A0000}"/>
    <cellStyle name="Normal 6 3 3 3 9 2 2" xfId="6410" xr:uid="{00000000-0005-0000-0000-0000B41A0000}"/>
    <cellStyle name="Normal 6 3 3 3 9 3" xfId="6411" xr:uid="{00000000-0005-0000-0000-0000B51A0000}"/>
    <cellStyle name="Normal 6 3 3 4" xfId="6412" xr:uid="{00000000-0005-0000-0000-0000B61A0000}"/>
    <cellStyle name="Normal 6 3 3 4 10" xfId="6413" xr:uid="{00000000-0005-0000-0000-0000B71A0000}"/>
    <cellStyle name="Normal 6 3 3 4 2" xfId="6414" xr:uid="{00000000-0005-0000-0000-0000B81A0000}"/>
    <cellStyle name="Normal 6 3 3 4 2 2" xfId="6415" xr:uid="{00000000-0005-0000-0000-0000B91A0000}"/>
    <cellStyle name="Normal 6 3 3 4 2 2 2" xfId="6416" xr:uid="{00000000-0005-0000-0000-0000BA1A0000}"/>
    <cellStyle name="Normal 6 3 3 4 2 2 2 2" xfId="6417" xr:uid="{00000000-0005-0000-0000-0000BB1A0000}"/>
    <cellStyle name="Normal 6 3 3 4 2 2 2 2 2" xfId="6418" xr:uid="{00000000-0005-0000-0000-0000BC1A0000}"/>
    <cellStyle name="Normal 6 3 3 4 2 2 2 3" xfId="6419" xr:uid="{00000000-0005-0000-0000-0000BD1A0000}"/>
    <cellStyle name="Normal 6 3 3 4 2 2 3" xfId="6420" xr:uid="{00000000-0005-0000-0000-0000BE1A0000}"/>
    <cellStyle name="Normal 6 3 3 4 2 2 3 2" xfId="6421" xr:uid="{00000000-0005-0000-0000-0000BF1A0000}"/>
    <cellStyle name="Normal 6 3 3 4 2 2 4" xfId="6422" xr:uid="{00000000-0005-0000-0000-0000C01A0000}"/>
    <cellStyle name="Normal 6 3 3 4 2 3" xfId="6423" xr:uid="{00000000-0005-0000-0000-0000C11A0000}"/>
    <cellStyle name="Normal 6 3 3 4 2 3 2" xfId="6424" xr:uid="{00000000-0005-0000-0000-0000C21A0000}"/>
    <cellStyle name="Normal 6 3 3 4 2 3 2 2" xfId="6425" xr:uid="{00000000-0005-0000-0000-0000C31A0000}"/>
    <cellStyle name="Normal 6 3 3 4 2 3 2 2 2" xfId="6426" xr:uid="{00000000-0005-0000-0000-0000C41A0000}"/>
    <cellStyle name="Normal 6 3 3 4 2 3 2 3" xfId="6427" xr:uid="{00000000-0005-0000-0000-0000C51A0000}"/>
    <cellStyle name="Normal 6 3 3 4 2 3 3" xfId="6428" xr:uid="{00000000-0005-0000-0000-0000C61A0000}"/>
    <cellStyle name="Normal 6 3 3 4 2 3 3 2" xfId="6429" xr:uid="{00000000-0005-0000-0000-0000C71A0000}"/>
    <cellStyle name="Normal 6 3 3 4 2 3 4" xfId="6430" xr:uid="{00000000-0005-0000-0000-0000C81A0000}"/>
    <cellStyle name="Normal 6 3 3 4 2 4" xfId="6431" xr:uid="{00000000-0005-0000-0000-0000C91A0000}"/>
    <cellStyle name="Normal 6 3 3 4 2 4 2" xfId="6432" xr:uid="{00000000-0005-0000-0000-0000CA1A0000}"/>
    <cellStyle name="Normal 6 3 3 4 2 4 2 2" xfId="6433" xr:uid="{00000000-0005-0000-0000-0000CB1A0000}"/>
    <cellStyle name="Normal 6 3 3 4 2 4 2 2 2" xfId="6434" xr:uid="{00000000-0005-0000-0000-0000CC1A0000}"/>
    <cellStyle name="Normal 6 3 3 4 2 4 2 3" xfId="6435" xr:uid="{00000000-0005-0000-0000-0000CD1A0000}"/>
    <cellStyle name="Normal 6 3 3 4 2 4 3" xfId="6436" xr:uid="{00000000-0005-0000-0000-0000CE1A0000}"/>
    <cellStyle name="Normal 6 3 3 4 2 4 3 2" xfId="6437" xr:uid="{00000000-0005-0000-0000-0000CF1A0000}"/>
    <cellStyle name="Normal 6 3 3 4 2 4 4" xfId="6438" xr:uid="{00000000-0005-0000-0000-0000D01A0000}"/>
    <cellStyle name="Normal 6 3 3 4 2 5" xfId="6439" xr:uid="{00000000-0005-0000-0000-0000D11A0000}"/>
    <cellStyle name="Normal 6 3 3 4 2 5 2" xfId="6440" xr:uid="{00000000-0005-0000-0000-0000D21A0000}"/>
    <cellStyle name="Normal 6 3 3 4 2 5 2 2" xfId="6441" xr:uid="{00000000-0005-0000-0000-0000D31A0000}"/>
    <cellStyle name="Normal 6 3 3 4 2 5 3" xfId="6442" xr:uid="{00000000-0005-0000-0000-0000D41A0000}"/>
    <cellStyle name="Normal 6 3 3 4 2 6" xfId="6443" xr:uid="{00000000-0005-0000-0000-0000D51A0000}"/>
    <cellStyle name="Normal 6 3 3 4 2 6 2" xfId="6444" xr:uid="{00000000-0005-0000-0000-0000D61A0000}"/>
    <cellStyle name="Normal 6 3 3 4 2 7" xfId="6445" xr:uid="{00000000-0005-0000-0000-0000D71A0000}"/>
    <cellStyle name="Normal 6 3 3 4 3" xfId="6446" xr:uid="{00000000-0005-0000-0000-0000D81A0000}"/>
    <cellStyle name="Normal 6 3 3 4 3 2" xfId="6447" xr:uid="{00000000-0005-0000-0000-0000D91A0000}"/>
    <cellStyle name="Normal 6 3 3 4 3 2 2" xfId="6448" xr:uid="{00000000-0005-0000-0000-0000DA1A0000}"/>
    <cellStyle name="Normal 6 3 3 4 3 2 2 2" xfId="6449" xr:uid="{00000000-0005-0000-0000-0000DB1A0000}"/>
    <cellStyle name="Normal 6 3 3 4 3 2 3" xfId="6450" xr:uid="{00000000-0005-0000-0000-0000DC1A0000}"/>
    <cellStyle name="Normal 6 3 3 4 3 3" xfId="6451" xr:uid="{00000000-0005-0000-0000-0000DD1A0000}"/>
    <cellStyle name="Normal 6 3 3 4 3 3 2" xfId="6452" xr:uid="{00000000-0005-0000-0000-0000DE1A0000}"/>
    <cellStyle name="Normal 6 3 3 4 3 4" xfId="6453" xr:uid="{00000000-0005-0000-0000-0000DF1A0000}"/>
    <cellStyle name="Normal 6 3 3 4 4" xfId="6454" xr:uid="{00000000-0005-0000-0000-0000E01A0000}"/>
    <cellStyle name="Normal 6 3 3 4 4 2" xfId="6455" xr:uid="{00000000-0005-0000-0000-0000E11A0000}"/>
    <cellStyle name="Normal 6 3 3 4 4 2 2" xfId="6456" xr:uid="{00000000-0005-0000-0000-0000E21A0000}"/>
    <cellStyle name="Normal 6 3 3 4 4 2 2 2" xfId="6457" xr:uid="{00000000-0005-0000-0000-0000E31A0000}"/>
    <cellStyle name="Normal 6 3 3 4 4 2 3" xfId="6458" xr:uid="{00000000-0005-0000-0000-0000E41A0000}"/>
    <cellStyle name="Normal 6 3 3 4 4 3" xfId="6459" xr:uid="{00000000-0005-0000-0000-0000E51A0000}"/>
    <cellStyle name="Normal 6 3 3 4 4 3 2" xfId="6460" xr:uid="{00000000-0005-0000-0000-0000E61A0000}"/>
    <cellStyle name="Normal 6 3 3 4 4 4" xfId="6461" xr:uid="{00000000-0005-0000-0000-0000E71A0000}"/>
    <cellStyle name="Normal 6 3 3 4 5" xfId="6462" xr:uid="{00000000-0005-0000-0000-0000E81A0000}"/>
    <cellStyle name="Normal 6 3 3 4 5 2" xfId="6463" xr:uid="{00000000-0005-0000-0000-0000E91A0000}"/>
    <cellStyle name="Normal 6 3 3 4 5 2 2" xfId="6464" xr:uid="{00000000-0005-0000-0000-0000EA1A0000}"/>
    <cellStyle name="Normal 6 3 3 4 5 2 2 2" xfId="6465" xr:uid="{00000000-0005-0000-0000-0000EB1A0000}"/>
    <cellStyle name="Normal 6 3 3 4 5 2 3" xfId="6466" xr:uid="{00000000-0005-0000-0000-0000EC1A0000}"/>
    <cellStyle name="Normal 6 3 3 4 5 3" xfId="6467" xr:uid="{00000000-0005-0000-0000-0000ED1A0000}"/>
    <cellStyle name="Normal 6 3 3 4 5 3 2" xfId="6468" xr:uid="{00000000-0005-0000-0000-0000EE1A0000}"/>
    <cellStyle name="Normal 6 3 3 4 5 4" xfId="6469" xr:uid="{00000000-0005-0000-0000-0000EF1A0000}"/>
    <cellStyle name="Normal 6 3 3 4 6" xfId="6470" xr:uid="{00000000-0005-0000-0000-0000F01A0000}"/>
    <cellStyle name="Normal 6 3 3 4 6 2" xfId="6471" xr:uid="{00000000-0005-0000-0000-0000F11A0000}"/>
    <cellStyle name="Normal 6 3 3 4 6 2 2" xfId="6472" xr:uid="{00000000-0005-0000-0000-0000F21A0000}"/>
    <cellStyle name="Normal 6 3 3 4 6 2 2 2" xfId="6473" xr:uid="{00000000-0005-0000-0000-0000F31A0000}"/>
    <cellStyle name="Normal 6 3 3 4 6 2 3" xfId="6474" xr:uid="{00000000-0005-0000-0000-0000F41A0000}"/>
    <cellStyle name="Normal 6 3 3 4 6 3" xfId="6475" xr:uid="{00000000-0005-0000-0000-0000F51A0000}"/>
    <cellStyle name="Normal 6 3 3 4 6 3 2" xfId="6476" xr:uid="{00000000-0005-0000-0000-0000F61A0000}"/>
    <cellStyle name="Normal 6 3 3 4 6 4" xfId="6477" xr:uid="{00000000-0005-0000-0000-0000F71A0000}"/>
    <cellStyle name="Normal 6 3 3 4 7" xfId="6478" xr:uid="{00000000-0005-0000-0000-0000F81A0000}"/>
    <cellStyle name="Normal 6 3 3 4 7 2" xfId="6479" xr:uid="{00000000-0005-0000-0000-0000F91A0000}"/>
    <cellStyle name="Normal 6 3 3 4 7 2 2" xfId="6480" xr:uid="{00000000-0005-0000-0000-0000FA1A0000}"/>
    <cellStyle name="Normal 6 3 3 4 7 3" xfId="6481" xr:uid="{00000000-0005-0000-0000-0000FB1A0000}"/>
    <cellStyle name="Normal 6 3 3 4 8" xfId="6482" xr:uid="{00000000-0005-0000-0000-0000FC1A0000}"/>
    <cellStyle name="Normal 6 3 3 4 8 2" xfId="6483" xr:uid="{00000000-0005-0000-0000-0000FD1A0000}"/>
    <cellStyle name="Normal 6 3 3 4 9" xfId="6484" xr:uid="{00000000-0005-0000-0000-0000FE1A0000}"/>
    <cellStyle name="Normal 6 3 3 4 9 2" xfId="6485" xr:uid="{00000000-0005-0000-0000-0000FF1A0000}"/>
    <cellStyle name="Normal 6 3 3 5" xfId="6486" xr:uid="{00000000-0005-0000-0000-0000001B0000}"/>
    <cellStyle name="Normal 6 3 3 5 2" xfId="6487" xr:uid="{00000000-0005-0000-0000-0000011B0000}"/>
    <cellStyle name="Normal 6 3 3 5 2 2" xfId="6488" xr:uid="{00000000-0005-0000-0000-0000021B0000}"/>
    <cellStyle name="Normal 6 3 3 5 2 2 2" xfId="6489" xr:uid="{00000000-0005-0000-0000-0000031B0000}"/>
    <cellStyle name="Normal 6 3 3 5 2 2 2 2" xfId="6490" xr:uid="{00000000-0005-0000-0000-0000041B0000}"/>
    <cellStyle name="Normal 6 3 3 5 2 2 2 2 2" xfId="6491" xr:uid="{00000000-0005-0000-0000-0000051B0000}"/>
    <cellStyle name="Normal 6 3 3 5 2 2 2 3" xfId="6492" xr:uid="{00000000-0005-0000-0000-0000061B0000}"/>
    <cellStyle name="Normal 6 3 3 5 2 2 3" xfId="6493" xr:uid="{00000000-0005-0000-0000-0000071B0000}"/>
    <cellStyle name="Normal 6 3 3 5 2 2 3 2" xfId="6494" xr:uid="{00000000-0005-0000-0000-0000081B0000}"/>
    <cellStyle name="Normal 6 3 3 5 2 2 4" xfId="6495" xr:uid="{00000000-0005-0000-0000-0000091B0000}"/>
    <cellStyle name="Normal 6 3 3 5 2 3" xfId="6496" xr:uid="{00000000-0005-0000-0000-00000A1B0000}"/>
    <cellStyle name="Normal 6 3 3 5 2 3 2" xfId="6497" xr:uid="{00000000-0005-0000-0000-00000B1B0000}"/>
    <cellStyle name="Normal 6 3 3 5 2 3 2 2" xfId="6498" xr:uid="{00000000-0005-0000-0000-00000C1B0000}"/>
    <cellStyle name="Normal 6 3 3 5 2 3 2 2 2" xfId="6499" xr:uid="{00000000-0005-0000-0000-00000D1B0000}"/>
    <cellStyle name="Normal 6 3 3 5 2 3 2 3" xfId="6500" xr:uid="{00000000-0005-0000-0000-00000E1B0000}"/>
    <cellStyle name="Normal 6 3 3 5 2 3 3" xfId="6501" xr:uid="{00000000-0005-0000-0000-00000F1B0000}"/>
    <cellStyle name="Normal 6 3 3 5 2 3 3 2" xfId="6502" xr:uid="{00000000-0005-0000-0000-0000101B0000}"/>
    <cellStyle name="Normal 6 3 3 5 2 3 4" xfId="6503" xr:uid="{00000000-0005-0000-0000-0000111B0000}"/>
    <cellStyle name="Normal 6 3 3 5 2 4" xfId="6504" xr:uid="{00000000-0005-0000-0000-0000121B0000}"/>
    <cellStyle name="Normal 6 3 3 5 2 4 2" xfId="6505" xr:uid="{00000000-0005-0000-0000-0000131B0000}"/>
    <cellStyle name="Normal 6 3 3 5 2 4 2 2" xfId="6506" xr:uid="{00000000-0005-0000-0000-0000141B0000}"/>
    <cellStyle name="Normal 6 3 3 5 2 4 2 2 2" xfId="6507" xr:uid="{00000000-0005-0000-0000-0000151B0000}"/>
    <cellStyle name="Normal 6 3 3 5 2 4 2 3" xfId="6508" xr:uid="{00000000-0005-0000-0000-0000161B0000}"/>
    <cellStyle name="Normal 6 3 3 5 2 4 3" xfId="6509" xr:uid="{00000000-0005-0000-0000-0000171B0000}"/>
    <cellStyle name="Normal 6 3 3 5 2 4 3 2" xfId="6510" xr:uid="{00000000-0005-0000-0000-0000181B0000}"/>
    <cellStyle name="Normal 6 3 3 5 2 4 4" xfId="6511" xr:uid="{00000000-0005-0000-0000-0000191B0000}"/>
    <cellStyle name="Normal 6 3 3 5 2 5" xfId="6512" xr:uid="{00000000-0005-0000-0000-00001A1B0000}"/>
    <cellStyle name="Normal 6 3 3 5 2 5 2" xfId="6513" xr:uid="{00000000-0005-0000-0000-00001B1B0000}"/>
    <cellStyle name="Normal 6 3 3 5 2 5 2 2" xfId="6514" xr:uid="{00000000-0005-0000-0000-00001C1B0000}"/>
    <cellStyle name="Normal 6 3 3 5 2 5 3" xfId="6515" xr:uid="{00000000-0005-0000-0000-00001D1B0000}"/>
    <cellStyle name="Normal 6 3 3 5 2 6" xfId="6516" xr:uid="{00000000-0005-0000-0000-00001E1B0000}"/>
    <cellStyle name="Normal 6 3 3 5 2 6 2" xfId="6517" xr:uid="{00000000-0005-0000-0000-00001F1B0000}"/>
    <cellStyle name="Normal 6 3 3 5 2 7" xfId="6518" xr:uid="{00000000-0005-0000-0000-0000201B0000}"/>
    <cellStyle name="Normal 6 3 3 5 3" xfId="6519" xr:uid="{00000000-0005-0000-0000-0000211B0000}"/>
    <cellStyle name="Normal 6 3 3 5 3 2" xfId="6520" xr:uid="{00000000-0005-0000-0000-0000221B0000}"/>
    <cellStyle name="Normal 6 3 3 5 3 2 2" xfId="6521" xr:uid="{00000000-0005-0000-0000-0000231B0000}"/>
    <cellStyle name="Normal 6 3 3 5 3 2 2 2" xfId="6522" xr:uid="{00000000-0005-0000-0000-0000241B0000}"/>
    <cellStyle name="Normal 6 3 3 5 3 2 3" xfId="6523" xr:uid="{00000000-0005-0000-0000-0000251B0000}"/>
    <cellStyle name="Normal 6 3 3 5 3 3" xfId="6524" xr:uid="{00000000-0005-0000-0000-0000261B0000}"/>
    <cellStyle name="Normal 6 3 3 5 3 3 2" xfId="6525" xr:uid="{00000000-0005-0000-0000-0000271B0000}"/>
    <cellStyle name="Normal 6 3 3 5 3 4" xfId="6526" xr:uid="{00000000-0005-0000-0000-0000281B0000}"/>
    <cellStyle name="Normal 6 3 3 5 4" xfId="6527" xr:uid="{00000000-0005-0000-0000-0000291B0000}"/>
    <cellStyle name="Normal 6 3 3 5 4 2" xfId="6528" xr:uid="{00000000-0005-0000-0000-00002A1B0000}"/>
    <cellStyle name="Normal 6 3 3 5 4 2 2" xfId="6529" xr:uid="{00000000-0005-0000-0000-00002B1B0000}"/>
    <cellStyle name="Normal 6 3 3 5 4 2 2 2" xfId="6530" xr:uid="{00000000-0005-0000-0000-00002C1B0000}"/>
    <cellStyle name="Normal 6 3 3 5 4 2 3" xfId="6531" xr:uid="{00000000-0005-0000-0000-00002D1B0000}"/>
    <cellStyle name="Normal 6 3 3 5 4 3" xfId="6532" xr:uid="{00000000-0005-0000-0000-00002E1B0000}"/>
    <cellStyle name="Normal 6 3 3 5 4 3 2" xfId="6533" xr:uid="{00000000-0005-0000-0000-00002F1B0000}"/>
    <cellStyle name="Normal 6 3 3 5 4 4" xfId="6534" xr:uid="{00000000-0005-0000-0000-0000301B0000}"/>
    <cellStyle name="Normal 6 3 3 5 5" xfId="6535" xr:uid="{00000000-0005-0000-0000-0000311B0000}"/>
    <cellStyle name="Normal 6 3 3 5 5 2" xfId="6536" xr:uid="{00000000-0005-0000-0000-0000321B0000}"/>
    <cellStyle name="Normal 6 3 3 5 5 2 2" xfId="6537" xr:uid="{00000000-0005-0000-0000-0000331B0000}"/>
    <cellStyle name="Normal 6 3 3 5 5 2 2 2" xfId="6538" xr:uid="{00000000-0005-0000-0000-0000341B0000}"/>
    <cellStyle name="Normal 6 3 3 5 5 2 3" xfId="6539" xr:uid="{00000000-0005-0000-0000-0000351B0000}"/>
    <cellStyle name="Normal 6 3 3 5 5 3" xfId="6540" xr:uid="{00000000-0005-0000-0000-0000361B0000}"/>
    <cellStyle name="Normal 6 3 3 5 5 3 2" xfId="6541" xr:uid="{00000000-0005-0000-0000-0000371B0000}"/>
    <cellStyle name="Normal 6 3 3 5 5 4" xfId="6542" xr:uid="{00000000-0005-0000-0000-0000381B0000}"/>
    <cellStyle name="Normal 6 3 3 5 6" xfId="6543" xr:uid="{00000000-0005-0000-0000-0000391B0000}"/>
    <cellStyle name="Normal 6 3 3 5 6 2" xfId="6544" xr:uid="{00000000-0005-0000-0000-00003A1B0000}"/>
    <cellStyle name="Normal 6 3 3 5 6 2 2" xfId="6545" xr:uid="{00000000-0005-0000-0000-00003B1B0000}"/>
    <cellStyle name="Normal 6 3 3 5 6 3" xfId="6546" xr:uid="{00000000-0005-0000-0000-00003C1B0000}"/>
    <cellStyle name="Normal 6 3 3 5 7" xfId="6547" xr:uid="{00000000-0005-0000-0000-00003D1B0000}"/>
    <cellStyle name="Normal 6 3 3 5 7 2" xfId="6548" xr:uid="{00000000-0005-0000-0000-00003E1B0000}"/>
    <cellStyle name="Normal 6 3 3 5 8" xfId="6549" xr:uid="{00000000-0005-0000-0000-00003F1B0000}"/>
    <cellStyle name="Normal 6 3 3 5 8 2" xfId="6550" xr:uid="{00000000-0005-0000-0000-0000401B0000}"/>
    <cellStyle name="Normal 6 3 3 5 9" xfId="6551" xr:uid="{00000000-0005-0000-0000-0000411B0000}"/>
    <cellStyle name="Normal 6 3 3 6" xfId="6552" xr:uid="{00000000-0005-0000-0000-0000421B0000}"/>
    <cellStyle name="Normal 6 3 3 6 2" xfId="6553" xr:uid="{00000000-0005-0000-0000-0000431B0000}"/>
    <cellStyle name="Normal 6 3 3 6 2 2" xfId="6554" xr:uid="{00000000-0005-0000-0000-0000441B0000}"/>
    <cellStyle name="Normal 6 3 3 6 2 2 2" xfId="6555" xr:uid="{00000000-0005-0000-0000-0000451B0000}"/>
    <cellStyle name="Normal 6 3 3 6 2 2 2 2" xfId="6556" xr:uid="{00000000-0005-0000-0000-0000461B0000}"/>
    <cellStyle name="Normal 6 3 3 6 2 2 2 2 2" xfId="6557" xr:uid="{00000000-0005-0000-0000-0000471B0000}"/>
    <cellStyle name="Normal 6 3 3 6 2 2 2 3" xfId="6558" xr:uid="{00000000-0005-0000-0000-0000481B0000}"/>
    <cellStyle name="Normal 6 3 3 6 2 2 3" xfId="6559" xr:uid="{00000000-0005-0000-0000-0000491B0000}"/>
    <cellStyle name="Normal 6 3 3 6 2 2 3 2" xfId="6560" xr:uid="{00000000-0005-0000-0000-00004A1B0000}"/>
    <cellStyle name="Normal 6 3 3 6 2 2 4" xfId="6561" xr:uid="{00000000-0005-0000-0000-00004B1B0000}"/>
    <cellStyle name="Normal 6 3 3 6 2 3" xfId="6562" xr:uid="{00000000-0005-0000-0000-00004C1B0000}"/>
    <cellStyle name="Normal 6 3 3 6 2 3 2" xfId="6563" xr:uid="{00000000-0005-0000-0000-00004D1B0000}"/>
    <cellStyle name="Normal 6 3 3 6 2 3 2 2" xfId="6564" xr:uid="{00000000-0005-0000-0000-00004E1B0000}"/>
    <cellStyle name="Normal 6 3 3 6 2 3 2 2 2" xfId="6565" xr:uid="{00000000-0005-0000-0000-00004F1B0000}"/>
    <cellStyle name="Normal 6 3 3 6 2 3 2 3" xfId="6566" xr:uid="{00000000-0005-0000-0000-0000501B0000}"/>
    <cellStyle name="Normal 6 3 3 6 2 3 3" xfId="6567" xr:uid="{00000000-0005-0000-0000-0000511B0000}"/>
    <cellStyle name="Normal 6 3 3 6 2 3 3 2" xfId="6568" xr:uid="{00000000-0005-0000-0000-0000521B0000}"/>
    <cellStyle name="Normal 6 3 3 6 2 3 4" xfId="6569" xr:uid="{00000000-0005-0000-0000-0000531B0000}"/>
    <cellStyle name="Normal 6 3 3 6 2 4" xfId="6570" xr:uid="{00000000-0005-0000-0000-0000541B0000}"/>
    <cellStyle name="Normal 6 3 3 6 2 4 2" xfId="6571" xr:uid="{00000000-0005-0000-0000-0000551B0000}"/>
    <cellStyle name="Normal 6 3 3 6 2 4 2 2" xfId="6572" xr:uid="{00000000-0005-0000-0000-0000561B0000}"/>
    <cellStyle name="Normal 6 3 3 6 2 4 2 2 2" xfId="6573" xr:uid="{00000000-0005-0000-0000-0000571B0000}"/>
    <cellStyle name="Normal 6 3 3 6 2 4 2 3" xfId="6574" xr:uid="{00000000-0005-0000-0000-0000581B0000}"/>
    <cellStyle name="Normal 6 3 3 6 2 4 3" xfId="6575" xr:uid="{00000000-0005-0000-0000-0000591B0000}"/>
    <cellStyle name="Normal 6 3 3 6 2 4 3 2" xfId="6576" xr:uid="{00000000-0005-0000-0000-00005A1B0000}"/>
    <cellStyle name="Normal 6 3 3 6 2 4 4" xfId="6577" xr:uid="{00000000-0005-0000-0000-00005B1B0000}"/>
    <cellStyle name="Normal 6 3 3 6 2 5" xfId="6578" xr:uid="{00000000-0005-0000-0000-00005C1B0000}"/>
    <cellStyle name="Normal 6 3 3 6 2 5 2" xfId="6579" xr:uid="{00000000-0005-0000-0000-00005D1B0000}"/>
    <cellStyle name="Normal 6 3 3 6 2 5 2 2" xfId="6580" xr:uid="{00000000-0005-0000-0000-00005E1B0000}"/>
    <cellStyle name="Normal 6 3 3 6 2 5 3" xfId="6581" xr:uid="{00000000-0005-0000-0000-00005F1B0000}"/>
    <cellStyle name="Normal 6 3 3 6 2 6" xfId="6582" xr:uid="{00000000-0005-0000-0000-0000601B0000}"/>
    <cellStyle name="Normal 6 3 3 6 2 6 2" xfId="6583" xr:uid="{00000000-0005-0000-0000-0000611B0000}"/>
    <cellStyle name="Normal 6 3 3 6 2 7" xfId="6584" xr:uid="{00000000-0005-0000-0000-0000621B0000}"/>
    <cellStyle name="Normal 6 3 3 6 3" xfId="6585" xr:uid="{00000000-0005-0000-0000-0000631B0000}"/>
    <cellStyle name="Normal 6 3 3 6 3 2" xfId="6586" xr:uid="{00000000-0005-0000-0000-0000641B0000}"/>
    <cellStyle name="Normal 6 3 3 6 3 2 2" xfId="6587" xr:uid="{00000000-0005-0000-0000-0000651B0000}"/>
    <cellStyle name="Normal 6 3 3 6 3 2 2 2" xfId="6588" xr:uid="{00000000-0005-0000-0000-0000661B0000}"/>
    <cellStyle name="Normal 6 3 3 6 3 2 3" xfId="6589" xr:uid="{00000000-0005-0000-0000-0000671B0000}"/>
    <cellStyle name="Normal 6 3 3 6 3 3" xfId="6590" xr:uid="{00000000-0005-0000-0000-0000681B0000}"/>
    <cellStyle name="Normal 6 3 3 6 3 3 2" xfId="6591" xr:uid="{00000000-0005-0000-0000-0000691B0000}"/>
    <cellStyle name="Normal 6 3 3 6 3 4" xfId="6592" xr:uid="{00000000-0005-0000-0000-00006A1B0000}"/>
    <cellStyle name="Normal 6 3 3 6 4" xfId="6593" xr:uid="{00000000-0005-0000-0000-00006B1B0000}"/>
    <cellStyle name="Normal 6 3 3 6 4 2" xfId="6594" xr:uid="{00000000-0005-0000-0000-00006C1B0000}"/>
    <cellStyle name="Normal 6 3 3 6 4 2 2" xfId="6595" xr:uid="{00000000-0005-0000-0000-00006D1B0000}"/>
    <cellStyle name="Normal 6 3 3 6 4 2 2 2" xfId="6596" xr:uid="{00000000-0005-0000-0000-00006E1B0000}"/>
    <cellStyle name="Normal 6 3 3 6 4 2 3" xfId="6597" xr:uid="{00000000-0005-0000-0000-00006F1B0000}"/>
    <cellStyle name="Normal 6 3 3 6 4 3" xfId="6598" xr:uid="{00000000-0005-0000-0000-0000701B0000}"/>
    <cellStyle name="Normal 6 3 3 6 4 3 2" xfId="6599" xr:uid="{00000000-0005-0000-0000-0000711B0000}"/>
    <cellStyle name="Normal 6 3 3 6 4 4" xfId="6600" xr:uid="{00000000-0005-0000-0000-0000721B0000}"/>
    <cellStyle name="Normal 6 3 3 6 5" xfId="6601" xr:uid="{00000000-0005-0000-0000-0000731B0000}"/>
    <cellStyle name="Normal 6 3 3 6 5 2" xfId="6602" xr:uid="{00000000-0005-0000-0000-0000741B0000}"/>
    <cellStyle name="Normal 6 3 3 6 5 2 2" xfId="6603" xr:uid="{00000000-0005-0000-0000-0000751B0000}"/>
    <cellStyle name="Normal 6 3 3 6 5 2 2 2" xfId="6604" xr:uid="{00000000-0005-0000-0000-0000761B0000}"/>
    <cellStyle name="Normal 6 3 3 6 5 2 3" xfId="6605" xr:uid="{00000000-0005-0000-0000-0000771B0000}"/>
    <cellStyle name="Normal 6 3 3 6 5 3" xfId="6606" xr:uid="{00000000-0005-0000-0000-0000781B0000}"/>
    <cellStyle name="Normal 6 3 3 6 5 3 2" xfId="6607" xr:uid="{00000000-0005-0000-0000-0000791B0000}"/>
    <cellStyle name="Normal 6 3 3 6 5 4" xfId="6608" xr:uid="{00000000-0005-0000-0000-00007A1B0000}"/>
    <cellStyle name="Normal 6 3 3 6 6" xfId="6609" xr:uid="{00000000-0005-0000-0000-00007B1B0000}"/>
    <cellStyle name="Normal 6 3 3 6 6 2" xfId="6610" xr:uid="{00000000-0005-0000-0000-00007C1B0000}"/>
    <cellStyle name="Normal 6 3 3 6 6 2 2" xfId="6611" xr:uid="{00000000-0005-0000-0000-00007D1B0000}"/>
    <cellStyle name="Normal 6 3 3 6 6 3" xfId="6612" xr:uid="{00000000-0005-0000-0000-00007E1B0000}"/>
    <cellStyle name="Normal 6 3 3 6 7" xfId="6613" xr:uid="{00000000-0005-0000-0000-00007F1B0000}"/>
    <cellStyle name="Normal 6 3 3 6 7 2" xfId="6614" xr:uid="{00000000-0005-0000-0000-0000801B0000}"/>
    <cellStyle name="Normal 6 3 3 6 8" xfId="6615" xr:uid="{00000000-0005-0000-0000-0000811B0000}"/>
    <cellStyle name="Normal 6 3 3 7" xfId="6616" xr:uid="{00000000-0005-0000-0000-0000821B0000}"/>
    <cellStyle name="Normal 6 3 3 7 2" xfId="6617" xr:uid="{00000000-0005-0000-0000-0000831B0000}"/>
    <cellStyle name="Normal 6 3 3 7 2 2" xfId="6618" xr:uid="{00000000-0005-0000-0000-0000841B0000}"/>
    <cellStyle name="Normal 6 3 3 7 2 2 2" xfId="6619" xr:uid="{00000000-0005-0000-0000-0000851B0000}"/>
    <cellStyle name="Normal 6 3 3 7 2 2 2 2" xfId="6620" xr:uid="{00000000-0005-0000-0000-0000861B0000}"/>
    <cellStyle name="Normal 6 3 3 7 2 2 3" xfId="6621" xr:uid="{00000000-0005-0000-0000-0000871B0000}"/>
    <cellStyle name="Normal 6 3 3 7 2 3" xfId="6622" xr:uid="{00000000-0005-0000-0000-0000881B0000}"/>
    <cellStyle name="Normal 6 3 3 7 2 3 2" xfId="6623" xr:uid="{00000000-0005-0000-0000-0000891B0000}"/>
    <cellStyle name="Normal 6 3 3 7 2 4" xfId="6624" xr:uid="{00000000-0005-0000-0000-00008A1B0000}"/>
    <cellStyle name="Normal 6 3 3 7 3" xfId="6625" xr:uid="{00000000-0005-0000-0000-00008B1B0000}"/>
    <cellStyle name="Normal 6 3 3 7 3 2" xfId="6626" xr:uid="{00000000-0005-0000-0000-00008C1B0000}"/>
    <cellStyle name="Normal 6 3 3 7 3 2 2" xfId="6627" xr:uid="{00000000-0005-0000-0000-00008D1B0000}"/>
    <cellStyle name="Normal 6 3 3 7 3 2 2 2" xfId="6628" xr:uid="{00000000-0005-0000-0000-00008E1B0000}"/>
    <cellStyle name="Normal 6 3 3 7 3 2 3" xfId="6629" xr:uid="{00000000-0005-0000-0000-00008F1B0000}"/>
    <cellStyle name="Normal 6 3 3 7 3 3" xfId="6630" xr:uid="{00000000-0005-0000-0000-0000901B0000}"/>
    <cellStyle name="Normal 6 3 3 7 3 3 2" xfId="6631" xr:uid="{00000000-0005-0000-0000-0000911B0000}"/>
    <cellStyle name="Normal 6 3 3 7 3 4" xfId="6632" xr:uid="{00000000-0005-0000-0000-0000921B0000}"/>
    <cellStyle name="Normal 6 3 3 7 4" xfId="6633" xr:uid="{00000000-0005-0000-0000-0000931B0000}"/>
    <cellStyle name="Normal 6 3 3 7 4 2" xfId="6634" xr:uid="{00000000-0005-0000-0000-0000941B0000}"/>
    <cellStyle name="Normal 6 3 3 7 4 2 2" xfId="6635" xr:uid="{00000000-0005-0000-0000-0000951B0000}"/>
    <cellStyle name="Normal 6 3 3 7 4 2 2 2" xfId="6636" xr:uid="{00000000-0005-0000-0000-0000961B0000}"/>
    <cellStyle name="Normal 6 3 3 7 4 2 3" xfId="6637" xr:uid="{00000000-0005-0000-0000-0000971B0000}"/>
    <cellStyle name="Normal 6 3 3 7 4 3" xfId="6638" xr:uid="{00000000-0005-0000-0000-0000981B0000}"/>
    <cellStyle name="Normal 6 3 3 7 4 3 2" xfId="6639" xr:uid="{00000000-0005-0000-0000-0000991B0000}"/>
    <cellStyle name="Normal 6 3 3 7 4 4" xfId="6640" xr:uid="{00000000-0005-0000-0000-00009A1B0000}"/>
    <cellStyle name="Normal 6 3 3 7 5" xfId="6641" xr:uid="{00000000-0005-0000-0000-00009B1B0000}"/>
    <cellStyle name="Normal 6 3 3 7 5 2" xfId="6642" xr:uid="{00000000-0005-0000-0000-00009C1B0000}"/>
    <cellStyle name="Normal 6 3 3 7 5 2 2" xfId="6643" xr:uid="{00000000-0005-0000-0000-00009D1B0000}"/>
    <cellStyle name="Normal 6 3 3 7 5 3" xfId="6644" xr:uid="{00000000-0005-0000-0000-00009E1B0000}"/>
    <cellStyle name="Normal 6 3 3 7 6" xfId="6645" xr:uid="{00000000-0005-0000-0000-00009F1B0000}"/>
    <cellStyle name="Normal 6 3 3 7 6 2" xfId="6646" xr:uid="{00000000-0005-0000-0000-0000A01B0000}"/>
    <cellStyle name="Normal 6 3 3 7 7" xfId="6647" xr:uid="{00000000-0005-0000-0000-0000A11B0000}"/>
    <cellStyle name="Normal 6 3 3 8" xfId="6648" xr:uid="{00000000-0005-0000-0000-0000A21B0000}"/>
    <cellStyle name="Normal 6 3 3 8 2" xfId="6649" xr:uid="{00000000-0005-0000-0000-0000A31B0000}"/>
    <cellStyle name="Normal 6 3 3 8 2 2" xfId="6650" xr:uid="{00000000-0005-0000-0000-0000A41B0000}"/>
    <cellStyle name="Normal 6 3 3 8 2 2 2" xfId="6651" xr:uid="{00000000-0005-0000-0000-0000A51B0000}"/>
    <cellStyle name="Normal 6 3 3 8 2 3" xfId="6652" xr:uid="{00000000-0005-0000-0000-0000A61B0000}"/>
    <cellStyle name="Normal 6 3 3 8 3" xfId="6653" xr:uid="{00000000-0005-0000-0000-0000A71B0000}"/>
    <cellStyle name="Normal 6 3 3 8 3 2" xfId="6654" xr:uid="{00000000-0005-0000-0000-0000A81B0000}"/>
    <cellStyle name="Normal 6 3 3 8 4" xfId="6655" xr:uid="{00000000-0005-0000-0000-0000A91B0000}"/>
    <cellStyle name="Normal 6 3 3 9" xfId="6656" xr:uid="{00000000-0005-0000-0000-0000AA1B0000}"/>
    <cellStyle name="Normal 6 3 3 9 2" xfId="6657" xr:uid="{00000000-0005-0000-0000-0000AB1B0000}"/>
    <cellStyle name="Normal 6 3 3 9 2 2" xfId="6658" xr:uid="{00000000-0005-0000-0000-0000AC1B0000}"/>
    <cellStyle name="Normal 6 3 3 9 2 2 2" xfId="6659" xr:uid="{00000000-0005-0000-0000-0000AD1B0000}"/>
    <cellStyle name="Normal 6 3 3 9 2 3" xfId="6660" xr:uid="{00000000-0005-0000-0000-0000AE1B0000}"/>
    <cellStyle name="Normal 6 3 3 9 3" xfId="6661" xr:uid="{00000000-0005-0000-0000-0000AF1B0000}"/>
    <cellStyle name="Normal 6 3 3 9 3 2" xfId="6662" xr:uid="{00000000-0005-0000-0000-0000B01B0000}"/>
    <cellStyle name="Normal 6 3 3 9 4" xfId="6663" xr:uid="{00000000-0005-0000-0000-0000B11B0000}"/>
    <cellStyle name="Normal 6 3 4" xfId="6664" xr:uid="{00000000-0005-0000-0000-0000B21B0000}"/>
    <cellStyle name="Normal 6 3 4 10" xfId="6665" xr:uid="{00000000-0005-0000-0000-0000B31B0000}"/>
    <cellStyle name="Normal 6 3 4 10 2" xfId="6666" xr:uid="{00000000-0005-0000-0000-0000B41B0000}"/>
    <cellStyle name="Normal 6 3 4 10 2 2" xfId="6667" xr:uid="{00000000-0005-0000-0000-0000B51B0000}"/>
    <cellStyle name="Normal 6 3 4 10 2 2 2" xfId="6668" xr:uid="{00000000-0005-0000-0000-0000B61B0000}"/>
    <cellStyle name="Normal 6 3 4 10 2 3" xfId="6669" xr:uid="{00000000-0005-0000-0000-0000B71B0000}"/>
    <cellStyle name="Normal 6 3 4 10 3" xfId="6670" xr:uid="{00000000-0005-0000-0000-0000B81B0000}"/>
    <cellStyle name="Normal 6 3 4 10 3 2" xfId="6671" xr:uid="{00000000-0005-0000-0000-0000B91B0000}"/>
    <cellStyle name="Normal 6 3 4 10 4" xfId="6672" xr:uid="{00000000-0005-0000-0000-0000BA1B0000}"/>
    <cellStyle name="Normal 6 3 4 11" xfId="6673" xr:uid="{00000000-0005-0000-0000-0000BB1B0000}"/>
    <cellStyle name="Normal 6 3 4 11 2" xfId="6674" xr:uid="{00000000-0005-0000-0000-0000BC1B0000}"/>
    <cellStyle name="Normal 6 3 4 11 2 2" xfId="6675" xr:uid="{00000000-0005-0000-0000-0000BD1B0000}"/>
    <cellStyle name="Normal 6 3 4 11 3" xfId="6676" xr:uid="{00000000-0005-0000-0000-0000BE1B0000}"/>
    <cellStyle name="Normal 6 3 4 12" xfId="6677" xr:uid="{00000000-0005-0000-0000-0000BF1B0000}"/>
    <cellStyle name="Normal 6 3 4 12 2" xfId="6678" xr:uid="{00000000-0005-0000-0000-0000C01B0000}"/>
    <cellStyle name="Normal 6 3 4 13" xfId="6679" xr:uid="{00000000-0005-0000-0000-0000C11B0000}"/>
    <cellStyle name="Normal 6 3 4 13 2" xfId="6680" xr:uid="{00000000-0005-0000-0000-0000C21B0000}"/>
    <cellStyle name="Normal 6 3 4 14" xfId="6681" xr:uid="{00000000-0005-0000-0000-0000C31B0000}"/>
    <cellStyle name="Normal 6 3 4 2" xfId="6682" xr:uid="{00000000-0005-0000-0000-0000C41B0000}"/>
    <cellStyle name="Normal 6 3 4 2 10" xfId="6683" xr:uid="{00000000-0005-0000-0000-0000C51B0000}"/>
    <cellStyle name="Normal 6 3 4 2 10 2" xfId="6684" xr:uid="{00000000-0005-0000-0000-0000C61B0000}"/>
    <cellStyle name="Normal 6 3 4 2 11" xfId="6685" xr:uid="{00000000-0005-0000-0000-0000C71B0000}"/>
    <cellStyle name="Normal 6 3 4 2 2" xfId="6686" xr:uid="{00000000-0005-0000-0000-0000C81B0000}"/>
    <cellStyle name="Normal 6 3 4 2 2 2" xfId="6687" xr:uid="{00000000-0005-0000-0000-0000C91B0000}"/>
    <cellStyle name="Normal 6 3 4 2 2 2 2" xfId="6688" xr:uid="{00000000-0005-0000-0000-0000CA1B0000}"/>
    <cellStyle name="Normal 6 3 4 2 2 2 2 2" xfId="6689" xr:uid="{00000000-0005-0000-0000-0000CB1B0000}"/>
    <cellStyle name="Normal 6 3 4 2 2 2 2 2 2" xfId="6690" xr:uid="{00000000-0005-0000-0000-0000CC1B0000}"/>
    <cellStyle name="Normal 6 3 4 2 2 2 2 2 2 2" xfId="6691" xr:uid="{00000000-0005-0000-0000-0000CD1B0000}"/>
    <cellStyle name="Normal 6 3 4 2 2 2 2 2 3" xfId="6692" xr:uid="{00000000-0005-0000-0000-0000CE1B0000}"/>
    <cellStyle name="Normal 6 3 4 2 2 2 2 3" xfId="6693" xr:uid="{00000000-0005-0000-0000-0000CF1B0000}"/>
    <cellStyle name="Normal 6 3 4 2 2 2 2 3 2" xfId="6694" xr:uid="{00000000-0005-0000-0000-0000D01B0000}"/>
    <cellStyle name="Normal 6 3 4 2 2 2 2 4" xfId="6695" xr:uid="{00000000-0005-0000-0000-0000D11B0000}"/>
    <cellStyle name="Normal 6 3 4 2 2 2 3" xfId="6696" xr:uid="{00000000-0005-0000-0000-0000D21B0000}"/>
    <cellStyle name="Normal 6 3 4 2 2 2 3 2" xfId="6697" xr:uid="{00000000-0005-0000-0000-0000D31B0000}"/>
    <cellStyle name="Normal 6 3 4 2 2 2 3 2 2" xfId="6698" xr:uid="{00000000-0005-0000-0000-0000D41B0000}"/>
    <cellStyle name="Normal 6 3 4 2 2 2 3 2 2 2" xfId="6699" xr:uid="{00000000-0005-0000-0000-0000D51B0000}"/>
    <cellStyle name="Normal 6 3 4 2 2 2 3 2 3" xfId="6700" xr:uid="{00000000-0005-0000-0000-0000D61B0000}"/>
    <cellStyle name="Normal 6 3 4 2 2 2 3 3" xfId="6701" xr:uid="{00000000-0005-0000-0000-0000D71B0000}"/>
    <cellStyle name="Normal 6 3 4 2 2 2 3 3 2" xfId="6702" xr:uid="{00000000-0005-0000-0000-0000D81B0000}"/>
    <cellStyle name="Normal 6 3 4 2 2 2 3 4" xfId="6703" xr:uid="{00000000-0005-0000-0000-0000D91B0000}"/>
    <cellStyle name="Normal 6 3 4 2 2 2 4" xfId="6704" xr:uid="{00000000-0005-0000-0000-0000DA1B0000}"/>
    <cellStyle name="Normal 6 3 4 2 2 2 4 2" xfId="6705" xr:uid="{00000000-0005-0000-0000-0000DB1B0000}"/>
    <cellStyle name="Normal 6 3 4 2 2 2 4 2 2" xfId="6706" xr:uid="{00000000-0005-0000-0000-0000DC1B0000}"/>
    <cellStyle name="Normal 6 3 4 2 2 2 4 2 2 2" xfId="6707" xr:uid="{00000000-0005-0000-0000-0000DD1B0000}"/>
    <cellStyle name="Normal 6 3 4 2 2 2 4 2 3" xfId="6708" xr:uid="{00000000-0005-0000-0000-0000DE1B0000}"/>
    <cellStyle name="Normal 6 3 4 2 2 2 4 3" xfId="6709" xr:uid="{00000000-0005-0000-0000-0000DF1B0000}"/>
    <cellStyle name="Normal 6 3 4 2 2 2 4 3 2" xfId="6710" xr:uid="{00000000-0005-0000-0000-0000E01B0000}"/>
    <cellStyle name="Normal 6 3 4 2 2 2 4 4" xfId="6711" xr:uid="{00000000-0005-0000-0000-0000E11B0000}"/>
    <cellStyle name="Normal 6 3 4 2 2 2 5" xfId="6712" xr:uid="{00000000-0005-0000-0000-0000E21B0000}"/>
    <cellStyle name="Normal 6 3 4 2 2 2 5 2" xfId="6713" xr:uid="{00000000-0005-0000-0000-0000E31B0000}"/>
    <cellStyle name="Normal 6 3 4 2 2 2 5 2 2" xfId="6714" xr:uid="{00000000-0005-0000-0000-0000E41B0000}"/>
    <cellStyle name="Normal 6 3 4 2 2 2 5 3" xfId="6715" xr:uid="{00000000-0005-0000-0000-0000E51B0000}"/>
    <cellStyle name="Normal 6 3 4 2 2 2 6" xfId="6716" xr:uid="{00000000-0005-0000-0000-0000E61B0000}"/>
    <cellStyle name="Normal 6 3 4 2 2 2 6 2" xfId="6717" xr:uid="{00000000-0005-0000-0000-0000E71B0000}"/>
    <cellStyle name="Normal 6 3 4 2 2 2 7" xfId="6718" xr:uid="{00000000-0005-0000-0000-0000E81B0000}"/>
    <cellStyle name="Normal 6 3 4 2 2 3" xfId="6719" xr:uid="{00000000-0005-0000-0000-0000E91B0000}"/>
    <cellStyle name="Normal 6 3 4 2 2 3 2" xfId="6720" xr:uid="{00000000-0005-0000-0000-0000EA1B0000}"/>
    <cellStyle name="Normal 6 3 4 2 2 3 2 2" xfId="6721" xr:uid="{00000000-0005-0000-0000-0000EB1B0000}"/>
    <cellStyle name="Normal 6 3 4 2 2 3 2 2 2" xfId="6722" xr:uid="{00000000-0005-0000-0000-0000EC1B0000}"/>
    <cellStyle name="Normal 6 3 4 2 2 3 2 3" xfId="6723" xr:uid="{00000000-0005-0000-0000-0000ED1B0000}"/>
    <cellStyle name="Normal 6 3 4 2 2 3 3" xfId="6724" xr:uid="{00000000-0005-0000-0000-0000EE1B0000}"/>
    <cellStyle name="Normal 6 3 4 2 2 3 3 2" xfId="6725" xr:uid="{00000000-0005-0000-0000-0000EF1B0000}"/>
    <cellStyle name="Normal 6 3 4 2 2 3 4" xfId="6726" xr:uid="{00000000-0005-0000-0000-0000F01B0000}"/>
    <cellStyle name="Normal 6 3 4 2 2 4" xfId="6727" xr:uid="{00000000-0005-0000-0000-0000F11B0000}"/>
    <cellStyle name="Normal 6 3 4 2 2 4 2" xfId="6728" xr:uid="{00000000-0005-0000-0000-0000F21B0000}"/>
    <cellStyle name="Normal 6 3 4 2 2 4 2 2" xfId="6729" xr:uid="{00000000-0005-0000-0000-0000F31B0000}"/>
    <cellStyle name="Normal 6 3 4 2 2 4 2 2 2" xfId="6730" xr:uid="{00000000-0005-0000-0000-0000F41B0000}"/>
    <cellStyle name="Normal 6 3 4 2 2 4 2 3" xfId="6731" xr:uid="{00000000-0005-0000-0000-0000F51B0000}"/>
    <cellStyle name="Normal 6 3 4 2 2 4 3" xfId="6732" xr:uid="{00000000-0005-0000-0000-0000F61B0000}"/>
    <cellStyle name="Normal 6 3 4 2 2 4 3 2" xfId="6733" xr:uid="{00000000-0005-0000-0000-0000F71B0000}"/>
    <cellStyle name="Normal 6 3 4 2 2 4 4" xfId="6734" xr:uid="{00000000-0005-0000-0000-0000F81B0000}"/>
    <cellStyle name="Normal 6 3 4 2 2 5" xfId="6735" xr:uid="{00000000-0005-0000-0000-0000F91B0000}"/>
    <cellStyle name="Normal 6 3 4 2 2 5 2" xfId="6736" xr:uid="{00000000-0005-0000-0000-0000FA1B0000}"/>
    <cellStyle name="Normal 6 3 4 2 2 5 2 2" xfId="6737" xr:uid="{00000000-0005-0000-0000-0000FB1B0000}"/>
    <cellStyle name="Normal 6 3 4 2 2 5 2 2 2" xfId="6738" xr:uid="{00000000-0005-0000-0000-0000FC1B0000}"/>
    <cellStyle name="Normal 6 3 4 2 2 5 2 3" xfId="6739" xr:uid="{00000000-0005-0000-0000-0000FD1B0000}"/>
    <cellStyle name="Normal 6 3 4 2 2 5 3" xfId="6740" xr:uid="{00000000-0005-0000-0000-0000FE1B0000}"/>
    <cellStyle name="Normal 6 3 4 2 2 5 3 2" xfId="6741" xr:uid="{00000000-0005-0000-0000-0000FF1B0000}"/>
    <cellStyle name="Normal 6 3 4 2 2 5 4" xfId="6742" xr:uid="{00000000-0005-0000-0000-0000001C0000}"/>
    <cellStyle name="Normal 6 3 4 2 2 6" xfId="6743" xr:uid="{00000000-0005-0000-0000-0000011C0000}"/>
    <cellStyle name="Normal 6 3 4 2 2 6 2" xfId="6744" xr:uid="{00000000-0005-0000-0000-0000021C0000}"/>
    <cellStyle name="Normal 6 3 4 2 2 6 2 2" xfId="6745" xr:uid="{00000000-0005-0000-0000-0000031C0000}"/>
    <cellStyle name="Normal 6 3 4 2 2 6 3" xfId="6746" xr:uid="{00000000-0005-0000-0000-0000041C0000}"/>
    <cellStyle name="Normal 6 3 4 2 2 7" xfId="6747" xr:uid="{00000000-0005-0000-0000-0000051C0000}"/>
    <cellStyle name="Normal 6 3 4 2 2 7 2" xfId="6748" xr:uid="{00000000-0005-0000-0000-0000061C0000}"/>
    <cellStyle name="Normal 6 3 4 2 2 8" xfId="6749" xr:uid="{00000000-0005-0000-0000-0000071C0000}"/>
    <cellStyle name="Normal 6 3 4 2 2 8 2" xfId="6750" xr:uid="{00000000-0005-0000-0000-0000081C0000}"/>
    <cellStyle name="Normal 6 3 4 2 2 9" xfId="6751" xr:uid="{00000000-0005-0000-0000-0000091C0000}"/>
    <cellStyle name="Normal 6 3 4 2 3" xfId="6752" xr:uid="{00000000-0005-0000-0000-00000A1C0000}"/>
    <cellStyle name="Normal 6 3 4 2 3 2" xfId="6753" xr:uid="{00000000-0005-0000-0000-00000B1C0000}"/>
    <cellStyle name="Normal 6 3 4 2 3 2 2" xfId="6754" xr:uid="{00000000-0005-0000-0000-00000C1C0000}"/>
    <cellStyle name="Normal 6 3 4 2 3 2 2 2" xfId="6755" xr:uid="{00000000-0005-0000-0000-00000D1C0000}"/>
    <cellStyle name="Normal 6 3 4 2 3 2 2 2 2" xfId="6756" xr:uid="{00000000-0005-0000-0000-00000E1C0000}"/>
    <cellStyle name="Normal 6 3 4 2 3 2 2 3" xfId="6757" xr:uid="{00000000-0005-0000-0000-00000F1C0000}"/>
    <cellStyle name="Normal 6 3 4 2 3 2 3" xfId="6758" xr:uid="{00000000-0005-0000-0000-0000101C0000}"/>
    <cellStyle name="Normal 6 3 4 2 3 2 3 2" xfId="6759" xr:uid="{00000000-0005-0000-0000-0000111C0000}"/>
    <cellStyle name="Normal 6 3 4 2 3 2 4" xfId="6760" xr:uid="{00000000-0005-0000-0000-0000121C0000}"/>
    <cellStyle name="Normal 6 3 4 2 3 3" xfId="6761" xr:uid="{00000000-0005-0000-0000-0000131C0000}"/>
    <cellStyle name="Normal 6 3 4 2 3 3 2" xfId="6762" xr:uid="{00000000-0005-0000-0000-0000141C0000}"/>
    <cellStyle name="Normal 6 3 4 2 3 3 2 2" xfId="6763" xr:uid="{00000000-0005-0000-0000-0000151C0000}"/>
    <cellStyle name="Normal 6 3 4 2 3 3 2 2 2" xfId="6764" xr:uid="{00000000-0005-0000-0000-0000161C0000}"/>
    <cellStyle name="Normal 6 3 4 2 3 3 2 3" xfId="6765" xr:uid="{00000000-0005-0000-0000-0000171C0000}"/>
    <cellStyle name="Normal 6 3 4 2 3 3 3" xfId="6766" xr:uid="{00000000-0005-0000-0000-0000181C0000}"/>
    <cellStyle name="Normal 6 3 4 2 3 3 3 2" xfId="6767" xr:uid="{00000000-0005-0000-0000-0000191C0000}"/>
    <cellStyle name="Normal 6 3 4 2 3 3 4" xfId="6768" xr:uid="{00000000-0005-0000-0000-00001A1C0000}"/>
    <cellStyle name="Normal 6 3 4 2 3 4" xfId="6769" xr:uid="{00000000-0005-0000-0000-00001B1C0000}"/>
    <cellStyle name="Normal 6 3 4 2 3 4 2" xfId="6770" xr:uid="{00000000-0005-0000-0000-00001C1C0000}"/>
    <cellStyle name="Normal 6 3 4 2 3 4 2 2" xfId="6771" xr:uid="{00000000-0005-0000-0000-00001D1C0000}"/>
    <cellStyle name="Normal 6 3 4 2 3 4 2 2 2" xfId="6772" xr:uid="{00000000-0005-0000-0000-00001E1C0000}"/>
    <cellStyle name="Normal 6 3 4 2 3 4 2 3" xfId="6773" xr:uid="{00000000-0005-0000-0000-00001F1C0000}"/>
    <cellStyle name="Normal 6 3 4 2 3 4 3" xfId="6774" xr:uid="{00000000-0005-0000-0000-0000201C0000}"/>
    <cellStyle name="Normal 6 3 4 2 3 4 3 2" xfId="6775" xr:uid="{00000000-0005-0000-0000-0000211C0000}"/>
    <cellStyle name="Normal 6 3 4 2 3 4 4" xfId="6776" xr:uid="{00000000-0005-0000-0000-0000221C0000}"/>
    <cellStyle name="Normal 6 3 4 2 3 5" xfId="6777" xr:uid="{00000000-0005-0000-0000-0000231C0000}"/>
    <cellStyle name="Normal 6 3 4 2 3 5 2" xfId="6778" xr:uid="{00000000-0005-0000-0000-0000241C0000}"/>
    <cellStyle name="Normal 6 3 4 2 3 5 2 2" xfId="6779" xr:uid="{00000000-0005-0000-0000-0000251C0000}"/>
    <cellStyle name="Normal 6 3 4 2 3 5 3" xfId="6780" xr:uid="{00000000-0005-0000-0000-0000261C0000}"/>
    <cellStyle name="Normal 6 3 4 2 3 6" xfId="6781" xr:uid="{00000000-0005-0000-0000-0000271C0000}"/>
    <cellStyle name="Normal 6 3 4 2 3 6 2" xfId="6782" xr:uid="{00000000-0005-0000-0000-0000281C0000}"/>
    <cellStyle name="Normal 6 3 4 2 3 7" xfId="6783" xr:uid="{00000000-0005-0000-0000-0000291C0000}"/>
    <cellStyle name="Normal 6 3 4 2 4" xfId="6784" xr:uid="{00000000-0005-0000-0000-00002A1C0000}"/>
    <cellStyle name="Normal 6 3 4 2 4 2" xfId="6785" xr:uid="{00000000-0005-0000-0000-00002B1C0000}"/>
    <cellStyle name="Normal 6 3 4 2 4 2 2" xfId="6786" xr:uid="{00000000-0005-0000-0000-00002C1C0000}"/>
    <cellStyle name="Normal 6 3 4 2 4 2 2 2" xfId="6787" xr:uid="{00000000-0005-0000-0000-00002D1C0000}"/>
    <cellStyle name="Normal 6 3 4 2 4 2 3" xfId="6788" xr:uid="{00000000-0005-0000-0000-00002E1C0000}"/>
    <cellStyle name="Normal 6 3 4 2 4 3" xfId="6789" xr:uid="{00000000-0005-0000-0000-00002F1C0000}"/>
    <cellStyle name="Normal 6 3 4 2 4 3 2" xfId="6790" xr:uid="{00000000-0005-0000-0000-0000301C0000}"/>
    <cellStyle name="Normal 6 3 4 2 4 4" xfId="6791" xr:uid="{00000000-0005-0000-0000-0000311C0000}"/>
    <cellStyle name="Normal 6 3 4 2 5" xfId="6792" xr:uid="{00000000-0005-0000-0000-0000321C0000}"/>
    <cellStyle name="Normal 6 3 4 2 5 2" xfId="6793" xr:uid="{00000000-0005-0000-0000-0000331C0000}"/>
    <cellStyle name="Normal 6 3 4 2 5 2 2" xfId="6794" xr:uid="{00000000-0005-0000-0000-0000341C0000}"/>
    <cellStyle name="Normal 6 3 4 2 5 2 2 2" xfId="6795" xr:uid="{00000000-0005-0000-0000-0000351C0000}"/>
    <cellStyle name="Normal 6 3 4 2 5 2 3" xfId="6796" xr:uid="{00000000-0005-0000-0000-0000361C0000}"/>
    <cellStyle name="Normal 6 3 4 2 5 3" xfId="6797" xr:uid="{00000000-0005-0000-0000-0000371C0000}"/>
    <cellStyle name="Normal 6 3 4 2 5 3 2" xfId="6798" xr:uid="{00000000-0005-0000-0000-0000381C0000}"/>
    <cellStyle name="Normal 6 3 4 2 5 4" xfId="6799" xr:uid="{00000000-0005-0000-0000-0000391C0000}"/>
    <cellStyle name="Normal 6 3 4 2 6" xfId="6800" xr:uid="{00000000-0005-0000-0000-00003A1C0000}"/>
    <cellStyle name="Normal 6 3 4 2 6 2" xfId="6801" xr:uid="{00000000-0005-0000-0000-00003B1C0000}"/>
    <cellStyle name="Normal 6 3 4 2 6 2 2" xfId="6802" xr:uid="{00000000-0005-0000-0000-00003C1C0000}"/>
    <cellStyle name="Normal 6 3 4 2 6 2 2 2" xfId="6803" xr:uid="{00000000-0005-0000-0000-00003D1C0000}"/>
    <cellStyle name="Normal 6 3 4 2 6 2 3" xfId="6804" xr:uid="{00000000-0005-0000-0000-00003E1C0000}"/>
    <cellStyle name="Normal 6 3 4 2 6 3" xfId="6805" xr:uid="{00000000-0005-0000-0000-00003F1C0000}"/>
    <cellStyle name="Normal 6 3 4 2 6 3 2" xfId="6806" xr:uid="{00000000-0005-0000-0000-0000401C0000}"/>
    <cellStyle name="Normal 6 3 4 2 6 4" xfId="6807" xr:uid="{00000000-0005-0000-0000-0000411C0000}"/>
    <cellStyle name="Normal 6 3 4 2 7" xfId="6808" xr:uid="{00000000-0005-0000-0000-0000421C0000}"/>
    <cellStyle name="Normal 6 3 4 2 7 2" xfId="6809" xr:uid="{00000000-0005-0000-0000-0000431C0000}"/>
    <cellStyle name="Normal 6 3 4 2 7 2 2" xfId="6810" xr:uid="{00000000-0005-0000-0000-0000441C0000}"/>
    <cellStyle name="Normal 6 3 4 2 7 2 2 2" xfId="6811" xr:uid="{00000000-0005-0000-0000-0000451C0000}"/>
    <cellStyle name="Normal 6 3 4 2 7 2 3" xfId="6812" xr:uid="{00000000-0005-0000-0000-0000461C0000}"/>
    <cellStyle name="Normal 6 3 4 2 7 3" xfId="6813" xr:uid="{00000000-0005-0000-0000-0000471C0000}"/>
    <cellStyle name="Normal 6 3 4 2 7 3 2" xfId="6814" xr:uid="{00000000-0005-0000-0000-0000481C0000}"/>
    <cellStyle name="Normal 6 3 4 2 7 4" xfId="6815" xr:uid="{00000000-0005-0000-0000-0000491C0000}"/>
    <cellStyle name="Normal 6 3 4 2 8" xfId="6816" xr:uid="{00000000-0005-0000-0000-00004A1C0000}"/>
    <cellStyle name="Normal 6 3 4 2 8 2" xfId="6817" xr:uid="{00000000-0005-0000-0000-00004B1C0000}"/>
    <cellStyle name="Normal 6 3 4 2 8 2 2" xfId="6818" xr:uid="{00000000-0005-0000-0000-00004C1C0000}"/>
    <cellStyle name="Normal 6 3 4 2 8 3" xfId="6819" xr:uid="{00000000-0005-0000-0000-00004D1C0000}"/>
    <cellStyle name="Normal 6 3 4 2 9" xfId="6820" xr:uid="{00000000-0005-0000-0000-00004E1C0000}"/>
    <cellStyle name="Normal 6 3 4 2 9 2" xfId="6821" xr:uid="{00000000-0005-0000-0000-00004F1C0000}"/>
    <cellStyle name="Normal 6 3 4 3" xfId="6822" xr:uid="{00000000-0005-0000-0000-0000501C0000}"/>
    <cellStyle name="Normal 6 3 4 3 10" xfId="6823" xr:uid="{00000000-0005-0000-0000-0000511C0000}"/>
    <cellStyle name="Normal 6 3 4 3 2" xfId="6824" xr:uid="{00000000-0005-0000-0000-0000521C0000}"/>
    <cellStyle name="Normal 6 3 4 3 2 2" xfId="6825" xr:uid="{00000000-0005-0000-0000-0000531C0000}"/>
    <cellStyle name="Normal 6 3 4 3 2 2 2" xfId="6826" xr:uid="{00000000-0005-0000-0000-0000541C0000}"/>
    <cellStyle name="Normal 6 3 4 3 2 2 2 2" xfId="6827" xr:uid="{00000000-0005-0000-0000-0000551C0000}"/>
    <cellStyle name="Normal 6 3 4 3 2 2 2 2 2" xfId="6828" xr:uid="{00000000-0005-0000-0000-0000561C0000}"/>
    <cellStyle name="Normal 6 3 4 3 2 2 2 3" xfId="6829" xr:uid="{00000000-0005-0000-0000-0000571C0000}"/>
    <cellStyle name="Normal 6 3 4 3 2 2 3" xfId="6830" xr:uid="{00000000-0005-0000-0000-0000581C0000}"/>
    <cellStyle name="Normal 6 3 4 3 2 2 3 2" xfId="6831" xr:uid="{00000000-0005-0000-0000-0000591C0000}"/>
    <cellStyle name="Normal 6 3 4 3 2 2 4" xfId="6832" xr:uid="{00000000-0005-0000-0000-00005A1C0000}"/>
    <cellStyle name="Normal 6 3 4 3 2 3" xfId="6833" xr:uid="{00000000-0005-0000-0000-00005B1C0000}"/>
    <cellStyle name="Normal 6 3 4 3 2 3 2" xfId="6834" xr:uid="{00000000-0005-0000-0000-00005C1C0000}"/>
    <cellStyle name="Normal 6 3 4 3 2 3 2 2" xfId="6835" xr:uid="{00000000-0005-0000-0000-00005D1C0000}"/>
    <cellStyle name="Normal 6 3 4 3 2 3 2 2 2" xfId="6836" xr:uid="{00000000-0005-0000-0000-00005E1C0000}"/>
    <cellStyle name="Normal 6 3 4 3 2 3 2 3" xfId="6837" xr:uid="{00000000-0005-0000-0000-00005F1C0000}"/>
    <cellStyle name="Normal 6 3 4 3 2 3 3" xfId="6838" xr:uid="{00000000-0005-0000-0000-0000601C0000}"/>
    <cellStyle name="Normal 6 3 4 3 2 3 3 2" xfId="6839" xr:uid="{00000000-0005-0000-0000-0000611C0000}"/>
    <cellStyle name="Normal 6 3 4 3 2 3 4" xfId="6840" xr:uid="{00000000-0005-0000-0000-0000621C0000}"/>
    <cellStyle name="Normal 6 3 4 3 2 4" xfId="6841" xr:uid="{00000000-0005-0000-0000-0000631C0000}"/>
    <cellStyle name="Normal 6 3 4 3 2 4 2" xfId="6842" xr:uid="{00000000-0005-0000-0000-0000641C0000}"/>
    <cellStyle name="Normal 6 3 4 3 2 4 2 2" xfId="6843" xr:uid="{00000000-0005-0000-0000-0000651C0000}"/>
    <cellStyle name="Normal 6 3 4 3 2 4 2 2 2" xfId="6844" xr:uid="{00000000-0005-0000-0000-0000661C0000}"/>
    <cellStyle name="Normal 6 3 4 3 2 4 2 3" xfId="6845" xr:uid="{00000000-0005-0000-0000-0000671C0000}"/>
    <cellStyle name="Normal 6 3 4 3 2 4 3" xfId="6846" xr:uid="{00000000-0005-0000-0000-0000681C0000}"/>
    <cellStyle name="Normal 6 3 4 3 2 4 3 2" xfId="6847" xr:uid="{00000000-0005-0000-0000-0000691C0000}"/>
    <cellStyle name="Normal 6 3 4 3 2 4 4" xfId="6848" xr:uid="{00000000-0005-0000-0000-00006A1C0000}"/>
    <cellStyle name="Normal 6 3 4 3 2 5" xfId="6849" xr:uid="{00000000-0005-0000-0000-00006B1C0000}"/>
    <cellStyle name="Normal 6 3 4 3 2 5 2" xfId="6850" xr:uid="{00000000-0005-0000-0000-00006C1C0000}"/>
    <cellStyle name="Normal 6 3 4 3 2 5 2 2" xfId="6851" xr:uid="{00000000-0005-0000-0000-00006D1C0000}"/>
    <cellStyle name="Normal 6 3 4 3 2 5 3" xfId="6852" xr:uid="{00000000-0005-0000-0000-00006E1C0000}"/>
    <cellStyle name="Normal 6 3 4 3 2 6" xfId="6853" xr:uid="{00000000-0005-0000-0000-00006F1C0000}"/>
    <cellStyle name="Normal 6 3 4 3 2 6 2" xfId="6854" xr:uid="{00000000-0005-0000-0000-0000701C0000}"/>
    <cellStyle name="Normal 6 3 4 3 2 7" xfId="6855" xr:uid="{00000000-0005-0000-0000-0000711C0000}"/>
    <cellStyle name="Normal 6 3 4 3 3" xfId="6856" xr:uid="{00000000-0005-0000-0000-0000721C0000}"/>
    <cellStyle name="Normal 6 3 4 3 3 2" xfId="6857" xr:uid="{00000000-0005-0000-0000-0000731C0000}"/>
    <cellStyle name="Normal 6 3 4 3 3 2 2" xfId="6858" xr:uid="{00000000-0005-0000-0000-0000741C0000}"/>
    <cellStyle name="Normal 6 3 4 3 3 2 2 2" xfId="6859" xr:uid="{00000000-0005-0000-0000-0000751C0000}"/>
    <cellStyle name="Normal 6 3 4 3 3 2 3" xfId="6860" xr:uid="{00000000-0005-0000-0000-0000761C0000}"/>
    <cellStyle name="Normal 6 3 4 3 3 3" xfId="6861" xr:uid="{00000000-0005-0000-0000-0000771C0000}"/>
    <cellStyle name="Normal 6 3 4 3 3 3 2" xfId="6862" xr:uid="{00000000-0005-0000-0000-0000781C0000}"/>
    <cellStyle name="Normal 6 3 4 3 3 4" xfId="6863" xr:uid="{00000000-0005-0000-0000-0000791C0000}"/>
    <cellStyle name="Normal 6 3 4 3 4" xfId="6864" xr:uid="{00000000-0005-0000-0000-00007A1C0000}"/>
    <cellStyle name="Normal 6 3 4 3 4 2" xfId="6865" xr:uid="{00000000-0005-0000-0000-00007B1C0000}"/>
    <cellStyle name="Normal 6 3 4 3 4 2 2" xfId="6866" xr:uid="{00000000-0005-0000-0000-00007C1C0000}"/>
    <cellStyle name="Normal 6 3 4 3 4 2 2 2" xfId="6867" xr:uid="{00000000-0005-0000-0000-00007D1C0000}"/>
    <cellStyle name="Normal 6 3 4 3 4 2 3" xfId="6868" xr:uid="{00000000-0005-0000-0000-00007E1C0000}"/>
    <cellStyle name="Normal 6 3 4 3 4 3" xfId="6869" xr:uid="{00000000-0005-0000-0000-00007F1C0000}"/>
    <cellStyle name="Normal 6 3 4 3 4 3 2" xfId="6870" xr:uid="{00000000-0005-0000-0000-0000801C0000}"/>
    <cellStyle name="Normal 6 3 4 3 4 4" xfId="6871" xr:uid="{00000000-0005-0000-0000-0000811C0000}"/>
    <cellStyle name="Normal 6 3 4 3 5" xfId="6872" xr:uid="{00000000-0005-0000-0000-0000821C0000}"/>
    <cellStyle name="Normal 6 3 4 3 5 2" xfId="6873" xr:uid="{00000000-0005-0000-0000-0000831C0000}"/>
    <cellStyle name="Normal 6 3 4 3 5 2 2" xfId="6874" xr:uid="{00000000-0005-0000-0000-0000841C0000}"/>
    <cellStyle name="Normal 6 3 4 3 5 2 2 2" xfId="6875" xr:uid="{00000000-0005-0000-0000-0000851C0000}"/>
    <cellStyle name="Normal 6 3 4 3 5 2 3" xfId="6876" xr:uid="{00000000-0005-0000-0000-0000861C0000}"/>
    <cellStyle name="Normal 6 3 4 3 5 3" xfId="6877" xr:uid="{00000000-0005-0000-0000-0000871C0000}"/>
    <cellStyle name="Normal 6 3 4 3 5 3 2" xfId="6878" xr:uid="{00000000-0005-0000-0000-0000881C0000}"/>
    <cellStyle name="Normal 6 3 4 3 5 4" xfId="6879" xr:uid="{00000000-0005-0000-0000-0000891C0000}"/>
    <cellStyle name="Normal 6 3 4 3 6" xfId="6880" xr:uid="{00000000-0005-0000-0000-00008A1C0000}"/>
    <cellStyle name="Normal 6 3 4 3 6 2" xfId="6881" xr:uid="{00000000-0005-0000-0000-00008B1C0000}"/>
    <cellStyle name="Normal 6 3 4 3 6 2 2" xfId="6882" xr:uid="{00000000-0005-0000-0000-00008C1C0000}"/>
    <cellStyle name="Normal 6 3 4 3 6 2 2 2" xfId="6883" xr:uid="{00000000-0005-0000-0000-00008D1C0000}"/>
    <cellStyle name="Normal 6 3 4 3 6 2 3" xfId="6884" xr:uid="{00000000-0005-0000-0000-00008E1C0000}"/>
    <cellStyle name="Normal 6 3 4 3 6 3" xfId="6885" xr:uid="{00000000-0005-0000-0000-00008F1C0000}"/>
    <cellStyle name="Normal 6 3 4 3 6 3 2" xfId="6886" xr:uid="{00000000-0005-0000-0000-0000901C0000}"/>
    <cellStyle name="Normal 6 3 4 3 6 4" xfId="6887" xr:uid="{00000000-0005-0000-0000-0000911C0000}"/>
    <cellStyle name="Normal 6 3 4 3 7" xfId="6888" xr:uid="{00000000-0005-0000-0000-0000921C0000}"/>
    <cellStyle name="Normal 6 3 4 3 7 2" xfId="6889" xr:uid="{00000000-0005-0000-0000-0000931C0000}"/>
    <cellStyle name="Normal 6 3 4 3 7 2 2" xfId="6890" xr:uid="{00000000-0005-0000-0000-0000941C0000}"/>
    <cellStyle name="Normal 6 3 4 3 7 3" xfId="6891" xr:uid="{00000000-0005-0000-0000-0000951C0000}"/>
    <cellStyle name="Normal 6 3 4 3 8" xfId="6892" xr:uid="{00000000-0005-0000-0000-0000961C0000}"/>
    <cellStyle name="Normal 6 3 4 3 8 2" xfId="6893" xr:uid="{00000000-0005-0000-0000-0000971C0000}"/>
    <cellStyle name="Normal 6 3 4 3 9" xfId="6894" xr:uid="{00000000-0005-0000-0000-0000981C0000}"/>
    <cellStyle name="Normal 6 3 4 3 9 2" xfId="6895" xr:uid="{00000000-0005-0000-0000-0000991C0000}"/>
    <cellStyle name="Normal 6 3 4 4" xfId="6896" xr:uid="{00000000-0005-0000-0000-00009A1C0000}"/>
    <cellStyle name="Normal 6 3 4 4 2" xfId="6897" xr:uid="{00000000-0005-0000-0000-00009B1C0000}"/>
    <cellStyle name="Normal 6 3 4 4 2 2" xfId="6898" xr:uid="{00000000-0005-0000-0000-00009C1C0000}"/>
    <cellStyle name="Normal 6 3 4 4 2 2 2" xfId="6899" xr:uid="{00000000-0005-0000-0000-00009D1C0000}"/>
    <cellStyle name="Normal 6 3 4 4 2 2 2 2" xfId="6900" xr:uid="{00000000-0005-0000-0000-00009E1C0000}"/>
    <cellStyle name="Normal 6 3 4 4 2 2 2 2 2" xfId="6901" xr:uid="{00000000-0005-0000-0000-00009F1C0000}"/>
    <cellStyle name="Normal 6 3 4 4 2 2 2 3" xfId="6902" xr:uid="{00000000-0005-0000-0000-0000A01C0000}"/>
    <cellStyle name="Normal 6 3 4 4 2 2 3" xfId="6903" xr:uid="{00000000-0005-0000-0000-0000A11C0000}"/>
    <cellStyle name="Normal 6 3 4 4 2 2 3 2" xfId="6904" xr:uid="{00000000-0005-0000-0000-0000A21C0000}"/>
    <cellStyle name="Normal 6 3 4 4 2 2 4" xfId="6905" xr:uid="{00000000-0005-0000-0000-0000A31C0000}"/>
    <cellStyle name="Normal 6 3 4 4 2 3" xfId="6906" xr:uid="{00000000-0005-0000-0000-0000A41C0000}"/>
    <cellStyle name="Normal 6 3 4 4 2 3 2" xfId="6907" xr:uid="{00000000-0005-0000-0000-0000A51C0000}"/>
    <cellStyle name="Normal 6 3 4 4 2 3 2 2" xfId="6908" xr:uid="{00000000-0005-0000-0000-0000A61C0000}"/>
    <cellStyle name="Normal 6 3 4 4 2 3 2 2 2" xfId="6909" xr:uid="{00000000-0005-0000-0000-0000A71C0000}"/>
    <cellStyle name="Normal 6 3 4 4 2 3 2 3" xfId="6910" xr:uid="{00000000-0005-0000-0000-0000A81C0000}"/>
    <cellStyle name="Normal 6 3 4 4 2 3 3" xfId="6911" xr:uid="{00000000-0005-0000-0000-0000A91C0000}"/>
    <cellStyle name="Normal 6 3 4 4 2 3 3 2" xfId="6912" xr:uid="{00000000-0005-0000-0000-0000AA1C0000}"/>
    <cellStyle name="Normal 6 3 4 4 2 3 4" xfId="6913" xr:uid="{00000000-0005-0000-0000-0000AB1C0000}"/>
    <cellStyle name="Normal 6 3 4 4 2 4" xfId="6914" xr:uid="{00000000-0005-0000-0000-0000AC1C0000}"/>
    <cellStyle name="Normal 6 3 4 4 2 4 2" xfId="6915" xr:uid="{00000000-0005-0000-0000-0000AD1C0000}"/>
    <cellStyle name="Normal 6 3 4 4 2 4 2 2" xfId="6916" xr:uid="{00000000-0005-0000-0000-0000AE1C0000}"/>
    <cellStyle name="Normal 6 3 4 4 2 4 2 2 2" xfId="6917" xr:uid="{00000000-0005-0000-0000-0000AF1C0000}"/>
    <cellStyle name="Normal 6 3 4 4 2 4 2 3" xfId="6918" xr:uid="{00000000-0005-0000-0000-0000B01C0000}"/>
    <cellStyle name="Normal 6 3 4 4 2 4 3" xfId="6919" xr:uid="{00000000-0005-0000-0000-0000B11C0000}"/>
    <cellStyle name="Normal 6 3 4 4 2 4 3 2" xfId="6920" xr:uid="{00000000-0005-0000-0000-0000B21C0000}"/>
    <cellStyle name="Normal 6 3 4 4 2 4 4" xfId="6921" xr:uid="{00000000-0005-0000-0000-0000B31C0000}"/>
    <cellStyle name="Normal 6 3 4 4 2 5" xfId="6922" xr:uid="{00000000-0005-0000-0000-0000B41C0000}"/>
    <cellStyle name="Normal 6 3 4 4 2 5 2" xfId="6923" xr:uid="{00000000-0005-0000-0000-0000B51C0000}"/>
    <cellStyle name="Normal 6 3 4 4 2 5 2 2" xfId="6924" xr:uid="{00000000-0005-0000-0000-0000B61C0000}"/>
    <cellStyle name="Normal 6 3 4 4 2 5 3" xfId="6925" xr:uid="{00000000-0005-0000-0000-0000B71C0000}"/>
    <cellStyle name="Normal 6 3 4 4 2 6" xfId="6926" xr:uid="{00000000-0005-0000-0000-0000B81C0000}"/>
    <cellStyle name="Normal 6 3 4 4 2 6 2" xfId="6927" xr:uid="{00000000-0005-0000-0000-0000B91C0000}"/>
    <cellStyle name="Normal 6 3 4 4 2 7" xfId="6928" xr:uid="{00000000-0005-0000-0000-0000BA1C0000}"/>
    <cellStyle name="Normal 6 3 4 4 3" xfId="6929" xr:uid="{00000000-0005-0000-0000-0000BB1C0000}"/>
    <cellStyle name="Normal 6 3 4 4 3 2" xfId="6930" xr:uid="{00000000-0005-0000-0000-0000BC1C0000}"/>
    <cellStyle name="Normal 6 3 4 4 3 2 2" xfId="6931" xr:uid="{00000000-0005-0000-0000-0000BD1C0000}"/>
    <cellStyle name="Normal 6 3 4 4 3 2 2 2" xfId="6932" xr:uid="{00000000-0005-0000-0000-0000BE1C0000}"/>
    <cellStyle name="Normal 6 3 4 4 3 2 3" xfId="6933" xr:uid="{00000000-0005-0000-0000-0000BF1C0000}"/>
    <cellStyle name="Normal 6 3 4 4 3 3" xfId="6934" xr:uid="{00000000-0005-0000-0000-0000C01C0000}"/>
    <cellStyle name="Normal 6 3 4 4 3 3 2" xfId="6935" xr:uid="{00000000-0005-0000-0000-0000C11C0000}"/>
    <cellStyle name="Normal 6 3 4 4 3 4" xfId="6936" xr:uid="{00000000-0005-0000-0000-0000C21C0000}"/>
    <cellStyle name="Normal 6 3 4 4 4" xfId="6937" xr:uid="{00000000-0005-0000-0000-0000C31C0000}"/>
    <cellStyle name="Normal 6 3 4 4 4 2" xfId="6938" xr:uid="{00000000-0005-0000-0000-0000C41C0000}"/>
    <cellStyle name="Normal 6 3 4 4 4 2 2" xfId="6939" xr:uid="{00000000-0005-0000-0000-0000C51C0000}"/>
    <cellStyle name="Normal 6 3 4 4 4 2 2 2" xfId="6940" xr:uid="{00000000-0005-0000-0000-0000C61C0000}"/>
    <cellStyle name="Normal 6 3 4 4 4 2 3" xfId="6941" xr:uid="{00000000-0005-0000-0000-0000C71C0000}"/>
    <cellStyle name="Normal 6 3 4 4 4 3" xfId="6942" xr:uid="{00000000-0005-0000-0000-0000C81C0000}"/>
    <cellStyle name="Normal 6 3 4 4 4 3 2" xfId="6943" xr:uid="{00000000-0005-0000-0000-0000C91C0000}"/>
    <cellStyle name="Normal 6 3 4 4 4 4" xfId="6944" xr:uid="{00000000-0005-0000-0000-0000CA1C0000}"/>
    <cellStyle name="Normal 6 3 4 4 5" xfId="6945" xr:uid="{00000000-0005-0000-0000-0000CB1C0000}"/>
    <cellStyle name="Normal 6 3 4 4 5 2" xfId="6946" xr:uid="{00000000-0005-0000-0000-0000CC1C0000}"/>
    <cellStyle name="Normal 6 3 4 4 5 2 2" xfId="6947" xr:uid="{00000000-0005-0000-0000-0000CD1C0000}"/>
    <cellStyle name="Normal 6 3 4 4 5 2 2 2" xfId="6948" xr:uid="{00000000-0005-0000-0000-0000CE1C0000}"/>
    <cellStyle name="Normal 6 3 4 4 5 2 3" xfId="6949" xr:uid="{00000000-0005-0000-0000-0000CF1C0000}"/>
    <cellStyle name="Normal 6 3 4 4 5 3" xfId="6950" xr:uid="{00000000-0005-0000-0000-0000D01C0000}"/>
    <cellStyle name="Normal 6 3 4 4 5 3 2" xfId="6951" xr:uid="{00000000-0005-0000-0000-0000D11C0000}"/>
    <cellStyle name="Normal 6 3 4 4 5 4" xfId="6952" xr:uid="{00000000-0005-0000-0000-0000D21C0000}"/>
    <cellStyle name="Normal 6 3 4 4 6" xfId="6953" xr:uid="{00000000-0005-0000-0000-0000D31C0000}"/>
    <cellStyle name="Normal 6 3 4 4 6 2" xfId="6954" xr:uid="{00000000-0005-0000-0000-0000D41C0000}"/>
    <cellStyle name="Normal 6 3 4 4 6 2 2" xfId="6955" xr:uid="{00000000-0005-0000-0000-0000D51C0000}"/>
    <cellStyle name="Normal 6 3 4 4 6 3" xfId="6956" xr:uid="{00000000-0005-0000-0000-0000D61C0000}"/>
    <cellStyle name="Normal 6 3 4 4 7" xfId="6957" xr:uid="{00000000-0005-0000-0000-0000D71C0000}"/>
    <cellStyle name="Normal 6 3 4 4 7 2" xfId="6958" xr:uid="{00000000-0005-0000-0000-0000D81C0000}"/>
    <cellStyle name="Normal 6 3 4 4 8" xfId="6959" xr:uid="{00000000-0005-0000-0000-0000D91C0000}"/>
    <cellStyle name="Normal 6 3 4 4 8 2" xfId="6960" xr:uid="{00000000-0005-0000-0000-0000DA1C0000}"/>
    <cellStyle name="Normal 6 3 4 4 9" xfId="6961" xr:uid="{00000000-0005-0000-0000-0000DB1C0000}"/>
    <cellStyle name="Normal 6 3 4 5" xfId="6962" xr:uid="{00000000-0005-0000-0000-0000DC1C0000}"/>
    <cellStyle name="Normal 6 3 4 5 2" xfId="6963" xr:uid="{00000000-0005-0000-0000-0000DD1C0000}"/>
    <cellStyle name="Normal 6 3 4 5 2 2" xfId="6964" xr:uid="{00000000-0005-0000-0000-0000DE1C0000}"/>
    <cellStyle name="Normal 6 3 4 5 2 2 2" xfId="6965" xr:uid="{00000000-0005-0000-0000-0000DF1C0000}"/>
    <cellStyle name="Normal 6 3 4 5 2 2 2 2" xfId="6966" xr:uid="{00000000-0005-0000-0000-0000E01C0000}"/>
    <cellStyle name="Normal 6 3 4 5 2 2 2 2 2" xfId="6967" xr:uid="{00000000-0005-0000-0000-0000E11C0000}"/>
    <cellStyle name="Normal 6 3 4 5 2 2 2 3" xfId="6968" xr:uid="{00000000-0005-0000-0000-0000E21C0000}"/>
    <cellStyle name="Normal 6 3 4 5 2 2 3" xfId="6969" xr:uid="{00000000-0005-0000-0000-0000E31C0000}"/>
    <cellStyle name="Normal 6 3 4 5 2 2 3 2" xfId="6970" xr:uid="{00000000-0005-0000-0000-0000E41C0000}"/>
    <cellStyle name="Normal 6 3 4 5 2 2 4" xfId="6971" xr:uid="{00000000-0005-0000-0000-0000E51C0000}"/>
    <cellStyle name="Normal 6 3 4 5 2 3" xfId="6972" xr:uid="{00000000-0005-0000-0000-0000E61C0000}"/>
    <cellStyle name="Normal 6 3 4 5 2 3 2" xfId="6973" xr:uid="{00000000-0005-0000-0000-0000E71C0000}"/>
    <cellStyle name="Normal 6 3 4 5 2 3 2 2" xfId="6974" xr:uid="{00000000-0005-0000-0000-0000E81C0000}"/>
    <cellStyle name="Normal 6 3 4 5 2 3 2 2 2" xfId="6975" xr:uid="{00000000-0005-0000-0000-0000E91C0000}"/>
    <cellStyle name="Normal 6 3 4 5 2 3 2 3" xfId="6976" xr:uid="{00000000-0005-0000-0000-0000EA1C0000}"/>
    <cellStyle name="Normal 6 3 4 5 2 3 3" xfId="6977" xr:uid="{00000000-0005-0000-0000-0000EB1C0000}"/>
    <cellStyle name="Normal 6 3 4 5 2 3 3 2" xfId="6978" xr:uid="{00000000-0005-0000-0000-0000EC1C0000}"/>
    <cellStyle name="Normal 6 3 4 5 2 3 4" xfId="6979" xr:uid="{00000000-0005-0000-0000-0000ED1C0000}"/>
    <cellStyle name="Normal 6 3 4 5 2 4" xfId="6980" xr:uid="{00000000-0005-0000-0000-0000EE1C0000}"/>
    <cellStyle name="Normal 6 3 4 5 2 4 2" xfId="6981" xr:uid="{00000000-0005-0000-0000-0000EF1C0000}"/>
    <cellStyle name="Normal 6 3 4 5 2 4 2 2" xfId="6982" xr:uid="{00000000-0005-0000-0000-0000F01C0000}"/>
    <cellStyle name="Normal 6 3 4 5 2 4 2 2 2" xfId="6983" xr:uid="{00000000-0005-0000-0000-0000F11C0000}"/>
    <cellStyle name="Normal 6 3 4 5 2 4 2 3" xfId="6984" xr:uid="{00000000-0005-0000-0000-0000F21C0000}"/>
    <cellStyle name="Normal 6 3 4 5 2 4 3" xfId="6985" xr:uid="{00000000-0005-0000-0000-0000F31C0000}"/>
    <cellStyle name="Normal 6 3 4 5 2 4 3 2" xfId="6986" xr:uid="{00000000-0005-0000-0000-0000F41C0000}"/>
    <cellStyle name="Normal 6 3 4 5 2 4 4" xfId="6987" xr:uid="{00000000-0005-0000-0000-0000F51C0000}"/>
    <cellStyle name="Normal 6 3 4 5 2 5" xfId="6988" xr:uid="{00000000-0005-0000-0000-0000F61C0000}"/>
    <cellStyle name="Normal 6 3 4 5 2 5 2" xfId="6989" xr:uid="{00000000-0005-0000-0000-0000F71C0000}"/>
    <cellStyle name="Normal 6 3 4 5 2 5 2 2" xfId="6990" xr:uid="{00000000-0005-0000-0000-0000F81C0000}"/>
    <cellStyle name="Normal 6 3 4 5 2 5 3" xfId="6991" xr:uid="{00000000-0005-0000-0000-0000F91C0000}"/>
    <cellStyle name="Normal 6 3 4 5 2 6" xfId="6992" xr:uid="{00000000-0005-0000-0000-0000FA1C0000}"/>
    <cellStyle name="Normal 6 3 4 5 2 6 2" xfId="6993" xr:uid="{00000000-0005-0000-0000-0000FB1C0000}"/>
    <cellStyle name="Normal 6 3 4 5 2 7" xfId="6994" xr:uid="{00000000-0005-0000-0000-0000FC1C0000}"/>
    <cellStyle name="Normal 6 3 4 5 3" xfId="6995" xr:uid="{00000000-0005-0000-0000-0000FD1C0000}"/>
    <cellStyle name="Normal 6 3 4 5 3 2" xfId="6996" xr:uid="{00000000-0005-0000-0000-0000FE1C0000}"/>
    <cellStyle name="Normal 6 3 4 5 3 2 2" xfId="6997" xr:uid="{00000000-0005-0000-0000-0000FF1C0000}"/>
    <cellStyle name="Normal 6 3 4 5 3 2 2 2" xfId="6998" xr:uid="{00000000-0005-0000-0000-0000001D0000}"/>
    <cellStyle name="Normal 6 3 4 5 3 2 3" xfId="6999" xr:uid="{00000000-0005-0000-0000-0000011D0000}"/>
    <cellStyle name="Normal 6 3 4 5 3 3" xfId="7000" xr:uid="{00000000-0005-0000-0000-0000021D0000}"/>
    <cellStyle name="Normal 6 3 4 5 3 3 2" xfId="7001" xr:uid="{00000000-0005-0000-0000-0000031D0000}"/>
    <cellStyle name="Normal 6 3 4 5 3 4" xfId="7002" xr:uid="{00000000-0005-0000-0000-0000041D0000}"/>
    <cellStyle name="Normal 6 3 4 5 4" xfId="7003" xr:uid="{00000000-0005-0000-0000-0000051D0000}"/>
    <cellStyle name="Normal 6 3 4 5 4 2" xfId="7004" xr:uid="{00000000-0005-0000-0000-0000061D0000}"/>
    <cellStyle name="Normal 6 3 4 5 4 2 2" xfId="7005" xr:uid="{00000000-0005-0000-0000-0000071D0000}"/>
    <cellStyle name="Normal 6 3 4 5 4 2 2 2" xfId="7006" xr:uid="{00000000-0005-0000-0000-0000081D0000}"/>
    <cellStyle name="Normal 6 3 4 5 4 2 3" xfId="7007" xr:uid="{00000000-0005-0000-0000-0000091D0000}"/>
    <cellStyle name="Normal 6 3 4 5 4 3" xfId="7008" xr:uid="{00000000-0005-0000-0000-00000A1D0000}"/>
    <cellStyle name="Normal 6 3 4 5 4 3 2" xfId="7009" xr:uid="{00000000-0005-0000-0000-00000B1D0000}"/>
    <cellStyle name="Normal 6 3 4 5 4 4" xfId="7010" xr:uid="{00000000-0005-0000-0000-00000C1D0000}"/>
    <cellStyle name="Normal 6 3 4 5 5" xfId="7011" xr:uid="{00000000-0005-0000-0000-00000D1D0000}"/>
    <cellStyle name="Normal 6 3 4 5 5 2" xfId="7012" xr:uid="{00000000-0005-0000-0000-00000E1D0000}"/>
    <cellStyle name="Normal 6 3 4 5 5 2 2" xfId="7013" xr:uid="{00000000-0005-0000-0000-00000F1D0000}"/>
    <cellStyle name="Normal 6 3 4 5 5 2 2 2" xfId="7014" xr:uid="{00000000-0005-0000-0000-0000101D0000}"/>
    <cellStyle name="Normal 6 3 4 5 5 2 3" xfId="7015" xr:uid="{00000000-0005-0000-0000-0000111D0000}"/>
    <cellStyle name="Normal 6 3 4 5 5 3" xfId="7016" xr:uid="{00000000-0005-0000-0000-0000121D0000}"/>
    <cellStyle name="Normal 6 3 4 5 5 3 2" xfId="7017" xr:uid="{00000000-0005-0000-0000-0000131D0000}"/>
    <cellStyle name="Normal 6 3 4 5 5 4" xfId="7018" xr:uid="{00000000-0005-0000-0000-0000141D0000}"/>
    <cellStyle name="Normal 6 3 4 5 6" xfId="7019" xr:uid="{00000000-0005-0000-0000-0000151D0000}"/>
    <cellStyle name="Normal 6 3 4 5 6 2" xfId="7020" xr:uid="{00000000-0005-0000-0000-0000161D0000}"/>
    <cellStyle name="Normal 6 3 4 5 6 2 2" xfId="7021" xr:uid="{00000000-0005-0000-0000-0000171D0000}"/>
    <cellStyle name="Normal 6 3 4 5 6 3" xfId="7022" xr:uid="{00000000-0005-0000-0000-0000181D0000}"/>
    <cellStyle name="Normal 6 3 4 5 7" xfId="7023" xr:uid="{00000000-0005-0000-0000-0000191D0000}"/>
    <cellStyle name="Normal 6 3 4 5 7 2" xfId="7024" xr:uid="{00000000-0005-0000-0000-00001A1D0000}"/>
    <cellStyle name="Normal 6 3 4 5 8" xfId="7025" xr:uid="{00000000-0005-0000-0000-00001B1D0000}"/>
    <cellStyle name="Normal 6 3 4 6" xfId="7026" xr:uid="{00000000-0005-0000-0000-00001C1D0000}"/>
    <cellStyle name="Normal 6 3 4 6 2" xfId="7027" xr:uid="{00000000-0005-0000-0000-00001D1D0000}"/>
    <cellStyle name="Normal 6 3 4 6 2 2" xfId="7028" xr:uid="{00000000-0005-0000-0000-00001E1D0000}"/>
    <cellStyle name="Normal 6 3 4 6 2 2 2" xfId="7029" xr:uid="{00000000-0005-0000-0000-00001F1D0000}"/>
    <cellStyle name="Normal 6 3 4 6 2 2 2 2" xfId="7030" xr:uid="{00000000-0005-0000-0000-0000201D0000}"/>
    <cellStyle name="Normal 6 3 4 6 2 2 3" xfId="7031" xr:uid="{00000000-0005-0000-0000-0000211D0000}"/>
    <cellStyle name="Normal 6 3 4 6 2 3" xfId="7032" xr:uid="{00000000-0005-0000-0000-0000221D0000}"/>
    <cellStyle name="Normal 6 3 4 6 2 3 2" xfId="7033" xr:uid="{00000000-0005-0000-0000-0000231D0000}"/>
    <cellStyle name="Normal 6 3 4 6 2 4" xfId="7034" xr:uid="{00000000-0005-0000-0000-0000241D0000}"/>
    <cellStyle name="Normal 6 3 4 6 3" xfId="7035" xr:uid="{00000000-0005-0000-0000-0000251D0000}"/>
    <cellStyle name="Normal 6 3 4 6 3 2" xfId="7036" xr:uid="{00000000-0005-0000-0000-0000261D0000}"/>
    <cellStyle name="Normal 6 3 4 6 3 2 2" xfId="7037" xr:uid="{00000000-0005-0000-0000-0000271D0000}"/>
    <cellStyle name="Normal 6 3 4 6 3 2 2 2" xfId="7038" xr:uid="{00000000-0005-0000-0000-0000281D0000}"/>
    <cellStyle name="Normal 6 3 4 6 3 2 3" xfId="7039" xr:uid="{00000000-0005-0000-0000-0000291D0000}"/>
    <cellStyle name="Normal 6 3 4 6 3 3" xfId="7040" xr:uid="{00000000-0005-0000-0000-00002A1D0000}"/>
    <cellStyle name="Normal 6 3 4 6 3 3 2" xfId="7041" xr:uid="{00000000-0005-0000-0000-00002B1D0000}"/>
    <cellStyle name="Normal 6 3 4 6 3 4" xfId="7042" xr:uid="{00000000-0005-0000-0000-00002C1D0000}"/>
    <cellStyle name="Normal 6 3 4 6 4" xfId="7043" xr:uid="{00000000-0005-0000-0000-00002D1D0000}"/>
    <cellStyle name="Normal 6 3 4 6 4 2" xfId="7044" xr:uid="{00000000-0005-0000-0000-00002E1D0000}"/>
    <cellStyle name="Normal 6 3 4 6 4 2 2" xfId="7045" xr:uid="{00000000-0005-0000-0000-00002F1D0000}"/>
    <cellStyle name="Normal 6 3 4 6 4 2 2 2" xfId="7046" xr:uid="{00000000-0005-0000-0000-0000301D0000}"/>
    <cellStyle name="Normal 6 3 4 6 4 2 3" xfId="7047" xr:uid="{00000000-0005-0000-0000-0000311D0000}"/>
    <cellStyle name="Normal 6 3 4 6 4 3" xfId="7048" xr:uid="{00000000-0005-0000-0000-0000321D0000}"/>
    <cellStyle name="Normal 6 3 4 6 4 3 2" xfId="7049" xr:uid="{00000000-0005-0000-0000-0000331D0000}"/>
    <cellStyle name="Normal 6 3 4 6 4 4" xfId="7050" xr:uid="{00000000-0005-0000-0000-0000341D0000}"/>
    <cellStyle name="Normal 6 3 4 6 5" xfId="7051" xr:uid="{00000000-0005-0000-0000-0000351D0000}"/>
    <cellStyle name="Normal 6 3 4 6 5 2" xfId="7052" xr:uid="{00000000-0005-0000-0000-0000361D0000}"/>
    <cellStyle name="Normal 6 3 4 6 5 2 2" xfId="7053" xr:uid="{00000000-0005-0000-0000-0000371D0000}"/>
    <cellStyle name="Normal 6 3 4 6 5 3" xfId="7054" xr:uid="{00000000-0005-0000-0000-0000381D0000}"/>
    <cellStyle name="Normal 6 3 4 6 6" xfId="7055" xr:uid="{00000000-0005-0000-0000-0000391D0000}"/>
    <cellStyle name="Normal 6 3 4 6 6 2" xfId="7056" xr:uid="{00000000-0005-0000-0000-00003A1D0000}"/>
    <cellStyle name="Normal 6 3 4 6 7" xfId="7057" xr:uid="{00000000-0005-0000-0000-00003B1D0000}"/>
    <cellStyle name="Normal 6 3 4 7" xfId="7058" xr:uid="{00000000-0005-0000-0000-00003C1D0000}"/>
    <cellStyle name="Normal 6 3 4 7 2" xfId="7059" xr:uid="{00000000-0005-0000-0000-00003D1D0000}"/>
    <cellStyle name="Normal 6 3 4 7 2 2" xfId="7060" xr:uid="{00000000-0005-0000-0000-00003E1D0000}"/>
    <cellStyle name="Normal 6 3 4 7 2 2 2" xfId="7061" xr:uid="{00000000-0005-0000-0000-00003F1D0000}"/>
    <cellStyle name="Normal 6 3 4 7 2 3" xfId="7062" xr:uid="{00000000-0005-0000-0000-0000401D0000}"/>
    <cellStyle name="Normal 6 3 4 7 3" xfId="7063" xr:uid="{00000000-0005-0000-0000-0000411D0000}"/>
    <cellStyle name="Normal 6 3 4 7 3 2" xfId="7064" xr:uid="{00000000-0005-0000-0000-0000421D0000}"/>
    <cellStyle name="Normal 6 3 4 7 4" xfId="7065" xr:uid="{00000000-0005-0000-0000-0000431D0000}"/>
    <cellStyle name="Normal 6 3 4 8" xfId="7066" xr:uid="{00000000-0005-0000-0000-0000441D0000}"/>
    <cellStyle name="Normal 6 3 4 8 2" xfId="7067" xr:uid="{00000000-0005-0000-0000-0000451D0000}"/>
    <cellStyle name="Normal 6 3 4 8 2 2" xfId="7068" xr:uid="{00000000-0005-0000-0000-0000461D0000}"/>
    <cellStyle name="Normal 6 3 4 8 2 2 2" xfId="7069" xr:uid="{00000000-0005-0000-0000-0000471D0000}"/>
    <cellStyle name="Normal 6 3 4 8 2 3" xfId="7070" xr:uid="{00000000-0005-0000-0000-0000481D0000}"/>
    <cellStyle name="Normal 6 3 4 8 3" xfId="7071" xr:uid="{00000000-0005-0000-0000-0000491D0000}"/>
    <cellStyle name="Normal 6 3 4 8 3 2" xfId="7072" xr:uid="{00000000-0005-0000-0000-00004A1D0000}"/>
    <cellStyle name="Normal 6 3 4 8 4" xfId="7073" xr:uid="{00000000-0005-0000-0000-00004B1D0000}"/>
    <cellStyle name="Normal 6 3 4 9" xfId="7074" xr:uid="{00000000-0005-0000-0000-00004C1D0000}"/>
    <cellStyle name="Normal 6 3 4 9 2" xfId="7075" xr:uid="{00000000-0005-0000-0000-00004D1D0000}"/>
    <cellStyle name="Normal 6 3 4 9 2 2" xfId="7076" xr:uid="{00000000-0005-0000-0000-00004E1D0000}"/>
    <cellStyle name="Normal 6 3 4 9 2 2 2" xfId="7077" xr:uid="{00000000-0005-0000-0000-00004F1D0000}"/>
    <cellStyle name="Normal 6 3 4 9 2 3" xfId="7078" xr:uid="{00000000-0005-0000-0000-0000501D0000}"/>
    <cellStyle name="Normal 6 3 4 9 3" xfId="7079" xr:uid="{00000000-0005-0000-0000-0000511D0000}"/>
    <cellStyle name="Normal 6 3 4 9 3 2" xfId="7080" xr:uid="{00000000-0005-0000-0000-0000521D0000}"/>
    <cellStyle name="Normal 6 3 4 9 4" xfId="7081" xr:uid="{00000000-0005-0000-0000-0000531D0000}"/>
    <cellStyle name="Normal 6 3 5" xfId="7082" xr:uid="{00000000-0005-0000-0000-0000541D0000}"/>
    <cellStyle name="Normal 6 3 5 10" xfId="7083" xr:uid="{00000000-0005-0000-0000-0000551D0000}"/>
    <cellStyle name="Normal 6 3 5 10 2" xfId="7084" xr:uid="{00000000-0005-0000-0000-0000561D0000}"/>
    <cellStyle name="Normal 6 3 5 10 2 2" xfId="7085" xr:uid="{00000000-0005-0000-0000-0000571D0000}"/>
    <cellStyle name="Normal 6 3 5 10 2 2 2" xfId="7086" xr:uid="{00000000-0005-0000-0000-0000581D0000}"/>
    <cellStyle name="Normal 6 3 5 10 2 3" xfId="7087" xr:uid="{00000000-0005-0000-0000-0000591D0000}"/>
    <cellStyle name="Normal 6 3 5 10 3" xfId="7088" xr:uid="{00000000-0005-0000-0000-00005A1D0000}"/>
    <cellStyle name="Normal 6 3 5 10 3 2" xfId="7089" xr:uid="{00000000-0005-0000-0000-00005B1D0000}"/>
    <cellStyle name="Normal 6 3 5 10 4" xfId="7090" xr:uid="{00000000-0005-0000-0000-00005C1D0000}"/>
    <cellStyle name="Normal 6 3 5 11" xfId="7091" xr:uid="{00000000-0005-0000-0000-00005D1D0000}"/>
    <cellStyle name="Normal 6 3 5 11 2" xfId="7092" xr:uid="{00000000-0005-0000-0000-00005E1D0000}"/>
    <cellStyle name="Normal 6 3 5 11 2 2" xfId="7093" xr:uid="{00000000-0005-0000-0000-00005F1D0000}"/>
    <cellStyle name="Normal 6 3 5 11 3" xfId="7094" xr:uid="{00000000-0005-0000-0000-0000601D0000}"/>
    <cellStyle name="Normal 6 3 5 12" xfId="7095" xr:uid="{00000000-0005-0000-0000-0000611D0000}"/>
    <cellStyle name="Normal 6 3 5 12 2" xfId="7096" xr:uid="{00000000-0005-0000-0000-0000621D0000}"/>
    <cellStyle name="Normal 6 3 5 13" xfId="7097" xr:uid="{00000000-0005-0000-0000-0000631D0000}"/>
    <cellStyle name="Normal 6 3 5 13 2" xfId="7098" xr:uid="{00000000-0005-0000-0000-0000641D0000}"/>
    <cellStyle name="Normal 6 3 5 14" xfId="7099" xr:uid="{00000000-0005-0000-0000-0000651D0000}"/>
    <cellStyle name="Normal 6 3 5 2" xfId="7100" xr:uid="{00000000-0005-0000-0000-0000661D0000}"/>
    <cellStyle name="Normal 6 3 5 2 10" xfId="7101" xr:uid="{00000000-0005-0000-0000-0000671D0000}"/>
    <cellStyle name="Normal 6 3 5 2 10 2" xfId="7102" xr:uid="{00000000-0005-0000-0000-0000681D0000}"/>
    <cellStyle name="Normal 6 3 5 2 11" xfId="7103" xr:uid="{00000000-0005-0000-0000-0000691D0000}"/>
    <cellStyle name="Normal 6 3 5 2 2" xfId="7104" xr:uid="{00000000-0005-0000-0000-00006A1D0000}"/>
    <cellStyle name="Normal 6 3 5 2 2 2" xfId="7105" xr:uid="{00000000-0005-0000-0000-00006B1D0000}"/>
    <cellStyle name="Normal 6 3 5 2 2 2 2" xfId="7106" xr:uid="{00000000-0005-0000-0000-00006C1D0000}"/>
    <cellStyle name="Normal 6 3 5 2 2 2 2 2" xfId="7107" xr:uid="{00000000-0005-0000-0000-00006D1D0000}"/>
    <cellStyle name="Normal 6 3 5 2 2 2 2 2 2" xfId="7108" xr:uid="{00000000-0005-0000-0000-00006E1D0000}"/>
    <cellStyle name="Normal 6 3 5 2 2 2 2 2 2 2" xfId="7109" xr:uid="{00000000-0005-0000-0000-00006F1D0000}"/>
    <cellStyle name="Normal 6 3 5 2 2 2 2 2 3" xfId="7110" xr:uid="{00000000-0005-0000-0000-0000701D0000}"/>
    <cellStyle name="Normal 6 3 5 2 2 2 2 3" xfId="7111" xr:uid="{00000000-0005-0000-0000-0000711D0000}"/>
    <cellStyle name="Normal 6 3 5 2 2 2 2 3 2" xfId="7112" xr:uid="{00000000-0005-0000-0000-0000721D0000}"/>
    <cellStyle name="Normal 6 3 5 2 2 2 2 4" xfId="7113" xr:uid="{00000000-0005-0000-0000-0000731D0000}"/>
    <cellStyle name="Normal 6 3 5 2 2 2 3" xfId="7114" xr:uid="{00000000-0005-0000-0000-0000741D0000}"/>
    <cellStyle name="Normal 6 3 5 2 2 2 3 2" xfId="7115" xr:uid="{00000000-0005-0000-0000-0000751D0000}"/>
    <cellStyle name="Normal 6 3 5 2 2 2 3 2 2" xfId="7116" xr:uid="{00000000-0005-0000-0000-0000761D0000}"/>
    <cellStyle name="Normal 6 3 5 2 2 2 3 2 2 2" xfId="7117" xr:uid="{00000000-0005-0000-0000-0000771D0000}"/>
    <cellStyle name="Normal 6 3 5 2 2 2 3 2 3" xfId="7118" xr:uid="{00000000-0005-0000-0000-0000781D0000}"/>
    <cellStyle name="Normal 6 3 5 2 2 2 3 3" xfId="7119" xr:uid="{00000000-0005-0000-0000-0000791D0000}"/>
    <cellStyle name="Normal 6 3 5 2 2 2 3 3 2" xfId="7120" xr:uid="{00000000-0005-0000-0000-00007A1D0000}"/>
    <cellStyle name="Normal 6 3 5 2 2 2 3 4" xfId="7121" xr:uid="{00000000-0005-0000-0000-00007B1D0000}"/>
    <cellStyle name="Normal 6 3 5 2 2 2 4" xfId="7122" xr:uid="{00000000-0005-0000-0000-00007C1D0000}"/>
    <cellStyle name="Normal 6 3 5 2 2 2 4 2" xfId="7123" xr:uid="{00000000-0005-0000-0000-00007D1D0000}"/>
    <cellStyle name="Normal 6 3 5 2 2 2 4 2 2" xfId="7124" xr:uid="{00000000-0005-0000-0000-00007E1D0000}"/>
    <cellStyle name="Normal 6 3 5 2 2 2 4 2 2 2" xfId="7125" xr:uid="{00000000-0005-0000-0000-00007F1D0000}"/>
    <cellStyle name="Normal 6 3 5 2 2 2 4 2 3" xfId="7126" xr:uid="{00000000-0005-0000-0000-0000801D0000}"/>
    <cellStyle name="Normal 6 3 5 2 2 2 4 3" xfId="7127" xr:uid="{00000000-0005-0000-0000-0000811D0000}"/>
    <cellStyle name="Normal 6 3 5 2 2 2 4 3 2" xfId="7128" xr:uid="{00000000-0005-0000-0000-0000821D0000}"/>
    <cellStyle name="Normal 6 3 5 2 2 2 4 4" xfId="7129" xr:uid="{00000000-0005-0000-0000-0000831D0000}"/>
    <cellStyle name="Normal 6 3 5 2 2 2 5" xfId="7130" xr:uid="{00000000-0005-0000-0000-0000841D0000}"/>
    <cellStyle name="Normal 6 3 5 2 2 2 5 2" xfId="7131" xr:uid="{00000000-0005-0000-0000-0000851D0000}"/>
    <cellStyle name="Normal 6 3 5 2 2 2 5 2 2" xfId="7132" xr:uid="{00000000-0005-0000-0000-0000861D0000}"/>
    <cellStyle name="Normal 6 3 5 2 2 2 5 3" xfId="7133" xr:uid="{00000000-0005-0000-0000-0000871D0000}"/>
    <cellStyle name="Normal 6 3 5 2 2 2 6" xfId="7134" xr:uid="{00000000-0005-0000-0000-0000881D0000}"/>
    <cellStyle name="Normal 6 3 5 2 2 2 6 2" xfId="7135" xr:uid="{00000000-0005-0000-0000-0000891D0000}"/>
    <cellStyle name="Normal 6 3 5 2 2 2 7" xfId="7136" xr:uid="{00000000-0005-0000-0000-00008A1D0000}"/>
    <cellStyle name="Normal 6 3 5 2 2 3" xfId="7137" xr:uid="{00000000-0005-0000-0000-00008B1D0000}"/>
    <cellStyle name="Normal 6 3 5 2 2 3 2" xfId="7138" xr:uid="{00000000-0005-0000-0000-00008C1D0000}"/>
    <cellStyle name="Normal 6 3 5 2 2 3 2 2" xfId="7139" xr:uid="{00000000-0005-0000-0000-00008D1D0000}"/>
    <cellStyle name="Normal 6 3 5 2 2 3 2 2 2" xfId="7140" xr:uid="{00000000-0005-0000-0000-00008E1D0000}"/>
    <cellStyle name="Normal 6 3 5 2 2 3 2 3" xfId="7141" xr:uid="{00000000-0005-0000-0000-00008F1D0000}"/>
    <cellStyle name="Normal 6 3 5 2 2 3 3" xfId="7142" xr:uid="{00000000-0005-0000-0000-0000901D0000}"/>
    <cellStyle name="Normal 6 3 5 2 2 3 3 2" xfId="7143" xr:uid="{00000000-0005-0000-0000-0000911D0000}"/>
    <cellStyle name="Normal 6 3 5 2 2 3 4" xfId="7144" xr:uid="{00000000-0005-0000-0000-0000921D0000}"/>
    <cellStyle name="Normal 6 3 5 2 2 4" xfId="7145" xr:uid="{00000000-0005-0000-0000-0000931D0000}"/>
    <cellStyle name="Normal 6 3 5 2 2 4 2" xfId="7146" xr:uid="{00000000-0005-0000-0000-0000941D0000}"/>
    <cellStyle name="Normal 6 3 5 2 2 4 2 2" xfId="7147" xr:uid="{00000000-0005-0000-0000-0000951D0000}"/>
    <cellStyle name="Normal 6 3 5 2 2 4 2 2 2" xfId="7148" xr:uid="{00000000-0005-0000-0000-0000961D0000}"/>
    <cellStyle name="Normal 6 3 5 2 2 4 2 3" xfId="7149" xr:uid="{00000000-0005-0000-0000-0000971D0000}"/>
    <cellStyle name="Normal 6 3 5 2 2 4 3" xfId="7150" xr:uid="{00000000-0005-0000-0000-0000981D0000}"/>
    <cellStyle name="Normal 6 3 5 2 2 4 3 2" xfId="7151" xr:uid="{00000000-0005-0000-0000-0000991D0000}"/>
    <cellStyle name="Normal 6 3 5 2 2 4 4" xfId="7152" xr:uid="{00000000-0005-0000-0000-00009A1D0000}"/>
    <cellStyle name="Normal 6 3 5 2 2 5" xfId="7153" xr:uid="{00000000-0005-0000-0000-00009B1D0000}"/>
    <cellStyle name="Normal 6 3 5 2 2 5 2" xfId="7154" xr:uid="{00000000-0005-0000-0000-00009C1D0000}"/>
    <cellStyle name="Normal 6 3 5 2 2 5 2 2" xfId="7155" xr:uid="{00000000-0005-0000-0000-00009D1D0000}"/>
    <cellStyle name="Normal 6 3 5 2 2 5 2 2 2" xfId="7156" xr:uid="{00000000-0005-0000-0000-00009E1D0000}"/>
    <cellStyle name="Normal 6 3 5 2 2 5 2 3" xfId="7157" xr:uid="{00000000-0005-0000-0000-00009F1D0000}"/>
    <cellStyle name="Normal 6 3 5 2 2 5 3" xfId="7158" xr:uid="{00000000-0005-0000-0000-0000A01D0000}"/>
    <cellStyle name="Normal 6 3 5 2 2 5 3 2" xfId="7159" xr:uid="{00000000-0005-0000-0000-0000A11D0000}"/>
    <cellStyle name="Normal 6 3 5 2 2 5 4" xfId="7160" xr:uid="{00000000-0005-0000-0000-0000A21D0000}"/>
    <cellStyle name="Normal 6 3 5 2 2 6" xfId="7161" xr:uid="{00000000-0005-0000-0000-0000A31D0000}"/>
    <cellStyle name="Normal 6 3 5 2 2 6 2" xfId="7162" xr:uid="{00000000-0005-0000-0000-0000A41D0000}"/>
    <cellStyle name="Normal 6 3 5 2 2 6 2 2" xfId="7163" xr:uid="{00000000-0005-0000-0000-0000A51D0000}"/>
    <cellStyle name="Normal 6 3 5 2 2 6 3" xfId="7164" xr:uid="{00000000-0005-0000-0000-0000A61D0000}"/>
    <cellStyle name="Normal 6 3 5 2 2 7" xfId="7165" xr:uid="{00000000-0005-0000-0000-0000A71D0000}"/>
    <cellStyle name="Normal 6 3 5 2 2 7 2" xfId="7166" xr:uid="{00000000-0005-0000-0000-0000A81D0000}"/>
    <cellStyle name="Normal 6 3 5 2 2 8" xfId="7167" xr:uid="{00000000-0005-0000-0000-0000A91D0000}"/>
    <cellStyle name="Normal 6 3 5 2 2 8 2" xfId="7168" xr:uid="{00000000-0005-0000-0000-0000AA1D0000}"/>
    <cellStyle name="Normal 6 3 5 2 2 9" xfId="7169" xr:uid="{00000000-0005-0000-0000-0000AB1D0000}"/>
    <cellStyle name="Normal 6 3 5 2 3" xfId="7170" xr:uid="{00000000-0005-0000-0000-0000AC1D0000}"/>
    <cellStyle name="Normal 6 3 5 2 3 2" xfId="7171" xr:uid="{00000000-0005-0000-0000-0000AD1D0000}"/>
    <cellStyle name="Normal 6 3 5 2 3 2 2" xfId="7172" xr:uid="{00000000-0005-0000-0000-0000AE1D0000}"/>
    <cellStyle name="Normal 6 3 5 2 3 2 2 2" xfId="7173" xr:uid="{00000000-0005-0000-0000-0000AF1D0000}"/>
    <cellStyle name="Normal 6 3 5 2 3 2 2 2 2" xfId="7174" xr:uid="{00000000-0005-0000-0000-0000B01D0000}"/>
    <cellStyle name="Normal 6 3 5 2 3 2 2 3" xfId="7175" xr:uid="{00000000-0005-0000-0000-0000B11D0000}"/>
    <cellStyle name="Normal 6 3 5 2 3 2 3" xfId="7176" xr:uid="{00000000-0005-0000-0000-0000B21D0000}"/>
    <cellStyle name="Normal 6 3 5 2 3 2 3 2" xfId="7177" xr:uid="{00000000-0005-0000-0000-0000B31D0000}"/>
    <cellStyle name="Normal 6 3 5 2 3 2 4" xfId="7178" xr:uid="{00000000-0005-0000-0000-0000B41D0000}"/>
    <cellStyle name="Normal 6 3 5 2 3 3" xfId="7179" xr:uid="{00000000-0005-0000-0000-0000B51D0000}"/>
    <cellStyle name="Normal 6 3 5 2 3 3 2" xfId="7180" xr:uid="{00000000-0005-0000-0000-0000B61D0000}"/>
    <cellStyle name="Normal 6 3 5 2 3 3 2 2" xfId="7181" xr:uid="{00000000-0005-0000-0000-0000B71D0000}"/>
    <cellStyle name="Normal 6 3 5 2 3 3 2 2 2" xfId="7182" xr:uid="{00000000-0005-0000-0000-0000B81D0000}"/>
    <cellStyle name="Normal 6 3 5 2 3 3 2 3" xfId="7183" xr:uid="{00000000-0005-0000-0000-0000B91D0000}"/>
    <cellStyle name="Normal 6 3 5 2 3 3 3" xfId="7184" xr:uid="{00000000-0005-0000-0000-0000BA1D0000}"/>
    <cellStyle name="Normal 6 3 5 2 3 3 3 2" xfId="7185" xr:uid="{00000000-0005-0000-0000-0000BB1D0000}"/>
    <cellStyle name="Normal 6 3 5 2 3 3 4" xfId="7186" xr:uid="{00000000-0005-0000-0000-0000BC1D0000}"/>
    <cellStyle name="Normal 6 3 5 2 3 4" xfId="7187" xr:uid="{00000000-0005-0000-0000-0000BD1D0000}"/>
    <cellStyle name="Normal 6 3 5 2 3 4 2" xfId="7188" xr:uid="{00000000-0005-0000-0000-0000BE1D0000}"/>
    <cellStyle name="Normal 6 3 5 2 3 4 2 2" xfId="7189" xr:uid="{00000000-0005-0000-0000-0000BF1D0000}"/>
    <cellStyle name="Normal 6 3 5 2 3 4 2 2 2" xfId="7190" xr:uid="{00000000-0005-0000-0000-0000C01D0000}"/>
    <cellStyle name="Normal 6 3 5 2 3 4 2 3" xfId="7191" xr:uid="{00000000-0005-0000-0000-0000C11D0000}"/>
    <cellStyle name="Normal 6 3 5 2 3 4 3" xfId="7192" xr:uid="{00000000-0005-0000-0000-0000C21D0000}"/>
    <cellStyle name="Normal 6 3 5 2 3 4 3 2" xfId="7193" xr:uid="{00000000-0005-0000-0000-0000C31D0000}"/>
    <cellStyle name="Normal 6 3 5 2 3 4 4" xfId="7194" xr:uid="{00000000-0005-0000-0000-0000C41D0000}"/>
    <cellStyle name="Normal 6 3 5 2 3 5" xfId="7195" xr:uid="{00000000-0005-0000-0000-0000C51D0000}"/>
    <cellStyle name="Normal 6 3 5 2 3 5 2" xfId="7196" xr:uid="{00000000-0005-0000-0000-0000C61D0000}"/>
    <cellStyle name="Normal 6 3 5 2 3 5 2 2" xfId="7197" xr:uid="{00000000-0005-0000-0000-0000C71D0000}"/>
    <cellStyle name="Normal 6 3 5 2 3 5 3" xfId="7198" xr:uid="{00000000-0005-0000-0000-0000C81D0000}"/>
    <cellStyle name="Normal 6 3 5 2 3 6" xfId="7199" xr:uid="{00000000-0005-0000-0000-0000C91D0000}"/>
    <cellStyle name="Normal 6 3 5 2 3 6 2" xfId="7200" xr:uid="{00000000-0005-0000-0000-0000CA1D0000}"/>
    <cellStyle name="Normal 6 3 5 2 3 7" xfId="7201" xr:uid="{00000000-0005-0000-0000-0000CB1D0000}"/>
    <cellStyle name="Normal 6 3 5 2 4" xfId="7202" xr:uid="{00000000-0005-0000-0000-0000CC1D0000}"/>
    <cellStyle name="Normal 6 3 5 2 4 2" xfId="7203" xr:uid="{00000000-0005-0000-0000-0000CD1D0000}"/>
    <cellStyle name="Normal 6 3 5 2 4 2 2" xfId="7204" xr:uid="{00000000-0005-0000-0000-0000CE1D0000}"/>
    <cellStyle name="Normal 6 3 5 2 4 2 2 2" xfId="7205" xr:uid="{00000000-0005-0000-0000-0000CF1D0000}"/>
    <cellStyle name="Normal 6 3 5 2 4 2 3" xfId="7206" xr:uid="{00000000-0005-0000-0000-0000D01D0000}"/>
    <cellStyle name="Normal 6 3 5 2 4 3" xfId="7207" xr:uid="{00000000-0005-0000-0000-0000D11D0000}"/>
    <cellStyle name="Normal 6 3 5 2 4 3 2" xfId="7208" xr:uid="{00000000-0005-0000-0000-0000D21D0000}"/>
    <cellStyle name="Normal 6 3 5 2 4 4" xfId="7209" xr:uid="{00000000-0005-0000-0000-0000D31D0000}"/>
    <cellStyle name="Normal 6 3 5 2 5" xfId="7210" xr:uid="{00000000-0005-0000-0000-0000D41D0000}"/>
    <cellStyle name="Normal 6 3 5 2 5 2" xfId="7211" xr:uid="{00000000-0005-0000-0000-0000D51D0000}"/>
    <cellStyle name="Normal 6 3 5 2 5 2 2" xfId="7212" xr:uid="{00000000-0005-0000-0000-0000D61D0000}"/>
    <cellStyle name="Normal 6 3 5 2 5 2 2 2" xfId="7213" xr:uid="{00000000-0005-0000-0000-0000D71D0000}"/>
    <cellStyle name="Normal 6 3 5 2 5 2 3" xfId="7214" xr:uid="{00000000-0005-0000-0000-0000D81D0000}"/>
    <cellStyle name="Normal 6 3 5 2 5 3" xfId="7215" xr:uid="{00000000-0005-0000-0000-0000D91D0000}"/>
    <cellStyle name="Normal 6 3 5 2 5 3 2" xfId="7216" xr:uid="{00000000-0005-0000-0000-0000DA1D0000}"/>
    <cellStyle name="Normal 6 3 5 2 5 4" xfId="7217" xr:uid="{00000000-0005-0000-0000-0000DB1D0000}"/>
    <cellStyle name="Normal 6 3 5 2 6" xfId="7218" xr:uid="{00000000-0005-0000-0000-0000DC1D0000}"/>
    <cellStyle name="Normal 6 3 5 2 6 2" xfId="7219" xr:uid="{00000000-0005-0000-0000-0000DD1D0000}"/>
    <cellStyle name="Normal 6 3 5 2 6 2 2" xfId="7220" xr:uid="{00000000-0005-0000-0000-0000DE1D0000}"/>
    <cellStyle name="Normal 6 3 5 2 6 2 2 2" xfId="7221" xr:uid="{00000000-0005-0000-0000-0000DF1D0000}"/>
    <cellStyle name="Normal 6 3 5 2 6 2 3" xfId="7222" xr:uid="{00000000-0005-0000-0000-0000E01D0000}"/>
    <cellStyle name="Normal 6 3 5 2 6 3" xfId="7223" xr:uid="{00000000-0005-0000-0000-0000E11D0000}"/>
    <cellStyle name="Normal 6 3 5 2 6 3 2" xfId="7224" xr:uid="{00000000-0005-0000-0000-0000E21D0000}"/>
    <cellStyle name="Normal 6 3 5 2 6 4" xfId="7225" xr:uid="{00000000-0005-0000-0000-0000E31D0000}"/>
    <cellStyle name="Normal 6 3 5 2 7" xfId="7226" xr:uid="{00000000-0005-0000-0000-0000E41D0000}"/>
    <cellStyle name="Normal 6 3 5 2 7 2" xfId="7227" xr:uid="{00000000-0005-0000-0000-0000E51D0000}"/>
    <cellStyle name="Normal 6 3 5 2 7 2 2" xfId="7228" xr:uid="{00000000-0005-0000-0000-0000E61D0000}"/>
    <cellStyle name="Normal 6 3 5 2 7 2 2 2" xfId="7229" xr:uid="{00000000-0005-0000-0000-0000E71D0000}"/>
    <cellStyle name="Normal 6 3 5 2 7 2 3" xfId="7230" xr:uid="{00000000-0005-0000-0000-0000E81D0000}"/>
    <cellStyle name="Normal 6 3 5 2 7 3" xfId="7231" xr:uid="{00000000-0005-0000-0000-0000E91D0000}"/>
    <cellStyle name="Normal 6 3 5 2 7 3 2" xfId="7232" xr:uid="{00000000-0005-0000-0000-0000EA1D0000}"/>
    <cellStyle name="Normal 6 3 5 2 7 4" xfId="7233" xr:uid="{00000000-0005-0000-0000-0000EB1D0000}"/>
    <cellStyle name="Normal 6 3 5 2 8" xfId="7234" xr:uid="{00000000-0005-0000-0000-0000EC1D0000}"/>
    <cellStyle name="Normal 6 3 5 2 8 2" xfId="7235" xr:uid="{00000000-0005-0000-0000-0000ED1D0000}"/>
    <cellStyle name="Normal 6 3 5 2 8 2 2" xfId="7236" xr:uid="{00000000-0005-0000-0000-0000EE1D0000}"/>
    <cellStyle name="Normal 6 3 5 2 8 3" xfId="7237" xr:uid="{00000000-0005-0000-0000-0000EF1D0000}"/>
    <cellStyle name="Normal 6 3 5 2 9" xfId="7238" xr:uid="{00000000-0005-0000-0000-0000F01D0000}"/>
    <cellStyle name="Normal 6 3 5 2 9 2" xfId="7239" xr:uid="{00000000-0005-0000-0000-0000F11D0000}"/>
    <cellStyle name="Normal 6 3 5 3" xfId="7240" xr:uid="{00000000-0005-0000-0000-0000F21D0000}"/>
    <cellStyle name="Normal 6 3 5 3 10" xfId="7241" xr:uid="{00000000-0005-0000-0000-0000F31D0000}"/>
    <cellStyle name="Normal 6 3 5 3 2" xfId="7242" xr:uid="{00000000-0005-0000-0000-0000F41D0000}"/>
    <cellStyle name="Normal 6 3 5 3 2 2" xfId="7243" xr:uid="{00000000-0005-0000-0000-0000F51D0000}"/>
    <cellStyle name="Normal 6 3 5 3 2 2 2" xfId="7244" xr:uid="{00000000-0005-0000-0000-0000F61D0000}"/>
    <cellStyle name="Normal 6 3 5 3 2 2 2 2" xfId="7245" xr:uid="{00000000-0005-0000-0000-0000F71D0000}"/>
    <cellStyle name="Normal 6 3 5 3 2 2 2 2 2" xfId="7246" xr:uid="{00000000-0005-0000-0000-0000F81D0000}"/>
    <cellStyle name="Normal 6 3 5 3 2 2 2 3" xfId="7247" xr:uid="{00000000-0005-0000-0000-0000F91D0000}"/>
    <cellStyle name="Normal 6 3 5 3 2 2 3" xfId="7248" xr:uid="{00000000-0005-0000-0000-0000FA1D0000}"/>
    <cellStyle name="Normal 6 3 5 3 2 2 3 2" xfId="7249" xr:uid="{00000000-0005-0000-0000-0000FB1D0000}"/>
    <cellStyle name="Normal 6 3 5 3 2 2 4" xfId="7250" xr:uid="{00000000-0005-0000-0000-0000FC1D0000}"/>
    <cellStyle name="Normal 6 3 5 3 2 3" xfId="7251" xr:uid="{00000000-0005-0000-0000-0000FD1D0000}"/>
    <cellStyle name="Normal 6 3 5 3 2 3 2" xfId="7252" xr:uid="{00000000-0005-0000-0000-0000FE1D0000}"/>
    <cellStyle name="Normal 6 3 5 3 2 3 2 2" xfId="7253" xr:uid="{00000000-0005-0000-0000-0000FF1D0000}"/>
    <cellStyle name="Normal 6 3 5 3 2 3 2 2 2" xfId="7254" xr:uid="{00000000-0005-0000-0000-0000001E0000}"/>
    <cellStyle name="Normal 6 3 5 3 2 3 2 3" xfId="7255" xr:uid="{00000000-0005-0000-0000-0000011E0000}"/>
    <cellStyle name="Normal 6 3 5 3 2 3 3" xfId="7256" xr:uid="{00000000-0005-0000-0000-0000021E0000}"/>
    <cellStyle name="Normal 6 3 5 3 2 3 3 2" xfId="7257" xr:uid="{00000000-0005-0000-0000-0000031E0000}"/>
    <cellStyle name="Normal 6 3 5 3 2 3 4" xfId="7258" xr:uid="{00000000-0005-0000-0000-0000041E0000}"/>
    <cellStyle name="Normal 6 3 5 3 2 4" xfId="7259" xr:uid="{00000000-0005-0000-0000-0000051E0000}"/>
    <cellStyle name="Normal 6 3 5 3 2 4 2" xfId="7260" xr:uid="{00000000-0005-0000-0000-0000061E0000}"/>
    <cellStyle name="Normal 6 3 5 3 2 4 2 2" xfId="7261" xr:uid="{00000000-0005-0000-0000-0000071E0000}"/>
    <cellStyle name="Normal 6 3 5 3 2 4 2 2 2" xfId="7262" xr:uid="{00000000-0005-0000-0000-0000081E0000}"/>
    <cellStyle name="Normal 6 3 5 3 2 4 2 3" xfId="7263" xr:uid="{00000000-0005-0000-0000-0000091E0000}"/>
    <cellStyle name="Normal 6 3 5 3 2 4 3" xfId="7264" xr:uid="{00000000-0005-0000-0000-00000A1E0000}"/>
    <cellStyle name="Normal 6 3 5 3 2 4 3 2" xfId="7265" xr:uid="{00000000-0005-0000-0000-00000B1E0000}"/>
    <cellStyle name="Normal 6 3 5 3 2 4 4" xfId="7266" xr:uid="{00000000-0005-0000-0000-00000C1E0000}"/>
    <cellStyle name="Normal 6 3 5 3 2 5" xfId="7267" xr:uid="{00000000-0005-0000-0000-00000D1E0000}"/>
    <cellStyle name="Normal 6 3 5 3 2 5 2" xfId="7268" xr:uid="{00000000-0005-0000-0000-00000E1E0000}"/>
    <cellStyle name="Normal 6 3 5 3 2 5 2 2" xfId="7269" xr:uid="{00000000-0005-0000-0000-00000F1E0000}"/>
    <cellStyle name="Normal 6 3 5 3 2 5 3" xfId="7270" xr:uid="{00000000-0005-0000-0000-0000101E0000}"/>
    <cellStyle name="Normal 6 3 5 3 2 6" xfId="7271" xr:uid="{00000000-0005-0000-0000-0000111E0000}"/>
    <cellStyle name="Normal 6 3 5 3 2 6 2" xfId="7272" xr:uid="{00000000-0005-0000-0000-0000121E0000}"/>
    <cellStyle name="Normal 6 3 5 3 2 7" xfId="7273" xr:uid="{00000000-0005-0000-0000-0000131E0000}"/>
    <cellStyle name="Normal 6 3 5 3 3" xfId="7274" xr:uid="{00000000-0005-0000-0000-0000141E0000}"/>
    <cellStyle name="Normal 6 3 5 3 3 2" xfId="7275" xr:uid="{00000000-0005-0000-0000-0000151E0000}"/>
    <cellStyle name="Normal 6 3 5 3 3 2 2" xfId="7276" xr:uid="{00000000-0005-0000-0000-0000161E0000}"/>
    <cellStyle name="Normal 6 3 5 3 3 2 2 2" xfId="7277" xr:uid="{00000000-0005-0000-0000-0000171E0000}"/>
    <cellStyle name="Normal 6 3 5 3 3 2 3" xfId="7278" xr:uid="{00000000-0005-0000-0000-0000181E0000}"/>
    <cellStyle name="Normal 6 3 5 3 3 3" xfId="7279" xr:uid="{00000000-0005-0000-0000-0000191E0000}"/>
    <cellStyle name="Normal 6 3 5 3 3 3 2" xfId="7280" xr:uid="{00000000-0005-0000-0000-00001A1E0000}"/>
    <cellStyle name="Normal 6 3 5 3 3 4" xfId="7281" xr:uid="{00000000-0005-0000-0000-00001B1E0000}"/>
    <cellStyle name="Normal 6 3 5 3 4" xfId="7282" xr:uid="{00000000-0005-0000-0000-00001C1E0000}"/>
    <cellStyle name="Normal 6 3 5 3 4 2" xfId="7283" xr:uid="{00000000-0005-0000-0000-00001D1E0000}"/>
    <cellStyle name="Normal 6 3 5 3 4 2 2" xfId="7284" xr:uid="{00000000-0005-0000-0000-00001E1E0000}"/>
    <cellStyle name="Normal 6 3 5 3 4 2 2 2" xfId="7285" xr:uid="{00000000-0005-0000-0000-00001F1E0000}"/>
    <cellStyle name="Normal 6 3 5 3 4 2 3" xfId="7286" xr:uid="{00000000-0005-0000-0000-0000201E0000}"/>
    <cellStyle name="Normal 6 3 5 3 4 3" xfId="7287" xr:uid="{00000000-0005-0000-0000-0000211E0000}"/>
    <cellStyle name="Normal 6 3 5 3 4 3 2" xfId="7288" xr:uid="{00000000-0005-0000-0000-0000221E0000}"/>
    <cellStyle name="Normal 6 3 5 3 4 4" xfId="7289" xr:uid="{00000000-0005-0000-0000-0000231E0000}"/>
    <cellStyle name="Normal 6 3 5 3 5" xfId="7290" xr:uid="{00000000-0005-0000-0000-0000241E0000}"/>
    <cellStyle name="Normal 6 3 5 3 5 2" xfId="7291" xr:uid="{00000000-0005-0000-0000-0000251E0000}"/>
    <cellStyle name="Normal 6 3 5 3 5 2 2" xfId="7292" xr:uid="{00000000-0005-0000-0000-0000261E0000}"/>
    <cellStyle name="Normal 6 3 5 3 5 2 2 2" xfId="7293" xr:uid="{00000000-0005-0000-0000-0000271E0000}"/>
    <cellStyle name="Normal 6 3 5 3 5 2 3" xfId="7294" xr:uid="{00000000-0005-0000-0000-0000281E0000}"/>
    <cellStyle name="Normal 6 3 5 3 5 3" xfId="7295" xr:uid="{00000000-0005-0000-0000-0000291E0000}"/>
    <cellStyle name="Normal 6 3 5 3 5 3 2" xfId="7296" xr:uid="{00000000-0005-0000-0000-00002A1E0000}"/>
    <cellStyle name="Normal 6 3 5 3 5 4" xfId="7297" xr:uid="{00000000-0005-0000-0000-00002B1E0000}"/>
    <cellStyle name="Normal 6 3 5 3 6" xfId="7298" xr:uid="{00000000-0005-0000-0000-00002C1E0000}"/>
    <cellStyle name="Normal 6 3 5 3 6 2" xfId="7299" xr:uid="{00000000-0005-0000-0000-00002D1E0000}"/>
    <cellStyle name="Normal 6 3 5 3 6 2 2" xfId="7300" xr:uid="{00000000-0005-0000-0000-00002E1E0000}"/>
    <cellStyle name="Normal 6 3 5 3 6 2 2 2" xfId="7301" xr:uid="{00000000-0005-0000-0000-00002F1E0000}"/>
    <cellStyle name="Normal 6 3 5 3 6 2 3" xfId="7302" xr:uid="{00000000-0005-0000-0000-0000301E0000}"/>
    <cellStyle name="Normal 6 3 5 3 6 3" xfId="7303" xr:uid="{00000000-0005-0000-0000-0000311E0000}"/>
    <cellStyle name="Normal 6 3 5 3 6 3 2" xfId="7304" xr:uid="{00000000-0005-0000-0000-0000321E0000}"/>
    <cellStyle name="Normal 6 3 5 3 6 4" xfId="7305" xr:uid="{00000000-0005-0000-0000-0000331E0000}"/>
    <cellStyle name="Normal 6 3 5 3 7" xfId="7306" xr:uid="{00000000-0005-0000-0000-0000341E0000}"/>
    <cellStyle name="Normal 6 3 5 3 7 2" xfId="7307" xr:uid="{00000000-0005-0000-0000-0000351E0000}"/>
    <cellStyle name="Normal 6 3 5 3 7 2 2" xfId="7308" xr:uid="{00000000-0005-0000-0000-0000361E0000}"/>
    <cellStyle name="Normal 6 3 5 3 7 3" xfId="7309" xr:uid="{00000000-0005-0000-0000-0000371E0000}"/>
    <cellStyle name="Normal 6 3 5 3 8" xfId="7310" xr:uid="{00000000-0005-0000-0000-0000381E0000}"/>
    <cellStyle name="Normal 6 3 5 3 8 2" xfId="7311" xr:uid="{00000000-0005-0000-0000-0000391E0000}"/>
    <cellStyle name="Normal 6 3 5 3 9" xfId="7312" xr:uid="{00000000-0005-0000-0000-00003A1E0000}"/>
    <cellStyle name="Normal 6 3 5 3 9 2" xfId="7313" xr:uid="{00000000-0005-0000-0000-00003B1E0000}"/>
    <cellStyle name="Normal 6 3 5 4" xfId="7314" xr:uid="{00000000-0005-0000-0000-00003C1E0000}"/>
    <cellStyle name="Normal 6 3 5 4 2" xfId="7315" xr:uid="{00000000-0005-0000-0000-00003D1E0000}"/>
    <cellStyle name="Normal 6 3 5 4 2 2" xfId="7316" xr:uid="{00000000-0005-0000-0000-00003E1E0000}"/>
    <cellStyle name="Normal 6 3 5 4 2 2 2" xfId="7317" xr:uid="{00000000-0005-0000-0000-00003F1E0000}"/>
    <cellStyle name="Normal 6 3 5 4 2 2 2 2" xfId="7318" xr:uid="{00000000-0005-0000-0000-0000401E0000}"/>
    <cellStyle name="Normal 6 3 5 4 2 2 2 2 2" xfId="7319" xr:uid="{00000000-0005-0000-0000-0000411E0000}"/>
    <cellStyle name="Normal 6 3 5 4 2 2 2 3" xfId="7320" xr:uid="{00000000-0005-0000-0000-0000421E0000}"/>
    <cellStyle name="Normal 6 3 5 4 2 2 3" xfId="7321" xr:uid="{00000000-0005-0000-0000-0000431E0000}"/>
    <cellStyle name="Normal 6 3 5 4 2 2 3 2" xfId="7322" xr:uid="{00000000-0005-0000-0000-0000441E0000}"/>
    <cellStyle name="Normal 6 3 5 4 2 2 4" xfId="7323" xr:uid="{00000000-0005-0000-0000-0000451E0000}"/>
    <cellStyle name="Normal 6 3 5 4 2 3" xfId="7324" xr:uid="{00000000-0005-0000-0000-0000461E0000}"/>
    <cellStyle name="Normal 6 3 5 4 2 3 2" xfId="7325" xr:uid="{00000000-0005-0000-0000-0000471E0000}"/>
    <cellStyle name="Normal 6 3 5 4 2 3 2 2" xfId="7326" xr:uid="{00000000-0005-0000-0000-0000481E0000}"/>
    <cellStyle name="Normal 6 3 5 4 2 3 2 2 2" xfId="7327" xr:uid="{00000000-0005-0000-0000-0000491E0000}"/>
    <cellStyle name="Normal 6 3 5 4 2 3 2 3" xfId="7328" xr:uid="{00000000-0005-0000-0000-00004A1E0000}"/>
    <cellStyle name="Normal 6 3 5 4 2 3 3" xfId="7329" xr:uid="{00000000-0005-0000-0000-00004B1E0000}"/>
    <cellStyle name="Normal 6 3 5 4 2 3 3 2" xfId="7330" xr:uid="{00000000-0005-0000-0000-00004C1E0000}"/>
    <cellStyle name="Normal 6 3 5 4 2 3 4" xfId="7331" xr:uid="{00000000-0005-0000-0000-00004D1E0000}"/>
    <cellStyle name="Normal 6 3 5 4 2 4" xfId="7332" xr:uid="{00000000-0005-0000-0000-00004E1E0000}"/>
    <cellStyle name="Normal 6 3 5 4 2 4 2" xfId="7333" xr:uid="{00000000-0005-0000-0000-00004F1E0000}"/>
    <cellStyle name="Normal 6 3 5 4 2 4 2 2" xfId="7334" xr:uid="{00000000-0005-0000-0000-0000501E0000}"/>
    <cellStyle name="Normal 6 3 5 4 2 4 2 2 2" xfId="7335" xr:uid="{00000000-0005-0000-0000-0000511E0000}"/>
    <cellStyle name="Normal 6 3 5 4 2 4 2 3" xfId="7336" xr:uid="{00000000-0005-0000-0000-0000521E0000}"/>
    <cellStyle name="Normal 6 3 5 4 2 4 3" xfId="7337" xr:uid="{00000000-0005-0000-0000-0000531E0000}"/>
    <cellStyle name="Normal 6 3 5 4 2 4 3 2" xfId="7338" xr:uid="{00000000-0005-0000-0000-0000541E0000}"/>
    <cellStyle name="Normal 6 3 5 4 2 4 4" xfId="7339" xr:uid="{00000000-0005-0000-0000-0000551E0000}"/>
    <cellStyle name="Normal 6 3 5 4 2 5" xfId="7340" xr:uid="{00000000-0005-0000-0000-0000561E0000}"/>
    <cellStyle name="Normal 6 3 5 4 2 5 2" xfId="7341" xr:uid="{00000000-0005-0000-0000-0000571E0000}"/>
    <cellStyle name="Normal 6 3 5 4 2 5 2 2" xfId="7342" xr:uid="{00000000-0005-0000-0000-0000581E0000}"/>
    <cellStyle name="Normal 6 3 5 4 2 5 3" xfId="7343" xr:uid="{00000000-0005-0000-0000-0000591E0000}"/>
    <cellStyle name="Normal 6 3 5 4 2 6" xfId="7344" xr:uid="{00000000-0005-0000-0000-00005A1E0000}"/>
    <cellStyle name="Normal 6 3 5 4 2 6 2" xfId="7345" xr:uid="{00000000-0005-0000-0000-00005B1E0000}"/>
    <cellStyle name="Normal 6 3 5 4 2 7" xfId="7346" xr:uid="{00000000-0005-0000-0000-00005C1E0000}"/>
    <cellStyle name="Normal 6 3 5 4 3" xfId="7347" xr:uid="{00000000-0005-0000-0000-00005D1E0000}"/>
    <cellStyle name="Normal 6 3 5 4 3 2" xfId="7348" xr:uid="{00000000-0005-0000-0000-00005E1E0000}"/>
    <cellStyle name="Normal 6 3 5 4 3 2 2" xfId="7349" xr:uid="{00000000-0005-0000-0000-00005F1E0000}"/>
    <cellStyle name="Normal 6 3 5 4 3 2 2 2" xfId="7350" xr:uid="{00000000-0005-0000-0000-0000601E0000}"/>
    <cellStyle name="Normal 6 3 5 4 3 2 3" xfId="7351" xr:uid="{00000000-0005-0000-0000-0000611E0000}"/>
    <cellStyle name="Normal 6 3 5 4 3 3" xfId="7352" xr:uid="{00000000-0005-0000-0000-0000621E0000}"/>
    <cellStyle name="Normal 6 3 5 4 3 3 2" xfId="7353" xr:uid="{00000000-0005-0000-0000-0000631E0000}"/>
    <cellStyle name="Normal 6 3 5 4 3 4" xfId="7354" xr:uid="{00000000-0005-0000-0000-0000641E0000}"/>
    <cellStyle name="Normal 6 3 5 4 4" xfId="7355" xr:uid="{00000000-0005-0000-0000-0000651E0000}"/>
    <cellStyle name="Normal 6 3 5 4 4 2" xfId="7356" xr:uid="{00000000-0005-0000-0000-0000661E0000}"/>
    <cellStyle name="Normal 6 3 5 4 4 2 2" xfId="7357" xr:uid="{00000000-0005-0000-0000-0000671E0000}"/>
    <cellStyle name="Normal 6 3 5 4 4 2 2 2" xfId="7358" xr:uid="{00000000-0005-0000-0000-0000681E0000}"/>
    <cellStyle name="Normal 6 3 5 4 4 2 3" xfId="7359" xr:uid="{00000000-0005-0000-0000-0000691E0000}"/>
    <cellStyle name="Normal 6 3 5 4 4 3" xfId="7360" xr:uid="{00000000-0005-0000-0000-00006A1E0000}"/>
    <cellStyle name="Normal 6 3 5 4 4 3 2" xfId="7361" xr:uid="{00000000-0005-0000-0000-00006B1E0000}"/>
    <cellStyle name="Normal 6 3 5 4 4 4" xfId="7362" xr:uid="{00000000-0005-0000-0000-00006C1E0000}"/>
    <cellStyle name="Normal 6 3 5 4 5" xfId="7363" xr:uid="{00000000-0005-0000-0000-00006D1E0000}"/>
    <cellStyle name="Normal 6 3 5 4 5 2" xfId="7364" xr:uid="{00000000-0005-0000-0000-00006E1E0000}"/>
    <cellStyle name="Normal 6 3 5 4 5 2 2" xfId="7365" xr:uid="{00000000-0005-0000-0000-00006F1E0000}"/>
    <cellStyle name="Normal 6 3 5 4 5 2 2 2" xfId="7366" xr:uid="{00000000-0005-0000-0000-0000701E0000}"/>
    <cellStyle name="Normal 6 3 5 4 5 2 3" xfId="7367" xr:uid="{00000000-0005-0000-0000-0000711E0000}"/>
    <cellStyle name="Normal 6 3 5 4 5 3" xfId="7368" xr:uid="{00000000-0005-0000-0000-0000721E0000}"/>
    <cellStyle name="Normal 6 3 5 4 5 3 2" xfId="7369" xr:uid="{00000000-0005-0000-0000-0000731E0000}"/>
    <cellStyle name="Normal 6 3 5 4 5 4" xfId="7370" xr:uid="{00000000-0005-0000-0000-0000741E0000}"/>
    <cellStyle name="Normal 6 3 5 4 6" xfId="7371" xr:uid="{00000000-0005-0000-0000-0000751E0000}"/>
    <cellStyle name="Normal 6 3 5 4 6 2" xfId="7372" xr:uid="{00000000-0005-0000-0000-0000761E0000}"/>
    <cellStyle name="Normal 6 3 5 4 6 2 2" xfId="7373" xr:uid="{00000000-0005-0000-0000-0000771E0000}"/>
    <cellStyle name="Normal 6 3 5 4 6 3" xfId="7374" xr:uid="{00000000-0005-0000-0000-0000781E0000}"/>
    <cellStyle name="Normal 6 3 5 4 7" xfId="7375" xr:uid="{00000000-0005-0000-0000-0000791E0000}"/>
    <cellStyle name="Normal 6 3 5 4 7 2" xfId="7376" xr:uid="{00000000-0005-0000-0000-00007A1E0000}"/>
    <cellStyle name="Normal 6 3 5 4 8" xfId="7377" xr:uid="{00000000-0005-0000-0000-00007B1E0000}"/>
    <cellStyle name="Normal 6 3 5 4 8 2" xfId="7378" xr:uid="{00000000-0005-0000-0000-00007C1E0000}"/>
    <cellStyle name="Normal 6 3 5 4 9" xfId="7379" xr:uid="{00000000-0005-0000-0000-00007D1E0000}"/>
    <cellStyle name="Normal 6 3 5 5" xfId="7380" xr:uid="{00000000-0005-0000-0000-00007E1E0000}"/>
    <cellStyle name="Normal 6 3 5 5 2" xfId="7381" xr:uid="{00000000-0005-0000-0000-00007F1E0000}"/>
    <cellStyle name="Normal 6 3 5 5 2 2" xfId="7382" xr:uid="{00000000-0005-0000-0000-0000801E0000}"/>
    <cellStyle name="Normal 6 3 5 5 2 2 2" xfId="7383" xr:uid="{00000000-0005-0000-0000-0000811E0000}"/>
    <cellStyle name="Normal 6 3 5 5 2 2 2 2" xfId="7384" xr:uid="{00000000-0005-0000-0000-0000821E0000}"/>
    <cellStyle name="Normal 6 3 5 5 2 2 2 2 2" xfId="7385" xr:uid="{00000000-0005-0000-0000-0000831E0000}"/>
    <cellStyle name="Normal 6 3 5 5 2 2 2 3" xfId="7386" xr:uid="{00000000-0005-0000-0000-0000841E0000}"/>
    <cellStyle name="Normal 6 3 5 5 2 2 3" xfId="7387" xr:uid="{00000000-0005-0000-0000-0000851E0000}"/>
    <cellStyle name="Normal 6 3 5 5 2 2 3 2" xfId="7388" xr:uid="{00000000-0005-0000-0000-0000861E0000}"/>
    <cellStyle name="Normal 6 3 5 5 2 2 4" xfId="7389" xr:uid="{00000000-0005-0000-0000-0000871E0000}"/>
    <cellStyle name="Normal 6 3 5 5 2 3" xfId="7390" xr:uid="{00000000-0005-0000-0000-0000881E0000}"/>
    <cellStyle name="Normal 6 3 5 5 2 3 2" xfId="7391" xr:uid="{00000000-0005-0000-0000-0000891E0000}"/>
    <cellStyle name="Normal 6 3 5 5 2 3 2 2" xfId="7392" xr:uid="{00000000-0005-0000-0000-00008A1E0000}"/>
    <cellStyle name="Normal 6 3 5 5 2 3 2 2 2" xfId="7393" xr:uid="{00000000-0005-0000-0000-00008B1E0000}"/>
    <cellStyle name="Normal 6 3 5 5 2 3 2 3" xfId="7394" xr:uid="{00000000-0005-0000-0000-00008C1E0000}"/>
    <cellStyle name="Normal 6 3 5 5 2 3 3" xfId="7395" xr:uid="{00000000-0005-0000-0000-00008D1E0000}"/>
    <cellStyle name="Normal 6 3 5 5 2 3 3 2" xfId="7396" xr:uid="{00000000-0005-0000-0000-00008E1E0000}"/>
    <cellStyle name="Normal 6 3 5 5 2 3 4" xfId="7397" xr:uid="{00000000-0005-0000-0000-00008F1E0000}"/>
    <cellStyle name="Normal 6 3 5 5 2 4" xfId="7398" xr:uid="{00000000-0005-0000-0000-0000901E0000}"/>
    <cellStyle name="Normal 6 3 5 5 2 4 2" xfId="7399" xr:uid="{00000000-0005-0000-0000-0000911E0000}"/>
    <cellStyle name="Normal 6 3 5 5 2 4 2 2" xfId="7400" xr:uid="{00000000-0005-0000-0000-0000921E0000}"/>
    <cellStyle name="Normal 6 3 5 5 2 4 2 2 2" xfId="7401" xr:uid="{00000000-0005-0000-0000-0000931E0000}"/>
    <cellStyle name="Normal 6 3 5 5 2 4 2 3" xfId="7402" xr:uid="{00000000-0005-0000-0000-0000941E0000}"/>
    <cellStyle name="Normal 6 3 5 5 2 4 3" xfId="7403" xr:uid="{00000000-0005-0000-0000-0000951E0000}"/>
    <cellStyle name="Normal 6 3 5 5 2 4 3 2" xfId="7404" xr:uid="{00000000-0005-0000-0000-0000961E0000}"/>
    <cellStyle name="Normal 6 3 5 5 2 4 4" xfId="7405" xr:uid="{00000000-0005-0000-0000-0000971E0000}"/>
    <cellStyle name="Normal 6 3 5 5 2 5" xfId="7406" xr:uid="{00000000-0005-0000-0000-0000981E0000}"/>
    <cellStyle name="Normal 6 3 5 5 2 5 2" xfId="7407" xr:uid="{00000000-0005-0000-0000-0000991E0000}"/>
    <cellStyle name="Normal 6 3 5 5 2 5 2 2" xfId="7408" xr:uid="{00000000-0005-0000-0000-00009A1E0000}"/>
    <cellStyle name="Normal 6 3 5 5 2 5 3" xfId="7409" xr:uid="{00000000-0005-0000-0000-00009B1E0000}"/>
    <cellStyle name="Normal 6 3 5 5 2 6" xfId="7410" xr:uid="{00000000-0005-0000-0000-00009C1E0000}"/>
    <cellStyle name="Normal 6 3 5 5 2 6 2" xfId="7411" xr:uid="{00000000-0005-0000-0000-00009D1E0000}"/>
    <cellStyle name="Normal 6 3 5 5 2 7" xfId="7412" xr:uid="{00000000-0005-0000-0000-00009E1E0000}"/>
    <cellStyle name="Normal 6 3 5 5 3" xfId="7413" xr:uid="{00000000-0005-0000-0000-00009F1E0000}"/>
    <cellStyle name="Normal 6 3 5 5 3 2" xfId="7414" xr:uid="{00000000-0005-0000-0000-0000A01E0000}"/>
    <cellStyle name="Normal 6 3 5 5 3 2 2" xfId="7415" xr:uid="{00000000-0005-0000-0000-0000A11E0000}"/>
    <cellStyle name="Normal 6 3 5 5 3 2 2 2" xfId="7416" xr:uid="{00000000-0005-0000-0000-0000A21E0000}"/>
    <cellStyle name="Normal 6 3 5 5 3 2 3" xfId="7417" xr:uid="{00000000-0005-0000-0000-0000A31E0000}"/>
    <cellStyle name="Normal 6 3 5 5 3 3" xfId="7418" xr:uid="{00000000-0005-0000-0000-0000A41E0000}"/>
    <cellStyle name="Normal 6 3 5 5 3 3 2" xfId="7419" xr:uid="{00000000-0005-0000-0000-0000A51E0000}"/>
    <cellStyle name="Normal 6 3 5 5 3 4" xfId="7420" xr:uid="{00000000-0005-0000-0000-0000A61E0000}"/>
    <cellStyle name="Normal 6 3 5 5 4" xfId="7421" xr:uid="{00000000-0005-0000-0000-0000A71E0000}"/>
    <cellStyle name="Normal 6 3 5 5 4 2" xfId="7422" xr:uid="{00000000-0005-0000-0000-0000A81E0000}"/>
    <cellStyle name="Normal 6 3 5 5 4 2 2" xfId="7423" xr:uid="{00000000-0005-0000-0000-0000A91E0000}"/>
    <cellStyle name="Normal 6 3 5 5 4 2 2 2" xfId="7424" xr:uid="{00000000-0005-0000-0000-0000AA1E0000}"/>
    <cellStyle name="Normal 6 3 5 5 4 2 3" xfId="7425" xr:uid="{00000000-0005-0000-0000-0000AB1E0000}"/>
    <cellStyle name="Normal 6 3 5 5 4 3" xfId="7426" xr:uid="{00000000-0005-0000-0000-0000AC1E0000}"/>
    <cellStyle name="Normal 6 3 5 5 4 3 2" xfId="7427" xr:uid="{00000000-0005-0000-0000-0000AD1E0000}"/>
    <cellStyle name="Normal 6 3 5 5 4 4" xfId="7428" xr:uid="{00000000-0005-0000-0000-0000AE1E0000}"/>
    <cellStyle name="Normal 6 3 5 5 5" xfId="7429" xr:uid="{00000000-0005-0000-0000-0000AF1E0000}"/>
    <cellStyle name="Normal 6 3 5 5 5 2" xfId="7430" xr:uid="{00000000-0005-0000-0000-0000B01E0000}"/>
    <cellStyle name="Normal 6 3 5 5 5 2 2" xfId="7431" xr:uid="{00000000-0005-0000-0000-0000B11E0000}"/>
    <cellStyle name="Normal 6 3 5 5 5 2 2 2" xfId="7432" xr:uid="{00000000-0005-0000-0000-0000B21E0000}"/>
    <cellStyle name="Normal 6 3 5 5 5 2 3" xfId="7433" xr:uid="{00000000-0005-0000-0000-0000B31E0000}"/>
    <cellStyle name="Normal 6 3 5 5 5 3" xfId="7434" xr:uid="{00000000-0005-0000-0000-0000B41E0000}"/>
    <cellStyle name="Normal 6 3 5 5 5 3 2" xfId="7435" xr:uid="{00000000-0005-0000-0000-0000B51E0000}"/>
    <cellStyle name="Normal 6 3 5 5 5 4" xfId="7436" xr:uid="{00000000-0005-0000-0000-0000B61E0000}"/>
    <cellStyle name="Normal 6 3 5 5 6" xfId="7437" xr:uid="{00000000-0005-0000-0000-0000B71E0000}"/>
    <cellStyle name="Normal 6 3 5 5 6 2" xfId="7438" xr:uid="{00000000-0005-0000-0000-0000B81E0000}"/>
    <cellStyle name="Normal 6 3 5 5 6 2 2" xfId="7439" xr:uid="{00000000-0005-0000-0000-0000B91E0000}"/>
    <cellStyle name="Normal 6 3 5 5 6 3" xfId="7440" xr:uid="{00000000-0005-0000-0000-0000BA1E0000}"/>
    <cellStyle name="Normal 6 3 5 5 7" xfId="7441" xr:uid="{00000000-0005-0000-0000-0000BB1E0000}"/>
    <cellStyle name="Normal 6 3 5 5 7 2" xfId="7442" xr:uid="{00000000-0005-0000-0000-0000BC1E0000}"/>
    <cellStyle name="Normal 6 3 5 5 8" xfId="7443" xr:uid="{00000000-0005-0000-0000-0000BD1E0000}"/>
    <cellStyle name="Normal 6 3 5 6" xfId="7444" xr:uid="{00000000-0005-0000-0000-0000BE1E0000}"/>
    <cellStyle name="Normal 6 3 5 6 2" xfId="7445" xr:uid="{00000000-0005-0000-0000-0000BF1E0000}"/>
    <cellStyle name="Normal 6 3 5 6 2 2" xfId="7446" xr:uid="{00000000-0005-0000-0000-0000C01E0000}"/>
    <cellStyle name="Normal 6 3 5 6 2 2 2" xfId="7447" xr:uid="{00000000-0005-0000-0000-0000C11E0000}"/>
    <cellStyle name="Normal 6 3 5 6 2 2 2 2" xfId="7448" xr:uid="{00000000-0005-0000-0000-0000C21E0000}"/>
    <cellStyle name="Normal 6 3 5 6 2 2 3" xfId="7449" xr:uid="{00000000-0005-0000-0000-0000C31E0000}"/>
    <cellStyle name="Normal 6 3 5 6 2 3" xfId="7450" xr:uid="{00000000-0005-0000-0000-0000C41E0000}"/>
    <cellStyle name="Normal 6 3 5 6 2 3 2" xfId="7451" xr:uid="{00000000-0005-0000-0000-0000C51E0000}"/>
    <cellStyle name="Normal 6 3 5 6 2 4" xfId="7452" xr:uid="{00000000-0005-0000-0000-0000C61E0000}"/>
    <cellStyle name="Normal 6 3 5 6 3" xfId="7453" xr:uid="{00000000-0005-0000-0000-0000C71E0000}"/>
    <cellStyle name="Normal 6 3 5 6 3 2" xfId="7454" xr:uid="{00000000-0005-0000-0000-0000C81E0000}"/>
    <cellStyle name="Normal 6 3 5 6 3 2 2" xfId="7455" xr:uid="{00000000-0005-0000-0000-0000C91E0000}"/>
    <cellStyle name="Normal 6 3 5 6 3 2 2 2" xfId="7456" xr:uid="{00000000-0005-0000-0000-0000CA1E0000}"/>
    <cellStyle name="Normal 6 3 5 6 3 2 3" xfId="7457" xr:uid="{00000000-0005-0000-0000-0000CB1E0000}"/>
    <cellStyle name="Normal 6 3 5 6 3 3" xfId="7458" xr:uid="{00000000-0005-0000-0000-0000CC1E0000}"/>
    <cellStyle name="Normal 6 3 5 6 3 3 2" xfId="7459" xr:uid="{00000000-0005-0000-0000-0000CD1E0000}"/>
    <cellStyle name="Normal 6 3 5 6 3 4" xfId="7460" xr:uid="{00000000-0005-0000-0000-0000CE1E0000}"/>
    <cellStyle name="Normal 6 3 5 6 4" xfId="7461" xr:uid="{00000000-0005-0000-0000-0000CF1E0000}"/>
    <cellStyle name="Normal 6 3 5 6 4 2" xfId="7462" xr:uid="{00000000-0005-0000-0000-0000D01E0000}"/>
    <cellStyle name="Normal 6 3 5 6 4 2 2" xfId="7463" xr:uid="{00000000-0005-0000-0000-0000D11E0000}"/>
    <cellStyle name="Normal 6 3 5 6 4 2 2 2" xfId="7464" xr:uid="{00000000-0005-0000-0000-0000D21E0000}"/>
    <cellStyle name="Normal 6 3 5 6 4 2 3" xfId="7465" xr:uid="{00000000-0005-0000-0000-0000D31E0000}"/>
    <cellStyle name="Normal 6 3 5 6 4 3" xfId="7466" xr:uid="{00000000-0005-0000-0000-0000D41E0000}"/>
    <cellStyle name="Normal 6 3 5 6 4 3 2" xfId="7467" xr:uid="{00000000-0005-0000-0000-0000D51E0000}"/>
    <cellStyle name="Normal 6 3 5 6 4 4" xfId="7468" xr:uid="{00000000-0005-0000-0000-0000D61E0000}"/>
    <cellStyle name="Normal 6 3 5 6 5" xfId="7469" xr:uid="{00000000-0005-0000-0000-0000D71E0000}"/>
    <cellStyle name="Normal 6 3 5 6 5 2" xfId="7470" xr:uid="{00000000-0005-0000-0000-0000D81E0000}"/>
    <cellStyle name="Normal 6 3 5 6 5 2 2" xfId="7471" xr:uid="{00000000-0005-0000-0000-0000D91E0000}"/>
    <cellStyle name="Normal 6 3 5 6 5 3" xfId="7472" xr:uid="{00000000-0005-0000-0000-0000DA1E0000}"/>
    <cellStyle name="Normal 6 3 5 6 6" xfId="7473" xr:uid="{00000000-0005-0000-0000-0000DB1E0000}"/>
    <cellStyle name="Normal 6 3 5 6 6 2" xfId="7474" xr:uid="{00000000-0005-0000-0000-0000DC1E0000}"/>
    <cellStyle name="Normal 6 3 5 6 7" xfId="7475" xr:uid="{00000000-0005-0000-0000-0000DD1E0000}"/>
    <cellStyle name="Normal 6 3 5 7" xfId="7476" xr:uid="{00000000-0005-0000-0000-0000DE1E0000}"/>
    <cellStyle name="Normal 6 3 5 7 2" xfId="7477" xr:uid="{00000000-0005-0000-0000-0000DF1E0000}"/>
    <cellStyle name="Normal 6 3 5 7 2 2" xfId="7478" xr:uid="{00000000-0005-0000-0000-0000E01E0000}"/>
    <cellStyle name="Normal 6 3 5 7 2 2 2" xfId="7479" xr:uid="{00000000-0005-0000-0000-0000E11E0000}"/>
    <cellStyle name="Normal 6 3 5 7 2 3" xfId="7480" xr:uid="{00000000-0005-0000-0000-0000E21E0000}"/>
    <cellStyle name="Normal 6 3 5 7 3" xfId="7481" xr:uid="{00000000-0005-0000-0000-0000E31E0000}"/>
    <cellStyle name="Normal 6 3 5 7 3 2" xfId="7482" xr:uid="{00000000-0005-0000-0000-0000E41E0000}"/>
    <cellStyle name="Normal 6 3 5 7 4" xfId="7483" xr:uid="{00000000-0005-0000-0000-0000E51E0000}"/>
    <cellStyle name="Normal 6 3 5 8" xfId="7484" xr:uid="{00000000-0005-0000-0000-0000E61E0000}"/>
    <cellStyle name="Normal 6 3 5 8 2" xfId="7485" xr:uid="{00000000-0005-0000-0000-0000E71E0000}"/>
    <cellStyle name="Normal 6 3 5 8 2 2" xfId="7486" xr:uid="{00000000-0005-0000-0000-0000E81E0000}"/>
    <cellStyle name="Normal 6 3 5 8 2 2 2" xfId="7487" xr:uid="{00000000-0005-0000-0000-0000E91E0000}"/>
    <cellStyle name="Normal 6 3 5 8 2 3" xfId="7488" xr:uid="{00000000-0005-0000-0000-0000EA1E0000}"/>
    <cellStyle name="Normal 6 3 5 8 3" xfId="7489" xr:uid="{00000000-0005-0000-0000-0000EB1E0000}"/>
    <cellStyle name="Normal 6 3 5 8 3 2" xfId="7490" xr:uid="{00000000-0005-0000-0000-0000EC1E0000}"/>
    <cellStyle name="Normal 6 3 5 8 4" xfId="7491" xr:uid="{00000000-0005-0000-0000-0000ED1E0000}"/>
    <cellStyle name="Normal 6 3 5 9" xfId="7492" xr:uid="{00000000-0005-0000-0000-0000EE1E0000}"/>
    <cellStyle name="Normal 6 3 5 9 2" xfId="7493" xr:uid="{00000000-0005-0000-0000-0000EF1E0000}"/>
    <cellStyle name="Normal 6 3 5 9 2 2" xfId="7494" xr:uid="{00000000-0005-0000-0000-0000F01E0000}"/>
    <cellStyle name="Normal 6 3 5 9 2 2 2" xfId="7495" xr:uid="{00000000-0005-0000-0000-0000F11E0000}"/>
    <cellStyle name="Normal 6 3 5 9 2 3" xfId="7496" xr:uid="{00000000-0005-0000-0000-0000F21E0000}"/>
    <cellStyle name="Normal 6 3 5 9 3" xfId="7497" xr:uid="{00000000-0005-0000-0000-0000F31E0000}"/>
    <cellStyle name="Normal 6 3 5 9 3 2" xfId="7498" xr:uid="{00000000-0005-0000-0000-0000F41E0000}"/>
    <cellStyle name="Normal 6 3 5 9 4" xfId="7499" xr:uid="{00000000-0005-0000-0000-0000F51E0000}"/>
    <cellStyle name="Normal 6 3 6" xfId="7500" xr:uid="{00000000-0005-0000-0000-0000F61E0000}"/>
    <cellStyle name="Normal 6 3 6 10" xfId="7501" xr:uid="{00000000-0005-0000-0000-0000F71E0000}"/>
    <cellStyle name="Normal 6 3 6 10 2" xfId="7502" xr:uid="{00000000-0005-0000-0000-0000F81E0000}"/>
    <cellStyle name="Normal 6 3 6 10 2 2" xfId="7503" xr:uid="{00000000-0005-0000-0000-0000F91E0000}"/>
    <cellStyle name="Normal 6 3 6 10 2 2 2" xfId="7504" xr:uid="{00000000-0005-0000-0000-0000FA1E0000}"/>
    <cellStyle name="Normal 6 3 6 10 2 3" xfId="7505" xr:uid="{00000000-0005-0000-0000-0000FB1E0000}"/>
    <cellStyle name="Normal 6 3 6 10 3" xfId="7506" xr:uid="{00000000-0005-0000-0000-0000FC1E0000}"/>
    <cellStyle name="Normal 6 3 6 10 3 2" xfId="7507" xr:uid="{00000000-0005-0000-0000-0000FD1E0000}"/>
    <cellStyle name="Normal 6 3 6 10 4" xfId="7508" xr:uid="{00000000-0005-0000-0000-0000FE1E0000}"/>
    <cellStyle name="Normal 6 3 6 11" xfId="7509" xr:uid="{00000000-0005-0000-0000-0000FF1E0000}"/>
    <cellStyle name="Normal 6 3 6 11 2" xfId="7510" xr:uid="{00000000-0005-0000-0000-0000001F0000}"/>
    <cellStyle name="Normal 6 3 6 11 2 2" xfId="7511" xr:uid="{00000000-0005-0000-0000-0000011F0000}"/>
    <cellStyle name="Normal 6 3 6 11 3" xfId="7512" xr:uid="{00000000-0005-0000-0000-0000021F0000}"/>
    <cellStyle name="Normal 6 3 6 12" xfId="7513" xr:uid="{00000000-0005-0000-0000-0000031F0000}"/>
    <cellStyle name="Normal 6 3 6 12 2" xfId="7514" xr:uid="{00000000-0005-0000-0000-0000041F0000}"/>
    <cellStyle name="Normal 6 3 6 13" xfId="7515" xr:uid="{00000000-0005-0000-0000-0000051F0000}"/>
    <cellStyle name="Normal 6 3 6 13 2" xfId="7516" xr:uid="{00000000-0005-0000-0000-0000061F0000}"/>
    <cellStyle name="Normal 6 3 6 14" xfId="7517" xr:uid="{00000000-0005-0000-0000-0000071F0000}"/>
    <cellStyle name="Normal 6 3 6 2" xfId="7518" xr:uid="{00000000-0005-0000-0000-0000081F0000}"/>
    <cellStyle name="Normal 6 3 6 2 10" xfId="7519" xr:uid="{00000000-0005-0000-0000-0000091F0000}"/>
    <cellStyle name="Normal 6 3 6 2 10 2" xfId="7520" xr:uid="{00000000-0005-0000-0000-00000A1F0000}"/>
    <cellStyle name="Normal 6 3 6 2 11" xfId="7521" xr:uid="{00000000-0005-0000-0000-00000B1F0000}"/>
    <cellStyle name="Normal 6 3 6 2 2" xfId="7522" xr:uid="{00000000-0005-0000-0000-00000C1F0000}"/>
    <cellStyle name="Normal 6 3 6 2 2 2" xfId="7523" xr:uid="{00000000-0005-0000-0000-00000D1F0000}"/>
    <cellStyle name="Normal 6 3 6 2 2 2 2" xfId="7524" xr:uid="{00000000-0005-0000-0000-00000E1F0000}"/>
    <cellStyle name="Normal 6 3 6 2 2 2 2 2" xfId="7525" xr:uid="{00000000-0005-0000-0000-00000F1F0000}"/>
    <cellStyle name="Normal 6 3 6 2 2 2 2 2 2" xfId="7526" xr:uid="{00000000-0005-0000-0000-0000101F0000}"/>
    <cellStyle name="Normal 6 3 6 2 2 2 2 2 2 2" xfId="7527" xr:uid="{00000000-0005-0000-0000-0000111F0000}"/>
    <cellStyle name="Normal 6 3 6 2 2 2 2 2 3" xfId="7528" xr:uid="{00000000-0005-0000-0000-0000121F0000}"/>
    <cellStyle name="Normal 6 3 6 2 2 2 2 3" xfId="7529" xr:uid="{00000000-0005-0000-0000-0000131F0000}"/>
    <cellStyle name="Normal 6 3 6 2 2 2 2 3 2" xfId="7530" xr:uid="{00000000-0005-0000-0000-0000141F0000}"/>
    <cellStyle name="Normal 6 3 6 2 2 2 2 4" xfId="7531" xr:uid="{00000000-0005-0000-0000-0000151F0000}"/>
    <cellStyle name="Normal 6 3 6 2 2 2 3" xfId="7532" xr:uid="{00000000-0005-0000-0000-0000161F0000}"/>
    <cellStyle name="Normal 6 3 6 2 2 2 3 2" xfId="7533" xr:uid="{00000000-0005-0000-0000-0000171F0000}"/>
    <cellStyle name="Normal 6 3 6 2 2 2 3 2 2" xfId="7534" xr:uid="{00000000-0005-0000-0000-0000181F0000}"/>
    <cellStyle name="Normal 6 3 6 2 2 2 3 2 2 2" xfId="7535" xr:uid="{00000000-0005-0000-0000-0000191F0000}"/>
    <cellStyle name="Normal 6 3 6 2 2 2 3 2 3" xfId="7536" xr:uid="{00000000-0005-0000-0000-00001A1F0000}"/>
    <cellStyle name="Normal 6 3 6 2 2 2 3 3" xfId="7537" xr:uid="{00000000-0005-0000-0000-00001B1F0000}"/>
    <cellStyle name="Normal 6 3 6 2 2 2 3 3 2" xfId="7538" xr:uid="{00000000-0005-0000-0000-00001C1F0000}"/>
    <cellStyle name="Normal 6 3 6 2 2 2 3 4" xfId="7539" xr:uid="{00000000-0005-0000-0000-00001D1F0000}"/>
    <cellStyle name="Normal 6 3 6 2 2 2 4" xfId="7540" xr:uid="{00000000-0005-0000-0000-00001E1F0000}"/>
    <cellStyle name="Normal 6 3 6 2 2 2 4 2" xfId="7541" xr:uid="{00000000-0005-0000-0000-00001F1F0000}"/>
    <cellStyle name="Normal 6 3 6 2 2 2 4 2 2" xfId="7542" xr:uid="{00000000-0005-0000-0000-0000201F0000}"/>
    <cellStyle name="Normal 6 3 6 2 2 2 4 2 2 2" xfId="7543" xr:uid="{00000000-0005-0000-0000-0000211F0000}"/>
    <cellStyle name="Normal 6 3 6 2 2 2 4 2 3" xfId="7544" xr:uid="{00000000-0005-0000-0000-0000221F0000}"/>
    <cellStyle name="Normal 6 3 6 2 2 2 4 3" xfId="7545" xr:uid="{00000000-0005-0000-0000-0000231F0000}"/>
    <cellStyle name="Normal 6 3 6 2 2 2 4 3 2" xfId="7546" xr:uid="{00000000-0005-0000-0000-0000241F0000}"/>
    <cellStyle name="Normal 6 3 6 2 2 2 4 4" xfId="7547" xr:uid="{00000000-0005-0000-0000-0000251F0000}"/>
    <cellStyle name="Normal 6 3 6 2 2 2 5" xfId="7548" xr:uid="{00000000-0005-0000-0000-0000261F0000}"/>
    <cellStyle name="Normal 6 3 6 2 2 2 5 2" xfId="7549" xr:uid="{00000000-0005-0000-0000-0000271F0000}"/>
    <cellStyle name="Normal 6 3 6 2 2 2 5 2 2" xfId="7550" xr:uid="{00000000-0005-0000-0000-0000281F0000}"/>
    <cellStyle name="Normal 6 3 6 2 2 2 5 3" xfId="7551" xr:uid="{00000000-0005-0000-0000-0000291F0000}"/>
    <cellStyle name="Normal 6 3 6 2 2 2 6" xfId="7552" xr:uid="{00000000-0005-0000-0000-00002A1F0000}"/>
    <cellStyle name="Normal 6 3 6 2 2 2 6 2" xfId="7553" xr:uid="{00000000-0005-0000-0000-00002B1F0000}"/>
    <cellStyle name="Normal 6 3 6 2 2 2 7" xfId="7554" xr:uid="{00000000-0005-0000-0000-00002C1F0000}"/>
    <cellStyle name="Normal 6 3 6 2 2 3" xfId="7555" xr:uid="{00000000-0005-0000-0000-00002D1F0000}"/>
    <cellStyle name="Normal 6 3 6 2 2 3 2" xfId="7556" xr:uid="{00000000-0005-0000-0000-00002E1F0000}"/>
    <cellStyle name="Normal 6 3 6 2 2 3 2 2" xfId="7557" xr:uid="{00000000-0005-0000-0000-00002F1F0000}"/>
    <cellStyle name="Normal 6 3 6 2 2 3 2 2 2" xfId="7558" xr:uid="{00000000-0005-0000-0000-0000301F0000}"/>
    <cellStyle name="Normal 6 3 6 2 2 3 2 3" xfId="7559" xr:uid="{00000000-0005-0000-0000-0000311F0000}"/>
    <cellStyle name="Normal 6 3 6 2 2 3 3" xfId="7560" xr:uid="{00000000-0005-0000-0000-0000321F0000}"/>
    <cellStyle name="Normal 6 3 6 2 2 3 3 2" xfId="7561" xr:uid="{00000000-0005-0000-0000-0000331F0000}"/>
    <cellStyle name="Normal 6 3 6 2 2 3 4" xfId="7562" xr:uid="{00000000-0005-0000-0000-0000341F0000}"/>
    <cellStyle name="Normal 6 3 6 2 2 4" xfId="7563" xr:uid="{00000000-0005-0000-0000-0000351F0000}"/>
    <cellStyle name="Normal 6 3 6 2 2 4 2" xfId="7564" xr:uid="{00000000-0005-0000-0000-0000361F0000}"/>
    <cellStyle name="Normal 6 3 6 2 2 4 2 2" xfId="7565" xr:uid="{00000000-0005-0000-0000-0000371F0000}"/>
    <cellStyle name="Normal 6 3 6 2 2 4 2 2 2" xfId="7566" xr:uid="{00000000-0005-0000-0000-0000381F0000}"/>
    <cellStyle name="Normal 6 3 6 2 2 4 2 3" xfId="7567" xr:uid="{00000000-0005-0000-0000-0000391F0000}"/>
    <cellStyle name="Normal 6 3 6 2 2 4 3" xfId="7568" xr:uid="{00000000-0005-0000-0000-00003A1F0000}"/>
    <cellStyle name="Normal 6 3 6 2 2 4 3 2" xfId="7569" xr:uid="{00000000-0005-0000-0000-00003B1F0000}"/>
    <cellStyle name="Normal 6 3 6 2 2 4 4" xfId="7570" xr:uid="{00000000-0005-0000-0000-00003C1F0000}"/>
    <cellStyle name="Normal 6 3 6 2 2 5" xfId="7571" xr:uid="{00000000-0005-0000-0000-00003D1F0000}"/>
    <cellStyle name="Normal 6 3 6 2 2 5 2" xfId="7572" xr:uid="{00000000-0005-0000-0000-00003E1F0000}"/>
    <cellStyle name="Normal 6 3 6 2 2 5 2 2" xfId="7573" xr:uid="{00000000-0005-0000-0000-00003F1F0000}"/>
    <cellStyle name="Normal 6 3 6 2 2 5 2 2 2" xfId="7574" xr:uid="{00000000-0005-0000-0000-0000401F0000}"/>
    <cellStyle name="Normal 6 3 6 2 2 5 2 3" xfId="7575" xr:uid="{00000000-0005-0000-0000-0000411F0000}"/>
    <cellStyle name="Normal 6 3 6 2 2 5 3" xfId="7576" xr:uid="{00000000-0005-0000-0000-0000421F0000}"/>
    <cellStyle name="Normal 6 3 6 2 2 5 3 2" xfId="7577" xr:uid="{00000000-0005-0000-0000-0000431F0000}"/>
    <cellStyle name="Normal 6 3 6 2 2 5 4" xfId="7578" xr:uid="{00000000-0005-0000-0000-0000441F0000}"/>
    <cellStyle name="Normal 6 3 6 2 2 6" xfId="7579" xr:uid="{00000000-0005-0000-0000-0000451F0000}"/>
    <cellStyle name="Normal 6 3 6 2 2 6 2" xfId="7580" xr:uid="{00000000-0005-0000-0000-0000461F0000}"/>
    <cellStyle name="Normal 6 3 6 2 2 6 2 2" xfId="7581" xr:uid="{00000000-0005-0000-0000-0000471F0000}"/>
    <cellStyle name="Normal 6 3 6 2 2 6 3" xfId="7582" xr:uid="{00000000-0005-0000-0000-0000481F0000}"/>
    <cellStyle name="Normal 6 3 6 2 2 7" xfId="7583" xr:uid="{00000000-0005-0000-0000-0000491F0000}"/>
    <cellStyle name="Normal 6 3 6 2 2 7 2" xfId="7584" xr:uid="{00000000-0005-0000-0000-00004A1F0000}"/>
    <cellStyle name="Normal 6 3 6 2 2 8" xfId="7585" xr:uid="{00000000-0005-0000-0000-00004B1F0000}"/>
    <cellStyle name="Normal 6 3 6 2 2 8 2" xfId="7586" xr:uid="{00000000-0005-0000-0000-00004C1F0000}"/>
    <cellStyle name="Normal 6 3 6 2 2 9" xfId="7587" xr:uid="{00000000-0005-0000-0000-00004D1F0000}"/>
    <cellStyle name="Normal 6 3 6 2 3" xfId="7588" xr:uid="{00000000-0005-0000-0000-00004E1F0000}"/>
    <cellStyle name="Normal 6 3 6 2 3 2" xfId="7589" xr:uid="{00000000-0005-0000-0000-00004F1F0000}"/>
    <cellStyle name="Normal 6 3 6 2 3 2 2" xfId="7590" xr:uid="{00000000-0005-0000-0000-0000501F0000}"/>
    <cellStyle name="Normal 6 3 6 2 3 2 2 2" xfId="7591" xr:uid="{00000000-0005-0000-0000-0000511F0000}"/>
    <cellStyle name="Normal 6 3 6 2 3 2 2 2 2" xfId="7592" xr:uid="{00000000-0005-0000-0000-0000521F0000}"/>
    <cellStyle name="Normal 6 3 6 2 3 2 2 3" xfId="7593" xr:uid="{00000000-0005-0000-0000-0000531F0000}"/>
    <cellStyle name="Normal 6 3 6 2 3 2 3" xfId="7594" xr:uid="{00000000-0005-0000-0000-0000541F0000}"/>
    <cellStyle name="Normal 6 3 6 2 3 2 3 2" xfId="7595" xr:uid="{00000000-0005-0000-0000-0000551F0000}"/>
    <cellStyle name="Normal 6 3 6 2 3 2 4" xfId="7596" xr:uid="{00000000-0005-0000-0000-0000561F0000}"/>
    <cellStyle name="Normal 6 3 6 2 3 3" xfId="7597" xr:uid="{00000000-0005-0000-0000-0000571F0000}"/>
    <cellStyle name="Normal 6 3 6 2 3 3 2" xfId="7598" xr:uid="{00000000-0005-0000-0000-0000581F0000}"/>
    <cellStyle name="Normal 6 3 6 2 3 3 2 2" xfId="7599" xr:uid="{00000000-0005-0000-0000-0000591F0000}"/>
    <cellStyle name="Normal 6 3 6 2 3 3 2 2 2" xfId="7600" xr:uid="{00000000-0005-0000-0000-00005A1F0000}"/>
    <cellStyle name="Normal 6 3 6 2 3 3 2 3" xfId="7601" xr:uid="{00000000-0005-0000-0000-00005B1F0000}"/>
    <cellStyle name="Normal 6 3 6 2 3 3 3" xfId="7602" xr:uid="{00000000-0005-0000-0000-00005C1F0000}"/>
    <cellStyle name="Normal 6 3 6 2 3 3 3 2" xfId="7603" xr:uid="{00000000-0005-0000-0000-00005D1F0000}"/>
    <cellStyle name="Normal 6 3 6 2 3 3 4" xfId="7604" xr:uid="{00000000-0005-0000-0000-00005E1F0000}"/>
    <cellStyle name="Normal 6 3 6 2 3 4" xfId="7605" xr:uid="{00000000-0005-0000-0000-00005F1F0000}"/>
    <cellStyle name="Normal 6 3 6 2 3 4 2" xfId="7606" xr:uid="{00000000-0005-0000-0000-0000601F0000}"/>
    <cellStyle name="Normal 6 3 6 2 3 4 2 2" xfId="7607" xr:uid="{00000000-0005-0000-0000-0000611F0000}"/>
    <cellStyle name="Normal 6 3 6 2 3 4 2 2 2" xfId="7608" xr:uid="{00000000-0005-0000-0000-0000621F0000}"/>
    <cellStyle name="Normal 6 3 6 2 3 4 2 3" xfId="7609" xr:uid="{00000000-0005-0000-0000-0000631F0000}"/>
    <cellStyle name="Normal 6 3 6 2 3 4 3" xfId="7610" xr:uid="{00000000-0005-0000-0000-0000641F0000}"/>
    <cellStyle name="Normal 6 3 6 2 3 4 3 2" xfId="7611" xr:uid="{00000000-0005-0000-0000-0000651F0000}"/>
    <cellStyle name="Normal 6 3 6 2 3 4 4" xfId="7612" xr:uid="{00000000-0005-0000-0000-0000661F0000}"/>
    <cellStyle name="Normal 6 3 6 2 3 5" xfId="7613" xr:uid="{00000000-0005-0000-0000-0000671F0000}"/>
    <cellStyle name="Normal 6 3 6 2 3 5 2" xfId="7614" xr:uid="{00000000-0005-0000-0000-0000681F0000}"/>
    <cellStyle name="Normal 6 3 6 2 3 5 2 2" xfId="7615" xr:uid="{00000000-0005-0000-0000-0000691F0000}"/>
    <cellStyle name="Normal 6 3 6 2 3 5 3" xfId="7616" xr:uid="{00000000-0005-0000-0000-00006A1F0000}"/>
    <cellStyle name="Normal 6 3 6 2 3 6" xfId="7617" xr:uid="{00000000-0005-0000-0000-00006B1F0000}"/>
    <cellStyle name="Normal 6 3 6 2 3 6 2" xfId="7618" xr:uid="{00000000-0005-0000-0000-00006C1F0000}"/>
    <cellStyle name="Normal 6 3 6 2 3 7" xfId="7619" xr:uid="{00000000-0005-0000-0000-00006D1F0000}"/>
    <cellStyle name="Normal 6 3 6 2 4" xfId="7620" xr:uid="{00000000-0005-0000-0000-00006E1F0000}"/>
    <cellStyle name="Normal 6 3 6 2 4 2" xfId="7621" xr:uid="{00000000-0005-0000-0000-00006F1F0000}"/>
    <cellStyle name="Normal 6 3 6 2 4 2 2" xfId="7622" xr:uid="{00000000-0005-0000-0000-0000701F0000}"/>
    <cellStyle name="Normal 6 3 6 2 4 2 2 2" xfId="7623" xr:uid="{00000000-0005-0000-0000-0000711F0000}"/>
    <cellStyle name="Normal 6 3 6 2 4 2 3" xfId="7624" xr:uid="{00000000-0005-0000-0000-0000721F0000}"/>
    <cellStyle name="Normal 6 3 6 2 4 3" xfId="7625" xr:uid="{00000000-0005-0000-0000-0000731F0000}"/>
    <cellStyle name="Normal 6 3 6 2 4 3 2" xfId="7626" xr:uid="{00000000-0005-0000-0000-0000741F0000}"/>
    <cellStyle name="Normal 6 3 6 2 4 4" xfId="7627" xr:uid="{00000000-0005-0000-0000-0000751F0000}"/>
    <cellStyle name="Normal 6 3 6 2 5" xfId="7628" xr:uid="{00000000-0005-0000-0000-0000761F0000}"/>
    <cellStyle name="Normal 6 3 6 2 5 2" xfId="7629" xr:uid="{00000000-0005-0000-0000-0000771F0000}"/>
    <cellStyle name="Normal 6 3 6 2 5 2 2" xfId="7630" xr:uid="{00000000-0005-0000-0000-0000781F0000}"/>
    <cellStyle name="Normal 6 3 6 2 5 2 2 2" xfId="7631" xr:uid="{00000000-0005-0000-0000-0000791F0000}"/>
    <cellStyle name="Normal 6 3 6 2 5 2 3" xfId="7632" xr:uid="{00000000-0005-0000-0000-00007A1F0000}"/>
    <cellStyle name="Normal 6 3 6 2 5 3" xfId="7633" xr:uid="{00000000-0005-0000-0000-00007B1F0000}"/>
    <cellStyle name="Normal 6 3 6 2 5 3 2" xfId="7634" xr:uid="{00000000-0005-0000-0000-00007C1F0000}"/>
    <cellStyle name="Normal 6 3 6 2 5 4" xfId="7635" xr:uid="{00000000-0005-0000-0000-00007D1F0000}"/>
    <cellStyle name="Normal 6 3 6 2 6" xfId="7636" xr:uid="{00000000-0005-0000-0000-00007E1F0000}"/>
    <cellStyle name="Normal 6 3 6 2 6 2" xfId="7637" xr:uid="{00000000-0005-0000-0000-00007F1F0000}"/>
    <cellStyle name="Normal 6 3 6 2 6 2 2" xfId="7638" xr:uid="{00000000-0005-0000-0000-0000801F0000}"/>
    <cellStyle name="Normal 6 3 6 2 6 2 2 2" xfId="7639" xr:uid="{00000000-0005-0000-0000-0000811F0000}"/>
    <cellStyle name="Normal 6 3 6 2 6 2 3" xfId="7640" xr:uid="{00000000-0005-0000-0000-0000821F0000}"/>
    <cellStyle name="Normal 6 3 6 2 6 3" xfId="7641" xr:uid="{00000000-0005-0000-0000-0000831F0000}"/>
    <cellStyle name="Normal 6 3 6 2 6 3 2" xfId="7642" xr:uid="{00000000-0005-0000-0000-0000841F0000}"/>
    <cellStyle name="Normal 6 3 6 2 6 4" xfId="7643" xr:uid="{00000000-0005-0000-0000-0000851F0000}"/>
    <cellStyle name="Normal 6 3 6 2 7" xfId="7644" xr:uid="{00000000-0005-0000-0000-0000861F0000}"/>
    <cellStyle name="Normal 6 3 6 2 7 2" xfId="7645" xr:uid="{00000000-0005-0000-0000-0000871F0000}"/>
    <cellStyle name="Normal 6 3 6 2 7 2 2" xfId="7646" xr:uid="{00000000-0005-0000-0000-0000881F0000}"/>
    <cellStyle name="Normal 6 3 6 2 7 2 2 2" xfId="7647" xr:uid="{00000000-0005-0000-0000-0000891F0000}"/>
    <cellStyle name="Normal 6 3 6 2 7 2 3" xfId="7648" xr:uid="{00000000-0005-0000-0000-00008A1F0000}"/>
    <cellStyle name="Normal 6 3 6 2 7 3" xfId="7649" xr:uid="{00000000-0005-0000-0000-00008B1F0000}"/>
    <cellStyle name="Normal 6 3 6 2 7 3 2" xfId="7650" xr:uid="{00000000-0005-0000-0000-00008C1F0000}"/>
    <cellStyle name="Normal 6 3 6 2 7 4" xfId="7651" xr:uid="{00000000-0005-0000-0000-00008D1F0000}"/>
    <cellStyle name="Normal 6 3 6 2 8" xfId="7652" xr:uid="{00000000-0005-0000-0000-00008E1F0000}"/>
    <cellStyle name="Normal 6 3 6 2 8 2" xfId="7653" xr:uid="{00000000-0005-0000-0000-00008F1F0000}"/>
    <cellStyle name="Normal 6 3 6 2 8 2 2" xfId="7654" xr:uid="{00000000-0005-0000-0000-0000901F0000}"/>
    <cellStyle name="Normal 6 3 6 2 8 3" xfId="7655" xr:uid="{00000000-0005-0000-0000-0000911F0000}"/>
    <cellStyle name="Normal 6 3 6 2 9" xfId="7656" xr:uid="{00000000-0005-0000-0000-0000921F0000}"/>
    <cellStyle name="Normal 6 3 6 2 9 2" xfId="7657" xr:uid="{00000000-0005-0000-0000-0000931F0000}"/>
    <cellStyle name="Normal 6 3 6 3" xfId="7658" xr:uid="{00000000-0005-0000-0000-0000941F0000}"/>
    <cellStyle name="Normal 6 3 6 3 10" xfId="7659" xr:uid="{00000000-0005-0000-0000-0000951F0000}"/>
    <cellStyle name="Normal 6 3 6 3 2" xfId="7660" xr:uid="{00000000-0005-0000-0000-0000961F0000}"/>
    <cellStyle name="Normal 6 3 6 3 2 2" xfId="7661" xr:uid="{00000000-0005-0000-0000-0000971F0000}"/>
    <cellStyle name="Normal 6 3 6 3 2 2 2" xfId="7662" xr:uid="{00000000-0005-0000-0000-0000981F0000}"/>
    <cellStyle name="Normal 6 3 6 3 2 2 2 2" xfId="7663" xr:uid="{00000000-0005-0000-0000-0000991F0000}"/>
    <cellStyle name="Normal 6 3 6 3 2 2 2 2 2" xfId="7664" xr:uid="{00000000-0005-0000-0000-00009A1F0000}"/>
    <cellStyle name="Normal 6 3 6 3 2 2 2 3" xfId="7665" xr:uid="{00000000-0005-0000-0000-00009B1F0000}"/>
    <cellStyle name="Normal 6 3 6 3 2 2 3" xfId="7666" xr:uid="{00000000-0005-0000-0000-00009C1F0000}"/>
    <cellStyle name="Normal 6 3 6 3 2 2 3 2" xfId="7667" xr:uid="{00000000-0005-0000-0000-00009D1F0000}"/>
    <cellStyle name="Normal 6 3 6 3 2 2 4" xfId="7668" xr:uid="{00000000-0005-0000-0000-00009E1F0000}"/>
    <cellStyle name="Normal 6 3 6 3 2 3" xfId="7669" xr:uid="{00000000-0005-0000-0000-00009F1F0000}"/>
    <cellStyle name="Normal 6 3 6 3 2 3 2" xfId="7670" xr:uid="{00000000-0005-0000-0000-0000A01F0000}"/>
    <cellStyle name="Normal 6 3 6 3 2 3 2 2" xfId="7671" xr:uid="{00000000-0005-0000-0000-0000A11F0000}"/>
    <cellStyle name="Normal 6 3 6 3 2 3 2 2 2" xfId="7672" xr:uid="{00000000-0005-0000-0000-0000A21F0000}"/>
    <cellStyle name="Normal 6 3 6 3 2 3 2 3" xfId="7673" xr:uid="{00000000-0005-0000-0000-0000A31F0000}"/>
    <cellStyle name="Normal 6 3 6 3 2 3 3" xfId="7674" xr:uid="{00000000-0005-0000-0000-0000A41F0000}"/>
    <cellStyle name="Normal 6 3 6 3 2 3 3 2" xfId="7675" xr:uid="{00000000-0005-0000-0000-0000A51F0000}"/>
    <cellStyle name="Normal 6 3 6 3 2 3 4" xfId="7676" xr:uid="{00000000-0005-0000-0000-0000A61F0000}"/>
    <cellStyle name="Normal 6 3 6 3 2 4" xfId="7677" xr:uid="{00000000-0005-0000-0000-0000A71F0000}"/>
    <cellStyle name="Normal 6 3 6 3 2 4 2" xfId="7678" xr:uid="{00000000-0005-0000-0000-0000A81F0000}"/>
    <cellStyle name="Normal 6 3 6 3 2 4 2 2" xfId="7679" xr:uid="{00000000-0005-0000-0000-0000A91F0000}"/>
    <cellStyle name="Normal 6 3 6 3 2 4 2 2 2" xfId="7680" xr:uid="{00000000-0005-0000-0000-0000AA1F0000}"/>
    <cellStyle name="Normal 6 3 6 3 2 4 2 3" xfId="7681" xr:uid="{00000000-0005-0000-0000-0000AB1F0000}"/>
    <cellStyle name="Normal 6 3 6 3 2 4 3" xfId="7682" xr:uid="{00000000-0005-0000-0000-0000AC1F0000}"/>
    <cellStyle name="Normal 6 3 6 3 2 4 3 2" xfId="7683" xr:uid="{00000000-0005-0000-0000-0000AD1F0000}"/>
    <cellStyle name="Normal 6 3 6 3 2 4 4" xfId="7684" xr:uid="{00000000-0005-0000-0000-0000AE1F0000}"/>
    <cellStyle name="Normal 6 3 6 3 2 5" xfId="7685" xr:uid="{00000000-0005-0000-0000-0000AF1F0000}"/>
    <cellStyle name="Normal 6 3 6 3 2 5 2" xfId="7686" xr:uid="{00000000-0005-0000-0000-0000B01F0000}"/>
    <cellStyle name="Normal 6 3 6 3 2 5 2 2" xfId="7687" xr:uid="{00000000-0005-0000-0000-0000B11F0000}"/>
    <cellStyle name="Normal 6 3 6 3 2 5 3" xfId="7688" xr:uid="{00000000-0005-0000-0000-0000B21F0000}"/>
    <cellStyle name="Normal 6 3 6 3 2 6" xfId="7689" xr:uid="{00000000-0005-0000-0000-0000B31F0000}"/>
    <cellStyle name="Normal 6 3 6 3 2 6 2" xfId="7690" xr:uid="{00000000-0005-0000-0000-0000B41F0000}"/>
    <cellStyle name="Normal 6 3 6 3 2 7" xfId="7691" xr:uid="{00000000-0005-0000-0000-0000B51F0000}"/>
    <cellStyle name="Normal 6 3 6 3 3" xfId="7692" xr:uid="{00000000-0005-0000-0000-0000B61F0000}"/>
    <cellStyle name="Normal 6 3 6 3 3 2" xfId="7693" xr:uid="{00000000-0005-0000-0000-0000B71F0000}"/>
    <cellStyle name="Normal 6 3 6 3 3 2 2" xfId="7694" xr:uid="{00000000-0005-0000-0000-0000B81F0000}"/>
    <cellStyle name="Normal 6 3 6 3 3 2 2 2" xfId="7695" xr:uid="{00000000-0005-0000-0000-0000B91F0000}"/>
    <cellStyle name="Normal 6 3 6 3 3 2 3" xfId="7696" xr:uid="{00000000-0005-0000-0000-0000BA1F0000}"/>
    <cellStyle name="Normal 6 3 6 3 3 3" xfId="7697" xr:uid="{00000000-0005-0000-0000-0000BB1F0000}"/>
    <cellStyle name="Normal 6 3 6 3 3 3 2" xfId="7698" xr:uid="{00000000-0005-0000-0000-0000BC1F0000}"/>
    <cellStyle name="Normal 6 3 6 3 3 4" xfId="7699" xr:uid="{00000000-0005-0000-0000-0000BD1F0000}"/>
    <cellStyle name="Normal 6 3 6 3 4" xfId="7700" xr:uid="{00000000-0005-0000-0000-0000BE1F0000}"/>
    <cellStyle name="Normal 6 3 6 3 4 2" xfId="7701" xr:uid="{00000000-0005-0000-0000-0000BF1F0000}"/>
    <cellStyle name="Normal 6 3 6 3 4 2 2" xfId="7702" xr:uid="{00000000-0005-0000-0000-0000C01F0000}"/>
    <cellStyle name="Normal 6 3 6 3 4 2 2 2" xfId="7703" xr:uid="{00000000-0005-0000-0000-0000C11F0000}"/>
    <cellStyle name="Normal 6 3 6 3 4 2 3" xfId="7704" xr:uid="{00000000-0005-0000-0000-0000C21F0000}"/>
    <cellStyle name="Normal 6 3 6 3 4 3" xfId="7705" xr:uid="{00000000-0005-0000-0000-0000C31F0000}"/>
    <cellStyle name="Normal 6 3 6 3 4 3 2" xfId="7706" xr:uid="{00000000-0005-0000-0000-0000C41F0000}"/>
    <cellStyle name="Normal 6 3 6 3 4 4" xfId="7707" xr:uid="{00000000-0005-0000-0000-0000C51F0000}"/>
    <cellStyle name="Normal 6 3 6 3 5" xfId="7708" xr:uid="{00000000-0005-0000-0000-0000C61F0000}"/>
    <cellStyle name="Normal 6 3 6 3 5 2" xfId="7709" xr:uid="{00000000-0005-0000-0000-0000C71F0000}"/>
    <cellStyle name="Normal 6 3 6 3 5 2 2" xfId="7710" xr:uid="{00000000-0005-0000-0000-0000C81F0000}"/>
    <cellStyle name="Normal 6 3 6 3 5 2 2 2" xfId="7711" xr:uid="{00000000-0005-0000-0000-0000C91F0000}"/>
    <cellStyle name="Normal 6 3 6 3 5 2 3" xfId="7712" xr:uid="{00000000-0005-0000-0000-0000CA1F0000}"/>
    <cellStyle name="Normal 6 3 6 3 5 3" xfId="7713" xr:uid="{00000000-0005-0000-0000-0000CB1F0000}"/>
    <cellStyle name="Normal 6 3 6 3 5 3 2" xfId="7714" xr:uid="{00000000-0005-0000-0000-0000CC1F0000}"/>
    <cellStyle name="Normal 6 3 6 3 5 4" xfId="7715" xr:uid="{00000000-0005-0000-0000-0000CD1F0000}"/>
    <cellStyle name="Normal 6 3 6 3 6" xfId="7716" xr:uid="{00000000-0005-0000-0000-0000CE1F0000}"/>
    <cellStyle name="Normal 6 3 6 3 6 2" xfId="7717" xr:uid="{00000000-0005-0000-0000-0000CF1F0000}"/>
    <cellStyle name="Normal 6 3 6 3 6 2 2" xfId="7718" xr:uid="{00000000-0005-0000-0000-0000D01F0000}"/>
    <cellStyle name="Normal 6 3 6 3 6 2 2 2" xfId="7719" xr:uid="{00000000-0005-0000-0000-0000D11F0000}"/>
    <cellStyle name="Normal 6 3 6 3 6 2 3" xfId="7720" xr:uid="{00000000-0005-0000-0000-0000D21F0000}"/>
    <cellStyle name="Normal 6 3 6 3 6 3" xfId="7721" xr:uid="{00000000-0005-0000-0000-0000D31F0000}"/>
    <cellStyle name="Normal 6 3 6 3 6 3 2" xfId="7722" xr:uid="{00000000-0005-0000-0000-0000D41F0000}"/>
    <cellStyle name="Normal 6 3 6 3 6 4" xfId="7723" xr:uid="{00000000-0005-0000-0000-0000D51F0000}"/>
    <cellStyle name="Normal 6 3 6 3 7" xfId="7724" xr:uid="{00000000-0005-0000-0000-0000D61F0000}"/>
    <cellStyle name="Normal 6 3 6 3 7 2" xfId="7725" xr:uid="{00000000-0005-0000-0000-0000D71F0000}"/>
    <cellStyle name="Normal 6 3 6 3 7 2 2" xfId="7726" xr:uid="{00000000-0005-0000-0000-0000D81F0000}"/>
    <cellStyle name="Normal 6 3 6 3 7 3" xfId="7727" xr:uid="{00000000-0005-0000-0000-0000D91F0000}"/>
    <cellStyle name="Normal 6 3 6 3 8" xfId="7728" xr:uid="{00000000-0005-0000-0000-0000DA1F0000}"/>
    <cellStyle name="Normal 6 3 6 3 8 2" xfId="7729" xr:uid="{00000000-0005-0000-0000-0000DB1F0000}"/>
    <cellStyle name="Normal 6 3 6 3 9" xfId="7730" xr:uid="{00000000-0005-0000-0000-0000DC1F0000}"/>
    <cellStyle name="Normal 6 3 6 3 9 2" xfId="7731" xr:uid="{00000000-0005-0000-0000-0000DD1F0000}"/>
    <cellStyle name="Normal 6 3 6 4" xfId="7732" xr:uid="{00000000-0005-0000-0000-0000DE1F0000}"/>
    <cellStyle name="Normal 6 3 6 4 2" xfId="7733" xr:uid="{00000000-0005-0000-0000-0000DF1F0000}"/>
    <cellStyle name="Normal 6 3 6 4 2 2" xfId="7734" xr:uid="{00000000-0005-0000-0000-0000E01F0000}"/>
    <cellStyle name="Normal 6 3 6 4 2 2 2" xfId="7735" xr:uid="{00000000-0005-0000-0000-0000E11F0000}"/>
    <cellStyle name="Normal 6 3 6 4 2 2 2 2" xfId="7736" xr:uid="{00000000-0005-0000-0000-0000E21F0000}"/>
    <cellStyle name="Normal 6 3 6 4 2 2 2 2 2" xfId="7737" xr:uid="{00000000-0005-0000-0000-0000E31F0000}"/>
    <cellStyle name="Normal 6 3 6 4 2 2 2 3" xfId="7738" xr:uid="{00000000-0005-0000-0000-0000E41F0000}"/>
    <cellStyle name="Normal 6 3 6 4 2 2 3" xfId="7739" xr:uid="{00000000-0005-0000-0000-0000E51F0000}"/>
    <cellStyle name="Normal 6 3 6 4 2 2 3 2" xfId="7740" xr:uid="{00000000-0005-0000-0000-0000E61F0000}"/>
    <cellStyle name="Normal 6 3 6 4 2 2 4" xfId="7741" xr:uid="{00000000-0005-0000-0000-0000E71F0000}"/>
    <cellStyle name="Normal 6 3 6 4 2 3" xfId="7742" xr:uid="{00000000-0005-0000-0000-0000E81F0000}"/>
    <cellStyle name="Normal 6 3 6 4 2 3 2" xfId="7743" xr:uid="{00000000-0005-0000-0000-0000E91F0000}"/>
    <cellStyle name="Normal 6 3 6 4 2 3 2 2" xfId="7744" xr:uid="{00000000-0005-0000-0000-0000EA1F0000}"/>
    <cellStyle name="Normal 6 3 6 4 2 3 2 2 2" xfId="7745" xr:uid="{00000000-0005-0000-0000-0000EB1F0000}"/>
    <cellStyle name="Normal 6 3 6 4 2 3 2 3" xfId="7746" xr:uid="{00000000-0005-0000-0000-0000EC1F0000}"/>
    <cellStyle name="Normal 6 3 6 4 2 3 3" xfId="7747" xr:uid="{00000000-0005-0000-0000-0000ED1F0000}"/>
    <cellStyle name="Normal 6 3 6 4 2 3 3 2" xfId="7748" xr:uid="{00000000-0005-0000-0000-0000EE1F0000}"/>
    <cellStyle name="Normal 6 3 6 4 2 3 4" xfId="7749" xr:uid="{00000000-0005-0000-0000-0000EF1F0000}"/>
    <cellStyle name="Normal 6 3 6 4 2 4" xfId="7750" xr:uid="{00000000-0005-0000-0000-0000F01F0000}"/>
    <cellStyle name="Normal 6 3 6 4 2 4 2" xfId="7751" xr:uid="{00000000-0005-0000-0000-0000F11F0000}"/>
    <cellStyle name="Normal 6 3 6 4 2 4 2 2" xfId="7752" xr:uid="{00000000-0005-0000-0000-0000F21F0000}"/>
    <cellStyle name="Normal 6 3 6 4 2 4 2 2 2" xfId="7753" xr:uid="{00000000-0005-0000-0000-0000F31F0000}"/>
    <cellStyle name="Normal 6 3 6 4 2 4 2 3" xfId="7754" xr:uid="{00000000-0005-0000-0000-0000F41F0000}"/>
    <cellStyle name="Normal 6 3 6 4 2 4 3" xfId="7755" xr:uid="{00000000-0005-0000-0000-0000F51F0000}"/>
    <cellStyle name="Normal 6 3 6 4 2 4 3 2" xfId="7756" xr:uid="{00000000-0005-0000-0000-0000F61F0000}"/>
    <cellStyle name="Normal 6 3 6 4 2 4 4" xfId="7757" xr:uid="{00000000-0005-0000-0000-0000F71F0000}"/>
    <cellStyle name="Normal 6 3 6 4 2 5" xfId="7758" xr:uid="{00000000-0005-0000-0000-0000F81F0000}"/>
    <cellStyle name="Normal 6 3 6 4 2 5 2" xfId="7759" xr:uid="{00000000-0005-0000-0000-0000F91F0000}"/>
    <cellStyle name="Normal 6 3 6 4 2 5 2 2" xfId="7760" xr:uid="{00000000-0005-0000-0000-0000FA1F0000}"/>
    <cellStyle name="Normal 6 3 6 4 2 5 3" xfId="7761" xr:uid="{00000000-0005-0000-0000-0000FB1F0000}"/>
    <cellStyle name="Normal 6 3 6 4 2 6" xfId="7762" xr:uid="{00000000-0005-0000-0000-0000FC1F0000}"/>
    <cellStyle name="Normal 6 3 6 4 2 6 2" xfId="7763" xr:uid="{00000000-0005-0000-0000-0000FD1F0000}"/>
    <cellStyle name="Normal 6 3 6 4 2 7" xfId="7764" xr:uid="{00000000-0005-0000-0000-0000FE1F0000}"/>
    <cellStyle name="Normal 6 3 6 4 3" xfId="7765" xr:uid="{00000000-0005-0000-0000-0000FF1F0000}"/>
    <cellStyle name="Normal 6 3 6 4 3 2" xfId="7766" xr:uid="{00000000-0005-0000-0000-000000200000}"/>
    <cellStyle name="Normal 6 3 6 4 3 2 2" xfId="7767" xr:uid="{00000000-0005-0000-0000-000001200000}"/>
    <cellStyle name="Normal 6 3 6 4 3 2 2 2" xfId="7768" xr:uid="{00000000-0005-0000-0000-000002200000}"/>
    <cellStyle name="Normal 6 3 6 4 3 2 3" xfId="7769" xr:uid="{00000000-0005-0000-0000-000003200000}"/>
    <cellStyle name="Normal 6 3 6 4 3 3" xfId="7770" xr:uid="{00000000-0005-0000-0000-000004200000}"/>
    <cellStyle name="Normal 6 3 6 4 3 3 2" xfId="7771" xr:uid="{00000000-0005-0000-0000-000005200000}"/>
    <cellStyle name="Normal 6 3 6 4 3 4" xfId="7772" xr:uid="{00000000-0005-0000-0000-000006200000}"/>
    <cellStyle name="Normal 6 3 6 4 4" xfId="7773" xr:uid="{00000000-0005-0000-0000-000007200000}"/>
    <cellStyle name="Normal 6 3 6 4 4 2" xfId="7774" xr:uid="{00000000-0005-0000-0000-000008200000}"/>
    <cellStyle name="Normal 6 3 6 4 4 2 2" xfId="7775" xr:uid="{00000000-0005-0000-0000-000009200000}"/>
    <cellStyle name="Normal 6 3 6 4 4 2 2 2" xfId="7776" xr:uid="{00000000-0005-0000-0000-00000A200000}"/>
    <cellStyle name="Normal 6 3 6 4 4 2 3" xfId="7777" xr:uid="{00000000-0005-0000-0000-00000B200000}"/>
    <cellStyle name="Normal 6 3 6 4 4 3" xfId="7778" xr:uid="{00000000-0005-0000-0000-00000C200000}"/>
    <cellStyle name="Normal 6 3 6 4 4 3 2" xfId="7779" xr:uid="{00000000-0005-0000-0000-00000D200000}"/>
    <cellStyle name="Normal 6 3 6 4 4 4" xfId="7780" xr:uid="{00000000-0005-0000-0000-00000E200000}"/>
    <cellStyle name="Normal 6 3 6 4 5" xfId="7781" xr:uid="{00000000-0005-0000-0000-00000F200000}"/>
    <cellStyle name="Normal 6 3 6 4 5 2" xfId="7782" xr:uid="{00000000-0005-0000-0000-000010200000}"/>
    <cellStyle name="Normal 6 3 6 4 5 2 2" xfId="7783" xr:uid="{00000000-0005-0000-0000-000011200000}"/>
    <cellStyle name="Normal 6 3 6 4 5 2 2 2" xfId="7784" xr:uid="{00000000-0005-0000-0000-000012200000}"/>
    <cellStyle name="Normal 6 3 6 4 5 2 3" xfId="7785" xr:uid="{00000000-0005-0000-0000-000013200000}"/>
    <cellStyle name="Normal 6 3 6 4 5 3" xfId="7786" xr:uid="{00000000-0005-0000-0000-000014200000}"/>
    <cellStyle name="Normal 6 3 6 4 5 3 2" xfId="7787" xr:uid="{00000000-0005-0000-0000-000015200000}"/>
    <cellStyle name="Normal 6 3 6 4 5 4" xfId="7788" xr:uid="{00000000-0005-0000-0000-000016200000}"/>
    <cellStyle name="Normal 6 3 6 4 6" xfId="7789" xr:uid="{00000000-0005-0000-0000-000017200000}"/>
    <cellStyle name="Normal 6 3 6 4 6 2" xfId="7790" xr:uid="{00000000-0005-0000-0000-000018200000}"/>
    <cellStyle name="Normal 6 3 6 4 6 2 2" xfId="7791" xr:uid="{00000000-0005-0000-0000-000019200000}"/>
    <cellStyle name="Normal 6 3 6 4 6 3" xfId="7792" xr:uid="{00000000-0005-0000-0000-00001A200000}"/>
    <cellStyle name="Normal 6 3 6 4 7" xfId="7793" xr:uid="{00000000-0005-0000-0000-00001B200000}"/>
    <cellStyle name="Normal 6 3 6 4 7 2" xfId="7794" xr:uid="{00000000-0005-0000-0000-00001C200000}"/>
    <cellStyle name="Normal 6 3 6 4 8" xfId="7795" xr:uid="{00000000-0005-0000-0000-00001D200000}"/>
    <cellStyle name="Normal 6 3 6 4 8 2" xfId="7796" xr:uid="{00000000-0005-0000-0000-00001E200000}"/>
    <cellStyle name="Normal 6 3 6 4 9" xfId="7797" xr:uid="{00000000-0005-0000-0000-00001F200000}"/>
    <cellStyle name="Normal 6 3 6 5" xfId="7798" xr:uid="{00000000-0005-0000-0000-000020200000}"/>
    <cellStyle name="Normal 6 3 6 5 2" xfId="7799" xr:uid="{00000000-0005-0000-0000-000021200000}"/>
    <cellStyle name="Normal 6 3 6 5 2 2" xfId="7800" xr:uid="{00000000-0005-0000-0000-000022200000}"/>
    <cellStyle name="Normal 6 3 6 5 2 2 2" xfId="7801" xr:uid="{00000000-0005-0000-0000-000023200000}"/>
    <cellStyle name="Normal 6 3 6 5 2 2 2 2" xfId="7802" xr:uid="{00000000-0005-0000-0000-000024200000}"/>
    <cellStyle name="Normal 6 3 6 5 2 2 2 2 2" xfId="7803" xr:uid="{00000000-0005-0000-0000-000025200000}"/>
    <cellStyle name="Normal 6 3 6 5 2 2 2 3" xfId="7804" xr:uid="{00000000-0005-0000-0000-000026200000}"/>
    <cellStyle name="Normal 6 3 6 5 2 2 3" xfId="7805" xr:uid="{00000000-0005-0000-0000-000027200000}"/>
    <cellStyle name="Normal 6 3 6 5 2 2 3 2" xfId="7806" xr:uid="{00000000-0005-0000-0000-000028200000}"/>
    <cellStyle name="Normal 6 3 6 5 2 2 4" xfId="7807" xr:uid="{00000000-0005-0000-0000-000029200000}"/>
    <cellStyle name="Normal 6 3 6 5 2 3" xfId="7808" xr:uid="{00000000-0005-0000-0000-00002A200000}"/>
    <cellStyle name="Normal 6 3 6 5 2 3 2" xfId="7809" xr:uid="{00000000-0005-0000-0000-00002B200000}"/>
    <cellStyle name="Normal 6 3 6 5 2 3 2 2" xfId="7810" xr:uid="{00000000-0005-0000-0000-00002C200000}"/>
    <cellStyle name="Normal 6 3 6 5 2 3 2 2 2" xfId="7811" xr:uid="{00000000-0005-0000-0000-00002D200000}"/>
    <cellStyle name="Normal 6 3 6 5 2 3 2 3" xfId="7812" xr:uid="{00000000-0005-0000-0000-00002E200000}"/>
    <cellStyle name="Normal 6 3 6 5 2 3 3" xfId="7813" xr:uid="{00000000-0005-0000-0000-00002F200000}"/>
    <cellStyle name="Normal 6 3 6 5 2 3 3 2" xfId="7814" xr:uid="{00000000-0005-0000-0000-000030200000}"/>
    <cellStyle name="Normal 6 3 6 5 2 3 4" xfId="7815" xr:uid="{00000000-0005-0000-0000-000031200000}"/>
    <cellStyle name="Normal 6 3 6 5 2 4" xfId="7816" xr:uid="{00000000-0005-0000-0000-000032200000}"/>
    <cellStyle name="Normal 6 3 6 5 2 4 2" xfId="7817" xr:uid="{00000000-0005-0000-0000-000033200000}"/>
    <cellStyle name="Normal 6 3 6 5 2 4 2 2" xfId="7818" xr:uid="{00000000-0005-0000-0000-000034200000}"/>
    <cellStyle name="Normal 6 3 6 5 2 4 2 2 2" xfId="7819" xr:uid="{00000000-0005-0000-0000-000035200000}"/>
    <cellStyle name="Normal 6 3 6 5 2 4 2 3" xfId="7820" xr:uid="{00000000-0005-0000-0000-000036200000}"/>
    <cellStyle name="Normal 6 3 6 5 2 4 3" xfId="7821" xr:uid="{00000000-0005-0000-0000-000037200000}"/>
    <cellStyle name="Normal 6 3 6 5 2 4 3 2" xfId="7822" xr:uid="{00000000-0005-0000-0000-000038200000}"/>
    <cellStyle name="Normal 6 3 6 5 2 4 4" xfId="7823" xr:uid="{00000000-0005-0000-0000-000039200000}"/>
    <cellStyle name="Normal 6 3 6 5 2 5" xfId="7824" xr:uid="{00000000-0005-0000-0000-00003A200000}"/>
    <cellStyle name="Normal 6 3 6 5 2 5 2" xfId="7825" xr:uid="{00000000-0005-0000-0000-00003B200000}"/>
    <cellStyle name="Normal 6 3 6 5 2 5 2 2" xfId="7826" xr:uid="{00000000-0005-0000-0000-00003C200000}"/>
    <cellStyle name="Normal 6 3 6 5 2 5 3" xfId="7827" xr:uid="{00000000-0005-0000-0000-00003D200000}"/>
    <cellStyle name="Normal 6 3 6 5 2 6" xfId="7828" xr:uid="{00000000-0005-0000-0000-00003E200000}"/>
    <cellStyle name="Normal 6 3 6 5 2 6 2" xfId="7829" xr:uid="{00000000-0005-0000-0000-00003F200000}"/>
    <cellStyle name="Normal 6 3 6 5 2 7" xfId="7830" xr:uid="{00000000-0005-0000-0000-000040200000}"/>
    <cellStyle name="Normal 6 3 6 5 3" xfId="7831" xr:uid="{00000000-0005-0000-0000-000041200000}"/>
    <cellStyle name="Normal 6 3 6 5 3 2" xfId="7832" xr:uid="{00000000-0005-0000-0000-000042200000}"/>
    <cellStyle name="Normal 6 3 6 5 3 2 2" xfId="7833" xr:uid="{00000000-0005-0000-0000-000043200000}"/>
    <cellStyle name="Normal 6 3 6 5 3 2 2 2" xfId="7834" xr:uid="{00000000-0005-0000-0000-000044200000}"/>
    <cellStyle name="Normal 6 3 6 5 3 2 3" xfId="7835" xr:uid="{00000000-0005-0000-0000-000045200000}"/>
    <cellStyle name="Normal 6 3 6 5 3 3" xfId="7836" xr:uid="{00000000-0005-0000-0000-000046200000}"/>
    <cellStyle name="Normal 6 3 6 5 3 3 2" xfId="7837" xr:uid="{00000000-0005-0000-0000-000047200000}"/>
    <cellStyle name="Normal 6 3 6 5 3 4" xfId="7838" xr:uid="{00000000-0005-0000-0000-000048200000}"/>
    <cellStyle name="Normal 6 3 6 5 4" xfId="7839" xr:uid="{00000000-0005-0000-0000-000049200000}"/>
    <cellStyle name="Normal 6 3 6 5 4 2" xfId="7840" xr:uid="{00000000-0005-0000-0000-00004A200000}"/>
    <cellStyle name="Normal 6 3 6 5 4 2 2" xfId="7841" xr:uid="{00000000-0005-0000-0000-00004B200000}"/>
    <cellStyle name="Normal 6 3 6 5 4 2 2 2" xfId="7842" xr:uid="{00000000-0005-0000-0000-00004C200000}"/>
    <cellStyle name="Normal 6 3 6 5 4 2 3" xfId="7843" xr:uid="{00000000-0005-0000-0000-00004D200000}"/>
    <cellStyle name="Normal 6 3 6 5 4 3" xfId="7844" xr:uid="{00000000-0005-0000-0000-00004E200000}"/>
    <cellStyle name="Normal 6 3 6 5 4 3 2" xfId="7845" xr:uid="{00000000-0005-0000-0000-00004F200000}"/>
    <cellStyle name="Normal 6 3 6 5 4 4" xfId="7846" xr:uid="{00000000-0005-0000-0000-000050200000}"/>
    <cellStyle name="Normal 6 3 6 5 5" xfId="7847" xr:uid="{00000000-0005-0000-0000-000051200000}"/>
    <cellStyle name="Normal 6 3 6 5 5 2" xfId="7848" xr:uid="{00000000-0005-0000-0000-000052200000}"/>
    <cellStyle name="Normal 6 3 6 5 5 2 2" xfId="7849" xr:uid="{00000000-0005-0000-0000-000053200000}"/>
    <cellStyle name="Normal 6 3 6 5 5 2 2 2" xfId="7850" xr:uid="{00000000-0005-0000-0000-000054200000}"/>
    <cellStyle name="Normal 6 3 6 5 5 2 3" xfId="7851" xr:uid="{00000000-0005-0000-0000-000055200000}"/>
    <cellStyle name="Normal 6 3 6 5 5 3" xfId="7852" xr:uid="{00000000-0005-0000-0000-000056200000}"/>
    <cellStyle name="Normal 6 3 6 5 5 3 2" xfId="7853" xr:uid="{00000000-0005-0000-0000-000057200000}"/>
    <cellStyle name="Normal 6 3 6 5 5 4" xfId="7854" xr:uid="{00000000-0005-0000-0000-000058200000}"/>
    <cellStyle name="Normal 6 3 6 5 6" xfId="7855" xr:uid="{00000000-0005-0000-0000-000059200000}"/>
    <cellStyle name="Normal 6 3 6 5 6 2" xfId="7856" xr:uid="{00000000-0005-0000-0000-00005A200000}"/>
    <cellStyle name="Normal 6 3 6 5 6 2 2" xfId="7857" xr:uid="{00000000-0005-0000-0000-00005B200000}"/>
    <cellStyle name="Normal 6 3 6 5 6 3" xfId="7858" xr:uid="{00000000-0005-0000-0000-00005C200000}"/>
    <cellStyle name="Normal 6 3 6 5 7" xfId="7859" xr:uid="{00000000-0005-0000-0000-00005D200000}"/>
    <cellStyle name="Normal 6 3 6 5 7 2" xfId="7860" xr:uid="{00000000-0005-0000-0000-00005E200000}"/>
    <cellStyle name="Normal 6 3 6 5 8" xfId="7861" xr:uid="{00000000-0005-0000-0000-00005F200000}"/>
    <cellStyle name="Normal 6 3 6 6" xfId="7862" xr:uid="{00000000-0005-0000-0000-000060200000}"/>
    <cellStyle name="Normal 6 3 6 6 2" xfId="7863" xr:uid="{00000000-0005-0000-0000-000061200000}"/>
    <cellStyle name="Normal 6 3 6 6 2 2" xfId="7864" xr:uid="{00000000-0005-0000-0000-000062200000}"/>
    <cellStyle name="Normal 6 3 6 6 2 2 2" xfId="7865" xr:uid="{00000000-0005-0000-0000-000063200000}"/>
    <cellStyle name="Normal 6 3 6 6 2 2 2 2" xfId="7866" xr:uid="{00000000-0005-0000-0000-000064200000}"/>
    <cellStyle name="Normal 6 3 6 6 2 2 3" xfId="7867" xr:uid="{00000000-0005-0000-0000-000065200000}"/>
    <cellStyle name="Normal 6 3 6 6 2 3" xfId="7868" xr:uid="{00000000-0005-0000-0000-000066200000}"/>
    <cellStyle name="Normal 6 3 6 6 2 3 2" xfId="7869" xr:uid="{00000000-0005-0000-0000-000067200000}"/>
    <cellStyle name="Normal 6 3 6 6 2 4" xfId="7870" xr:uid="{00000000-0005-0000-0000-000068200000}"/>
    <cellStyle name="Normal 6 3 6 6 3" xfId="7871" xr:uid="{00000000-0005-0000-0000-000069200000}"/>
    <cellStyle name="Normal 6 3 6 6 3 2" xfId="7872" xr:uid="{00000000-0005-0000-0000-00006A200000}"/>
    <cellStyle name="Normal 6 3 6 6 3 2 2" xfId="7873" xr:uid="{00000000-0005-0000-0000-00006B200000}"/>
    <cellStyle name="Normal 6 3 6 6 3 2 2 2" xfId="7874" xr:uid="{00000000-0005-0000-0000-00006C200000}"/>
    <cellStyle name="Normal 6 3 6 6 3 2 3" xfId="7875" xr:uid="{00000000-0005-0000-0000-00006D200000}"/>
    <cellStyle name="Normal 6 3 6 6 3 3" xfId="7876" xr:uid="{00000000-0005-0000-0000-00006E200000}"/>
    <cellStyle name="Normal 6 3 6 6 3 3 2" xfId="7877" xr:uid="{00000000-0005-0000-0000-00006F200000}"/>
    <cellStyle name="Normal 6 3 6 6 3 4" xfId="7878" xr:uid="{00000000-0005-0000-0000-000070200000}"/>
    <cellStyle name="Normal 6 3 6 6 4" xfId="7879" xr:uid="{00000000-0005-0000-0000-000071200000}"/>
    <cellStyle name="Normal 6 3 6 6 4 2" xfId="7880" xr:uid="{00000000-0005-0000-0000-000072200000}"/>
    <cellStyle name="Normal 6 3 6 6 4 2 2" xfId="7881" xr:uid="{00000000-0005-0000-0000-000073200000}"/>
    <cellStyle name="Normal 6 3 6 6 4 2 2 2" xfId="7882" xr:uid="{00000000-0005-0000-0000-000074200000}"/>
    <cellStyle name="Normal 6 3 6 6 4 2 3" xfId="7883" xr:uid="{00000000-0005-0000-0000-000075200000}"/>
    <cellStyle name="Normal 6 3 6 6 4 3" xfId="7884" xr:uid="{00000000-0005-0000-0000-000076200000}"/>
    <cellStyle name="Normal 6 3 6 6 4 3 2" xfId="7885" xr:uid="{00000000-0005-0000-0000-000077200000}"/>
    <cellStyle name="Normal 6 3 6 6 4 4" xfId="7886" xr:uid="{00000000-0005-0000-0000-000078200000}"/>
    <cellStyle name="Normal 6 3 6 6 5" xfId="7887" xr:uid="{00000000-0005-0000-0000-000079200000}"/>
    <cellStyle name="Normal 6 3 6 6 5 2" xfId="7888" xr:uid="{00000000-0005-0000-0000-00007A200000}"/>
    <cellStyle name="Normal 6 3 6 6 5 2 2" xfId="7889" xr:uid="{00000000-0005-0000-0000-00007B200000}"/>
    <cellStyle name="Normal 6 3 6 6 5 3" xfId="7890" xr:uid="{00000000-0005-0000-0000-00007C200000}"/>
    <cellStyle name="Normal 6 3 6 6 6" xfId="7891" xr:uid="{00000000-0005-0000-0000-00007D200000}"/>
    <cellStyle name="Normal 6 3 6 6 6 2" xfId="7892" xr:uid="{00000000-0005-0000-0000-00007E200000}"/>
    <cellStyle name="Normal 6 3 6 6 7" xfId="7893" xr:uid="{00000000-0005-0000-0000-00007F200000}"/>
    <cellStyle name="Normal 6 3 6 7" xfId="7894" xr:uid="{00000000-0005-0000-0000-000080200000}"/>
    <cellStyle name="Normal 6 3 6 7 2" xfId="7895" xr:uid="{00000000-0005-0000-0000-000081200000}"/>
    <cellStyle name="Normal 6 3 6 7 2 2" xfId="7896" xr:uid="{00000000-0005-0000-0000-000082200000}"/>
    <cellStyle name="Normal 6 3 6 7 2 2 2" xfId="7897" xr:uid="{00000000-0005-0000-0000-000083200000}"/>
    <cellStyle name="Normal 6 3 6 7 2 3" xfId="7898" xr:uid="{00000000-0005-0000-0000-000084200000}"/>
    <cellStyle name="Normal 6 3 6 7 3" xfId="7899" xr:uid="{00000000-0005-0000-0000-000085200000}"/>
    <cellStyle name="Normal 6 3 6 7 3 2" xfId="7900" xr:uid="{00000000-0005-0000-0000-000086200000}"/>
    <cellStyle name="Normal 6 3 6 7 4" xfId="7901" xr:uid="{00000000-0005-0000-0000-000087200000}"/>
    <cellStyle name="Normal 6 3 6 8" xfId="7902" xr:uid="{00000000-0005-0000-0000-000088200000}"/>
    <cellStyle name="Normal 6 3 6 8 2" xfId="7903" xr:uid="{00000000-0005-0000-0000-000089200000}"/>
    <cellStyle name="Normal 6 3 6 8 2 2" xfId="7904" xr:uid="{00000000-0005-0000-0000-00008A200000}"/>
    <cellStyle name="Normal 6 3 6 8 2 2 2" xfId="7905" xr:uid="{00000000-0005-0000-0000-00008B200000}"/>
    <cellStyle name="Normal 6 3 6 8 2 3" xfId="7906" xr:uid="{00000000-0005-0000-0000-00008C200000}"/>
    <cellStyle name="Normal 6 3 6 8 3" xfId="7907" xr:uid="{00000000-0005-0000-0000-00008D200000}"/>
    <cellStyle name="Normal 6 3 6 8 3 2" xfId="7908" xr:uid="{00000000-0005-0000-0000-00008E200000}"/>
    <cellStyle name="Normal 6 3 6 8 4" xfId="7909" xr:uid="{00000000-0005-0000-0000-00008F200000}"/>
    <cellStyle name="Normal 6 3 6 9" xfId="7910" xr:uid="{00000000-0005-0000-0000-000090200000}"/>
    <cellStyle name="Normal 6 3 6 9 2" xfId="7911" xr:uid="{00000000-0005-0000-0000-000091200000}"/>
    <cellStyle name="Normal 6 3 6 9 2 2" xfId="7912" xr:uid="{00000000-0005-0000-0000-000092200000}"/>
    <cellStyle name="Normal 6 3 6 9 2 2 2" xfId="7913" xr:uid="{00000000-0005-0000-0000-000093200000}"/>
    <cellStyle name="Normal 6 3 6 9 2 3" xfId="7914" xr:uid="{00000000-0005-0000-0000-000094200000}"/>
    <cellStyle name="Normal 6 3 6 9 3" xfId="7915" xr:uid="{00000000-0005-0000-0000-000095200000}"/>
    <cellStyle name="Normal 6 3 6 9 3 2" xfId="7916" xr:uid="{00000000-0005-0000-0000-000096200000}"/>
    <cellStyle name="Normal 6 3 6 9 4" xfId="7917" xr:uid="{00000000-0005-0000-0000-000097200000}"/>
    <cellStyle name="Normal 6 3 7" xfId="7918" xr:uid="{00000000-0005-0000-0000-000098200000}"/>
    <cellStyle name="Normal 6 3 7 10" xfId="7919" xr:uid="{00000000-0005-0000-0000-000099200000}"/>
    <cellStyle name="Normal 6 3 7 10 2" xfId="7920" xr:uid="{00000000-0005-0000-0000-00009A200000}"/>
    <cellStyle name="Normal 6 3 7 11" xfId="7921" xr:uid="{00000000-0005-0000-0000-00009B200000}"/>
    <cellStyle name="Normal 6 3 7 2" xfId="7922" xr:uid="{00000000-0005-0000-0000-00009C200000}"/>
    <cellStyle name="Normal 6 3 7 2 2" xfId="7923" xr:uid="{00000000-0005-0000-0000-00009D200000}"/>
    <cellStyle name="Normal 6 3 7 2 2 2" xfId="7924" xr:uid="{00000000-0005-0000-0000-00009E200000}"/>
    <cellStyle name="Normal 6 3 7 2 2 2 2" xfId="7925" xr:uid="{00000000-0005-0000-0000-00009F200000}"/>
    <cellStyle name="Normal 6 3 7 2 2 2 2 2" xfId="7926" xr:uid="{00000000-0005-0000-0000-0000A0200000}"/>
    <cellStyle name="Normal 6 3 7 2 2 2 2 2 2" xfId="7927" xr:uid="{00000000-0005-0000-0000-0000A1200000}"/>
    <cellStyle name="Normal 6 3 7 2 2 2 2 3" xfId="7928" xr:uid="{00000000-0005-0000-0000-0000A2200000}"/>
    <cellStyle name="Normal 6 3 7 2 2 2 3" xfId="7929" xr:uid="{00000000-0005-0000-0000-0000A3200000}"/>
    <cellStyle name="Normal 6 3 7 2 2 2 3 2" xfId="7930" xr:uid="{00000000-0005-0000-0000-0000A4200000}"/>
    <cellStyle name="Normal 6 3 7 2 2 2 4" xfId="7931" xr:uid="{00000000-0005-0000-0000-0000A5200000}"/>
    <cellStyle name="Normal 6 3 7 2 2 3" xfId="7932" xr:uid="{00000000-0005-0000-0000-0000A6200000}"/>
    <cellStyle name="Normal 6 3 7 2 2 3 2" xfId="7933" xr:uid="{00000000-0005-0000-0000-0000A7200000}"/>
    <cellStyle name="Normal 6 3 7 2 2 3 2 2" xfId="7934" xr:uid="{00000000-0005-0000-0000-0000A8200000}"/>
    <cellStyle name="Normal 6 3 7 2 2 3 2 2 2" xfId="7935" xr:uid="{00000000-0005-0000-0000-0000A9200000}"/>
    <cellStyle name="Normal 6 3 7 2 2 3 2 3" xfId="7936" xr:uid="{00000000-0005-0000-0000-0000AA200000}"/>
    <cellStyle name="Normal 6 3 7 2 2 3 3" xfId="7937" xr:uid="{00000000-0005-0000-0000-0000AB200000}"/>
    <cellStyle name="Normal 6 3 7 2 2 3 3 2" xfId="7938" xr:uid="{00000000-0005-0000-0000-0000AC200000}"/>
    <cellStyle name="Normal 6 3 7 2 2 3 4" xfId="7939" xr:uid="{00000000-0005-0000-0000-0000AD200000}"/>
    <cellStyle name="Normal 6 3 7 2 2 4" xfId="7940" xr:uid="{00000000-0005-0000-0000-0000AE200000}"/>
    <cellStyle name="Normal 6 3 7 2 2 4 2" xfId="7941" xr:uid="{00000000-0005-0000-0000-0000AF200000}"/>
    <cellStyle name="Normal 6 3 7 2 2 4 2 2" xfId="7942" xr:uid="{00000000-0005-0000-0000-0000B0200000}"/>
    <cellStyle name="Normal 6 3 7 2 2 4 2 2 2" xfId="7943" xr:uid="{00000000-0005-0000-0000-0000B1200000}"/>
    <cellStyle name="Normal 6 3 7 2 2 4 2 3" xfId="7944" xr:uid="{00000000-0005-0000-0000-0000B2200000}"/>
    <cellStyle name="Normal 6 3 7 2 2 4 3" xfId="7945" xr:uid="{00000000-0005-0000-0000-0000B3200000}"/>
    <cellStyle name="Normal 6 3 7 2 2 4 3 2" xfId="7946" xr:uid="{00000000-0005-0000-0000-0000B4200000}"/>
    <cellStyle name="Normal 6 3 7 2 2 4 4" xfId="7947" xr:uid="{00000000-0005-0000-0000-0000B5200000}"/>
    <cellStyle name="Normal 6 3 7 2 2 5" xfId="7948" xr:uid="{00000000-0005-0000-0000-0000B6200000}"/>
    <cellStyle name="Normal 6 3 7 2 2 5 2" xfId="7949" xr:uid="{00000000-0005-0000-0000-0000B7200000}"/>
    <cellStyle name="Normal 6 3 7 2 2 5 2 2" xfId="7950" xr:uid="{00000000-0005-0000-0000-0000B8200000}"/>
    <cellStyle name="Normal 6 3 7 2 2 5 3" xfId="7951" xr:uid="{00000000-0005-0000-0000-0000B9200000}"/>
    <cellStyle name="Normal 6 3 7 2 2 6" xfId="7952" xr:uid="{00000000-0005-0000-0000-0000BA200000}"/>
    <cellStyle name="Normal 6 3 7 2 2 6 2" xfId="7953" xr:uid="{00000000-0005-0000-0000-0000BB200000}"/>
    <cellStyle name="Normal 6 3 7 2 2 7" xfId="7954" xr:uid="{00000000-0005-0000-0000-0000BC200000}"/>
    <cellStyle name="Normal 6 3 7 2 3" xfId="7955" xr:uid="{00000000-0005-0000-0000-0000BD200000}"/>
    <cellStyle name="Normal 6 3 7 2 3 2" xfId="7956" xr:uid="{00000000-0005-0000-0000-0000BE200000}"/>
    <cellStyle name="Normal 6 3 7 2 3 2 2" xfId="7957" xr:uid="{00000000-0005-0000-0000-0000BF200000}"/>
    <cellStyle name="Normal 6 3 7 2 3 2 2 2" xfId="7958" xr:uid="{00000000-0005-0000-0000-0000C0200000}"/>
    <cellStyle name="Normal 6 3 7 2 3 2 3" xfId="7959" xr:uid="{00000000-0005-0000-0000-0000C1200000}"/>
    <cellStyle name="Normal 6 3 7 2 3 3" xfId="7960" xr:uid="{00000000-0005-0000-0000-0000C2200000}"/>
    <cellStyle name="Normal 6 3 7 2 3 3 2" xfId="7961" xr:uid="{00000000-0005-0000-0000-0000C3200000}"/>
    <cellStyle name="Normal 6 3 7 2 3 4" xfId="7962" xr:uid="{00000000-0005-0000-0000-0000C4200000}"/>
    <cellStyle name="Normal 6 3 7 2 4" xfId="7963" xr:uid="{00000000-0005-0000-0000-0000C5200000}"/>
    <cellStyle name="Normal 6 3 7 2 4 2" xfId="7964" xr:uid="{00000000-0005-0000-0000-0000C6200000}"/>
    <cellStyle name="Normal 6 3 7 2 4 2 2" xfId="7965" xr:uid="{00000000-0005-0000-0000-0000C7200000}"/>
    <cellStyle name="Normal 6 3 7 2 4 2 2 2" xfId="7966" xr:uid="{00000000-0005-0000-0000-0000C8200000}"/>
    <cellStyle name="Normal 6 3 7 2 4 2 3" xfId="7967" xr:uid="{00000000-0005-0000-0000-0000C9200000}"/>
    <cellStyle name="Normal 6 3 7 2 4 3" xfId="7968" xr:uid="{00000000-0005-0000-0000-0000CA200000}"/>
    <cellStyle name="Normal 6 3 7 2 4 3 2" xfId="7969" xr:uid="{00000000-0005-0000-0000-0000CB200000}"/>
    <cellStyle name="Normal 6 3 7 2 4 4" xfId="7970" xr:uid="{00000000-0005-0000-0000-0000CC200000}"/>
    <cellStyle name="Normal 6 3 7 2 5" xfId="7971" xr:uid="{00000000-0005-0000-0000-0000CD200000}"/>
    <cellStyle name="Normal 6 3 7 2 5 2" xfId="7972" xr:uid="{00000000-0005-0000-0000-0000CE200000}"/>
    <cellStyle name="Normal 6 3 7 2 5 2 2" xfId="7973" xr:uid="{00000000-0005-0000-0000-0000CF200000}"/>
    <cellStyle name="Normal 6 3 7 2 5 2 2 2" xfId="7974" xr:uid="{00000000-0005-0000-0000-0000D0200000}"/>
    <cellStyle name="Normal 6 3 7 2 5 2 3" xfId="7975" xr:uid="{00000000-0005-0000-0000-0000D1200000}"/>
    <cellStyle name="Normal 6 3 7 2 5 3" xfId="7976" xr:uid="{00000000-0005-0000-0000-0000D2200000}"/>
    <cellStyle name="Normal 6 3 7 2 5 3 2" xfId="7977" xr:uid="{00000000-0005-0000-0000-0000D3200000}"/>
    <cellStyle name="Normal 6 3 7 2 5 4" xfId="7978" xr:uid="{00000000-0005-0000-0000-0000D4200000}"/>
    <cellStyle name="Normal 6 3 7 2 6" xfId="7979" xr:uid="{00000000-0005-0000-0000-0000D5200000}"/>
    <cellStyle name="Normal 6 3 7 2 6 2" xfId="7980" xr:uid="{00000000-0005-0000-0000-0000D6200000}"/>
    <cellStyle name="Normal 6 3 7 2 6 2 2" xfId="7981" xr:uid="{00000000-0005-0000-0000-0000D7200000}"/>
    <cellStyle name="Normal 6 3 7 2 6 3" xfId="7982" xr:uid="{00000000-0005-0000-0000-0000D8200000}"/>
    <cellStyle name="Normal 6 3 7 2 7" xfId="7983" xr:uid="{00000000-0005-0000-0000-0000D9200000}"/>
    <cellStyle name="Normal 6 3 7 2 7 2" xfId="7984" xr:uid="{00000000-0005-0000-0000-0000DA200000}"/>
    <cellStyle name="Normal 6 3 7 2 8" xfId="7985" xr:uid="{00000000-0005-0000-0000-0000DB200000}"/>
    <cellStyle name="Normal 6 3 7 2 8 2" xfId="7986" xr:uid="{00000000-0005-0000-0000-0000DC200000}"/>
    <cellStyle name="Normal 6 3 7 2 9" xfId="7987" xr:uid="{00000000-0005-0000-0000-0000DD200000}"/>
    <cellStyle name="Normal 6 3 7 3" xfId="7988" xr:uid="{00000000-0005-0000-0000-0000DE200000}"/>
    <cellStyle name="Normal 6 3 7 3 2" xfId="7989" xr:uid="{00000000-0005-0000-0000-0000DF200000}"/>
    <cellStyle name="Normal 6 3 7 3 2 2" xfId="7990" xr:uid="{00000000-0005-0000-0000-0000E0200000}"/>
    <cellStyle name="Normal 6 3 7 3 2 2 2" xfId="7991" xr:uid="{00000000-0005-0000-0000-0000E1200000}"/>
    <cellStyle name="Normal 6 3 7 3 2 2 2 2" xfId="7992" xr:uid="{00000000-0005-0000-0000-0000E2200000}"/>
    <cellStyle name="Normal 6 3 7 3 2 2 3" xfId="7993" xr:uid="{00000000-0005-0000-0000-0000E3200000}"/>
    <cellStyle name="Normal 6 3 7 3 2 3" xfId="7994" xr:uid="{00000000-0005-0000-0000-0000E4200000}"/>
    <cellStyle name="Normal 6 3 7 3 2 3 2" xfId="7995" xr:uid="{00000000-0005-0000-0000-0000E5200000}"/>
    <cellStyle name="Normal 6 3 7 3 2 4" xfId="7996" xr:uid="{00000000-0005-0000-0000-0000E6200000}"/>
    <cellStyle name="Normal 6 3 7 3 3" xfId="7997" xr:uid="{00000000-0005-0000-0000-0000E7200000}"/>
    <cellStyle name="Normal 6 3 7 3 3 2" xfId="7998" xr:uid="{00000000-0005-0000-0000-0000E8200000}"/>
    <cellStyle name="Normal 6 3 7 3 3 2 2" xfId="7999" xr:uid="{00000000-0005-0000-0000-0000E9200000}"/>
    <cellStyle name="Normal 6 3 7 3 3 2 2 2" xfId="8000" xr:uid="{00000000-0005-0000-0000-0000EA200000}"/>
    <cellStyle name="Normal 6 3 7 3 3 2 3" xfId="8001" xr:uid="{00000000-0005-0000-0000-0000EB200000}"/>
    <cellStyle name="Normal 6 3 7 3 3 3" xfId="8002" xr:uid="{00000000-0005-0000-0000-0000EC200000}"/>
    <cellStyle name="Normal 6 3 7 3 3 3 2" xfId="8003" xr:uid="{00000000-0005-0000-0000-0000ED200000}"/>
    <cellStyle name="Normal 6 3 7 3 3 4" xfId="8004" xr:uid="{00000000-0005-0000-0000-0000EE200000}"/>
    <cellStyle name="Normal 6 3 7 3 4" xfId="8005" xr:uid="{00000000-0005-0000-0000-0000EF200000}"/>
    <cellStyle name="Normal 6 3 7 3 4 2" xfId="8006" xr:uid="{00000000-0005-0000-0000-0000F0200000}"/>
    <cellStyle name="Normal 6 3 7 3 4 2 2" xfId="8007" xr:uid="{00000000-0005-0000-0000-0000F1200000}"/>
    <cellStyle name="Normal 6 3 7 3 4 2 2 2" xfId="8008" xr:uid="{00000000-0005-0000-0000-0000F2200000}"/>
    <cellStyle name="Normal 6 3 7 3 4 2 3" xfId="8009" xr:uid="{00000000-0005-0000-0000-0000F3200000}"/>
    <cellStyle name="Normal 6 3 7 3 4 3" xfId="8010" xr:uid="{00000000-0005-0000-0000-0000F4200000}"/>
    <cellStyle name="Normal 6 3 7 3 4 3 2" xfId="8011" xr:uid="{00000000-0005-0000-0000-0000F5200000}"/>
    <cellStyle name="Normal 6 3 7 3 4 4" xfId="8012" xr:uid="{00000000-0005-0000-0000-0000F6200000}"/>
    <cellStyle name="Normal 6 3 7 3 5" xfId="8013" xr:uid="{00000000-0005-0000-0000-0000F7200000}"/>
    <cellStyle name="Normal 6 3 7 3 5 2" xfId="8014" xr:uid="{00000000-0005-0000-0000-0000F8200000}"/>
    <cellStyle name="Normal 6 3 7 3 5 2 2" xfId="8015" xr:uid="{00000000-0005-0000-0000-0000F9200000}"/>
    <cellStyle name="Normal 6 3 7 3 5 3" xfId="8016" xr:uid="{00000000-0005-0000-0000-0000FA200000}"/>
    <cellStyle name="Normal 6 3 7 3 6" xfId="8017" xr:uid="{00000000-0005-0000-0000-0000FB200000}"/>
    <cellStyle name="Normal 6 3 7 3 6 2" xfId="8018" xr:uid="{00000000-0005-0000-0000-0000FC200000}"/>
    <cellStyle name="Normal 6 3 7 3 7" xfId="8019" xr:uid="{00000000-0005-0000-0000-0000FD200000}"/>
    <cellStyle name="Normal 6 3 7 4" xfId="8020" xr:uid="{00000000-0005-0000-0000-0000FE200000}"/>
    <cellStyle name="Normal 6 3 7 4 2" xfId="8021" xr:uid="{00000000-0005-0000-0000-0000FF200000}"/>
    <cellStyle name="Normal 6 3 7 4 2 2" xfId="8022" xr:uid="{00000000-0005-0000-0000-000000210000}"/>
    <cellStyle name="Normal 6 3 7 4 2 2 2" xfId="8023" xr:uid="{00000000-0005-0000-0000-000001210000}"/>
    <cellStyle name="Normal 6 3 7 4 2 3" xfId="8024" xr:uid="{00000000-0005-0000-0000-000002210000}"/>
    <cellStyle name="Normal 6 3 7 4 3" xfId="8025" xr:uid="{00000000-0005-0000-0000-000003210000}"/>
    <cellStyle name="Normal 6 3 7 4 3 2" xfId="8026" xr:uid="{00000000-0005-0000-0000-000004210000}"/>
    <cellStyle name="Normal 6 3 7 4 4" xfId="8027" xr:uid="{00000000-0005-0000-0000-000005210000}"/>
    <cellStyle name="Normal 6 3 7 5" xfId="8028" xr:uid="{00000000-0005-0000-0000-000006210000}"/>
    <cellStyle name="Normal 6 3 7 5 2" xfId="8029" xr:uid="{00000000-0005-0000-0000-000007210000}"/>
    <cellStyle name="Normal 6 3 7 5 2 2" xfId="8030" xr:uid="{00000000-0005-0000-0000-000008210000}"/>
    <cellStyle name="Normal 6 3 7 5 2 2 2" xfId="8031" xr:uid="{00000000-0005-0000-0000-000009210000}"/>
    <cellStyle name="Normal 6 3 7 5 2 3" xfId="8032" xr:uid="{00000000-0005-0000-0000-00000A210000}"/>
    <cellStyle name="Normal 6 3 7 5 3" xfId="8033" xr:uid="{00000000-0005-0000-0000-00000B210000}"/>
    <cellStyle name="Normal 6 3 7 5 3 2" xfId="8034" xr:uid="{00000000-0005-0000-0000-00000C210000}"/>
    <cellStyle name="Normal 6 3 7 5 4" xfId="8035" xr:uid="{00000000-0005-0000-0000-00000D210000}"/>
    <cellStyle name="Normal 6 3 7 6" xfId="8036" xr:uid="{00000000-0005-0000-0000-00000E210000}"/>
    <cellStyle name="Normal 6 3 7 6 2" xfId="8037" xr:uid="{00000000-0005-0000-0000-00000F210000}"/>
    <cellStyle name="Normal 6 3 7 6 2 2" xfId="8038" xr:uid="{00000000-0005-0000-0000-000010210000}"/>
    <cellStyle name="Normal 6 3 7 6 2 2 2" xfId="8039" xr:uid="{00000000-0005-0000-0000-000011210000}"/>
    <cellStyle name="Normal 6 3 7 6 2 3" xfId="8040" xr:uid="{00000000-0005-0000-0000-000012210000}"/>
    <cellStyle name="Normal 6 3 7 6 3" xfId="8041" xr:uid="{00000000-0005-0000-0000-000013210000}"/>
    <cellStyle name="Normal 6 3 7 6 3 2" xfId="8042" xr:uid="{00000000-0005-0000-0000-000014210000}"/>
    <cellStyle name="Normal 6 3 7 6 4" xfId="8043" xr:uid="{00000000-0005-0000-0000-000015210000}"/>
    <cellStyle name="Normal 6 3 7 7" xfId="8044" xr:uid="{00000000-0005-0000-0000-000016210000}"/>
    <cellStyle name="Normal 6 3 7 7 2" xfId="8045" xr:uid="{00000000-0005-0000-0000-000017210000}"/>
    <cellStyle name="Normal 6 3 7 7 2 2" xfId="8046" xr:uid="{00000000-0005-0000-0000-000018210000}"/>
    <cellStyle name="Normal 6 3 7 7 2 2 2" xfId="8047" xr:uid="{00000000-0005-0000-0000-000019210000}"/>
    <cellStyle name="Normal 6 3 7 7 2 3" xfId="8048" xr:uid="{00000000-0005-0000-0000-00001A210000}"/>
    <cellStyle name="Normal 6 3 7 7 3" xfId="8049" xr:uid="{00000000-0005-0000-0000-00001B210000}"/>
    <cellStyle name="Normal 6 3 7 7 3 2" xfId="8050" xr:uid="{00000000-0005-0000-0000-00001C210000}"/>
    <cellStyle name="Normal 6 3 7 7 4" xfId="8051" xr:uid="{00000000-0005-0000-0000-00001D210000}"/>
    <cellStyle name="Normal 6 3 7 8" xfId="8052" xr:uid="{00000000-0005-0000-0000-00001E210000}"/>
    <cellStyle name="Normal 6 3 7 8 2" xfId="8053" xr:uid="{00000000-0005-0000-0000-00001F210000}"/>
    <cellStyle name="Normal 6 3 7 8 2 2" xfId="8054" xr:uid="{00000000-0005-0000-0000-000020210000}"/>
    <cellStyle name="Normal 6 3 7 8 3" xfId="8055" xr:uid="{00000000-0005-0000-0000-000021210000}"/>
    <cellStyle name="Normal 6 3 7 9" xfId="8056" xr:uid="{00000000-0005-0000-0000-000022210000}"/>
    <cellStyle name="Normal 6 3 7 9 2" xfId="8057" xr:uid="{00000000-0005-0000-0000-000023210000}"/>
    <cellStyle name="Normal 6 3 8" xfId="8058" xr:uid="{00000000-0005-0000-0000-000024210000}"/>
    <cellStyle name="Normal 6 3 8 10" xfId="8059" xr:uid="{00000000-0005-0000-0000-000025210000}"/>
    <cellStyle name="Normal 6 3 8 2" xfId="8060" xr:uid="{00000000-0005-0000-0000-000026210000}"/>
    <cellStyle name="Normal 6 3 8 2 2" xfId="8061" xr:uid="{00000000-0005-0000-0000-000027210000}"/>
    <cellStyle name="Normal 6 3 8 2 2 2" xfId="8062" xr:uid="{00000000-0005-0000-0000-000028210000}"/>
    <cellStyle name="Normal 6 3 8 2 2 2 2" xfId="8063" xr:uid="{00000000-0005-0000-0000-000029210000}"/>
    <cellStyle name="Normal 6 3 8 2 2 2 2 2" xfId="8064" xr:uid="{00000000-0005-0000-0000-00002A210000}"/>
    <cellStyle name="Normal 6 3 8 2 2 2 3" xfId="8065" xr:uid="{00000000-0005-0000-0000-00002B210000}"/>
    <cellStyle name="Normal 6 3 8 2 2 3" xfId="8066" xr:uid="{00000000-0005-0000-0000-00002C210000}"/>
    <cellStyle name="Normal 6 3 8 2 2 3 2" xfId="8067" xr:uid="{00000000-0005-0000-0000-00002D210000}"/>
    <cellStyle name="Normal 6 3 8 2 2 4" xfId="8068" xr:uid="{00000000-0005-0000-0000-00002E210000}"/>
    <cellStyle name="Normal 6 3 8 2 3" xfId="8069" xr:uid="{00000000-0005-0000-0000-00002F210000}"/>
    <cellStyle name="Normal 6 3 8 2 3 2" xfId="8070" xr:uid="{00000000-0005-0000-0000-000030210000}"/>
    <cellStyle name="Normal 6 3 8 2 3 2 2" xfId="8071" xr:uid="{00000000-0005-0000-0000-000031210000}"/>
    <cellStyle name="Normal 6 3 8 2 3 2 2 2" xfId="8072" xr:uid="{00000000-0005-0000-0000-000032210000}"/>
    <cellStyle name="Normal 6 3 8 2 3 2 3" xfId="8073" xr:uid="{00000000-0005-0000-0000-000033210000}"/>
    <cellStyle name="Normal 6 3 8 2 3 3" xfId="8074" xr:uid="{00000000-0005-0000-0000-000034210000}"/>
    <cellStyle name="Normal 6 3 8 2 3 3 2" xfId="8075" xr:uid="{00000000-0005-0000-0000-000035210000}"/>
    <cellStyle name="Normal 6 3 8 2 3 4" xfId="8076" xr:uid="{00000000-0005-0000-0000-000036210000}"/>
    <cellStyle name="Normal 6 3 8 2 4" xfId="8077" xr:uid="{00000000-0005-0000-0000-000037210000}"/>
    <cellStyle name="Normal 6 3 8 2 4 2" xfId="8078" xr:uid="{00000000-0005-0000-0000-000038210000}"/>
    <cellStyle name="Normal 6 3 8 2 4 2 2" xfId="8079" xr:uid="{00000000-0005-0000-0000-000039210000}"/>
    <cellStyle name="Normal 6 3 8 2 4 2 2 2" xfId="8080" xr:uid="{00000000-0005-0000-0000-00003A210000}"/>
    <cellStyle name="Normal 6 3 8 2 4 2 3" xfId="8081" xr:uid="{00000000-0005-0000-0000-00003B210000}"/>
    <cellStyle name="Normal 6 3 8 2 4 3" xfId="8082" xr:uid="{00000000-0005-0000-0000-00003C210000}"/>
    <cellStyle name="Normal 6 3 8 2 4 3 2" xfId="8083" xr:uid="{00000000-0005-0000-0000-00003D210000}"/>
    <cellStyle name="Normal 6 3 8 2 4 4" xfId="8084" xr:uid="{00000000-0005-0000-0000-00003E210000}"/>
    <cellStyle name="Normal 6 3 8 2 5" xfId="8085" xr:uid="{00000000-0005-0000-0000-00003F210000}"/>
    <cellStyle name="Normal 6 3 8 2 5 2" xfId="8086" xr:uid="{00000000-0005-0000-0000-000040210000}"/>
    <cellStyle name="Normal 6 3 8 2 5 2 2" xfId="8087" xr:uid="{00000000-0005-0000-0000-000041210000}"/>
    <cellStyle name="Normal 6 3 8 2 5 3" xfId="8088" xr:uid="{00000000-0005-0000-0000-000042210000}"/>
    <cellStyle name="Normal 6 3 8 2 6" xfId="8089" xr:uid="{00000000-0005-0000-0000-000043210000}"/>
    <cellStyle name="Normal 6 3 8 2 6 2" xfId="8090" xr:uid="{00000000-0005-0000-0000-000044210000}"/>
    <cellStyle name="Normal 6 3 8 2 7" xfId="8091" xr:uid="{00000000-0005-0000-0000-000045210000}"/>
    <cellStyle name="Normal 6 3 8 3" xfId="8092" xr:uid="{00000000-0005-0000-0000-000046210000}"/>
    <cellStyle name="Normal 6 3 8 3 2" xfId="8093" xr:uid="{00000000-0005-0000-0000-000047210000}"/>
    <cellStyle name="Normal 6 3 8 3 2 2" xfId="8094" xr:uid="{00000000-0005-0000-0000-000048210000}"/>
    <cellStyle name="Normal 6 3 8 3 2 2 2" xfId="8095" xr:uid="{00000000-0005-0000-0000-000049210000}"/>
    <cellStyle name="Normal 6 3 8 3 2 3" xfId="8096" xr:uid="{00000000-0005-0000-0000-00004A210000}"/>
    <cellStyle name="Normal 6 3 8 3 3" xfId="8097" xr:uid="{00000000-0005-0000-0000-00004B210000}"/>
    <cellStyle name="Normal 6 3 8 3 3 2" xfId="8098" xr:uid="{00000000-0005-0000-0000-00004C210000}"/>
    <cellStyle name="Normal 6 3 8 3 4" xfId="8099" xr:uid="{00000000-0005-0000-0000-00004D210000}"/>
    <cellStyle name="Normal 6 3 8 4" xfId="8100" xr:uid="{00000000-0005-0000-0000-00004E210000}"/>
    <cellStyle name="Normal 6 3 8 4 2" xfId="8101" xr:uid="{00000000-0005-0000-0000-00004F210000}"/>
    <cellStyle name="Normal 6 3 8 4 2 2" xfId="8102" xr:uid="{00000000-0005-0000-0000-000050210000}"/>
    <cellStyle name="Normal 6 3 8 4 2 2 2" xfId="8103" xr:uid="{00000000-0005-0000-0000-000051210000}"/>
    <cellStyle name="Normal 6 3 8 4 2 3" xfId="8104" xr:uid="{00000000-0005-0000-0000-000052210000}"/>
    <cellStyle name="Normal 6 3 8 4 3" xfId="8105" xr:uid="{00000000-0005-0000-0000-000053210000}"/>
    <cellStyle name="Normal 6 3 8 4 3 2" xfId="8106" xr:uid="{00000000-0005-0000-0000-000054210000}"/>
    <cellStyle name="Normal 6 3 8 4 4" xfId="8107" xr:uid="{00000000-0005-0000-0000-000055210000}"/>
    <cellStyle name="Normal 6 3 8 5" xfId="8108" xr:uid="{00000000-0005-0000-0000-000056210000}"/>
    <cellStyle name="Normal 6 3 8 5 2" xfId="8109" xr:uid="{00000000-0005-0000-0000-000057210000}"/>
    <cellStyle name="Normal 6 3 8 5 2 2" xfId="8110" xr:uid="{00000000-0005-0000-0000-000058210000}"/>
    <cellStyle name="Normal 6 3 8 5 2 2 2" xfId="8111" xr:uid="{00000000-0005-0000-0000-000059210000}"/>
    <cellStyle name="Normal 6 3 8 5 2 3" xfId="8112" xr:uid="{00000000-0005-0000-0000-00005A210000}"/>
    <cellStyle name="Normal 6 3 8 5 3" xfId="8113" xr:uid="{00000000-0005-0000-0000-00005B210000}"/>
    <cellStyle name="Normal 6 3 8 5 3 2" xfId="8114" xr:uid="{00000000-0005-0000-0000-00005C210000}"/>
    <cellStyle name="Normal 6 3 8 5 4" xfId="8115" xr:uid="{00000000-0005-0000-0000-00005D210000}"/>
    <cellStyle name="Normal 6 3 8 6" xfId="8116" xr:uid="{00000000-0005-0000-0000-00005E210000}"/>
    <cellStyle name="Normal 6 3 8 6 2" xfId="8117" xr:uid="{00000000-0005-0000-0000-00005F210000}"/>
    <cellStyle name="Normal 6 3 8 6 2 2" xfId="8118" xr:uid="{00000000-0005-0000-0000-000060210000}"/>
    <cellStyle name="Normal 6 3 8 6 2 2 2" xfId="8119" xr:uid="{00000000-0005-0000-0000-000061210000}"/>
    <cellStyle name="Normal 6 3 8 6 2 3" xfId="8120" xr:uid="{00000000-0005-0000-0000-000062210000}"/>
    <cellStyle name="Normal 6 3 8 6 3" xfId="8121" xr:uid="{00000000-0005-0000-0000-000063210000}"/>
    <cellStyle name="Normal 6 3 8 6 3 2" xfId="8122" xr:uid="{00000000-0005-0000-0000-000064210000}"/>
    <cellStyle name="Normal 6 3 8 6 4" xfId="8123" xr:uid="{00000000-0005-0000-0000-000065210000}"/>
    <cellStyle name="Normal 6 3 8 7" xfId="8124" xr:uid="{00000000-0005-0000-0000-000066210000}"/>
    <cellStyle name="Normal 6 3 8 7 2" xfId="8125" xr:uid="{00000000-0005-0000-0000-000067210000}"/>
    <cellStyle name="Normal 6 3 8 7 2 2" xfId="8126" xr:uid="{00000000-0005-0000-0000-000068210000}"/>
    <cellStyle name="Normal 6 3 8 7 3" xfId="8127" xr:uid="{00000000-0005-0000-0000-000069210000}"/>
    <cellStyle name="Normal 6 3 8 8" xfId="8128" xr:uid="{00000000-0005-0000-0000-00006A210000}"/>
    <cellStyle name="Normal 6 3 8 8 2" xfId="8129" xr:uid="{00000000-0005-0000-0000-00006B210000}"/>
    <cellStyle name="Normal 6 3 8 9" xfId="8130" xr:uid="{00000000-0005-0000-0000-00006C210000}"/>
    <cellStyle name="Normal 6 3 8 9 2" xfId="8131" xr:uid="{00000000-0005-0000-0000-00006D210000}"/>
    <cellStyle name="Normal 6 3 9" xfId="8132" xr:uid="{00000000-0005-0000-0000-00006E210000}"/>
    <cellStyle name="Normal 6 3 9 2" xfId="8133" xr:uid="{00000000-0005-0000-0000-00006F210000}"/>
    <cellStyle name="Normal 6 3 9 2 2" xfId="8134" xr:uid="{00000000-0005-0000-0000-000070210000}"/>
    <cellStyle name="Normal 6 3 9 2 2 2" xfId="8135" xr:uid="{00000000-0005-0000-0000-000071210000}"/>
    <cellStyle name="Normal 6 3 9 2 2 2 2" xfId="8136" xr:uid="{00000000-0005-0000-0000-000072210000}"/>
    <cellStyle name="Normal 6 3 9 2 2 2 2 2" xfId="8137" xr:uid="{00000000-0005-0000-0000-000073210000}"/>
    <cellStyle name="Normal 6 3 9 2 2 2 3" xfId="8138" xr:uid="{00000000-0005-0000-0000-000074210000}"/>
    <cellStyle name="Normal 6 3 9 2 2 3" xfId="8139" xr:uid="{00000000-0005-0000-0000-000075210000}"/>
    <cellStyle name="Normal 6 3 9 2 2 3 2" xfId="8140" xr:uid="{00000000-0005-0000-0000-000076210000}"/>
    <cellStyle name="Normal 6 3 9 2 2 4" xfId="8141" xr:uid="{00000000-0005-0000-0000-000077210000}"/>
    <cellStyle name="Normal 6 3 9 2 3" xfId="8142" xr:uid="{00000000-0005-0000-0000-000078210000}"/>
    <cellStyle name="Normal 6 3 9 2 3 2" xfId="8143" xr:uid="{00000000-0005-0000-0000-000079210000}"/>
    <cellStyle name="Normal 6 3 9 2 3 2 2" xfId="8144" xr:uid="{00000000-0005-0000-0000-00007A210000}"/>
    <cellStyle name="Normal 6 3 9 2 3 2 2 2" xfId="8145" xr:uid="{00000000-0005-0000-0000-00007B210000}"/>
    <cellStyle name="Normal 6 3 9 2 3 2 3" xfId="8146" xr:uid="{00000000-0005-0000-0000-00007C210000}"/>
    <cellStyle name="Normal 6 3 9 2 3 3" xfId="8147" xr:uid="{00000000-0005-0000-0000-00007D210000}"/>
    <cellStyle name="Normal 6 3 9 2 3 3 2" xfId="8148" xr:uid="{00000000-0005-0000-0000-00007E210000}"/>
    <cellStyle name="Normal 6 3 9 2 3 4" xfId="8149" xr:uid="{00000000-0005-0000-0000-00007F210000}"/>
    <cellStyle name="Normal 6 3 9 2 4" xfId="8150" xr:uid="{00000000-0005-0000-0000-000080210000}"/>
    <cellStyle name="Normal 6 3 9 2 4 2" xfId="8151" xr:uid="{00000000-0005-0000-0000-000081210000}"/>
    <cellStyle name="Normal 6 3 9 2 4 2 2" xfId="8152" xr:uid="{00000000-0005-0000-0000-000082210000}"/>
    <cellStyle name="Normal 6 3 9 2 4 2 2 2" xfId="8153" xr:uid="{00000000-0005-0000-0000-000083210000}"/>
    <cellStyle name="Normal 6 3 9 2 4 2 3" xfId="8154" xr:uid="{00000000-0005-0000-0000-000084210000}"/>
    <cellStyle name="Normal 6 3 9 2 4 3" xfId="8155" xr:uid="{00000000-0005-0000-0000-000085210000}"/>
    <cellStyle name="Normal 6 3 9 2 4 3 2" xfId="8156" xr:uid="{00000000-0005-0000-0000-000086210000}"/>
    <cellStyle name="Normal 6 3 9 2 4 4" xfId="8157" xr:uid="{00000000-0005-0000-0000-000087210000}"/>
    <cellStyle name="Normal 6 3 9 2 5" xfId="8158" xr:uid="{00000000-0005-0000-0000-000088210000}"/>
    <cellStyle name="Normal 6 3 9 2 5 2" xfId="8159" xr:uid="{00000000-0005-0000-0000-000089210000}"/>
    <cellStyle name="Normal 6 3 9 2 5 2 2" xfId="8160" xr:uid="{00000000-0005-0000-0000-00008A210000}"/>
    <cellStyle name="Normal 6 3 9 2 5 3" xfId="8161" xr:uid="{00000000-0005-0000-0000-00008B210000}"/>
    <cellStyle name="Normal 6 3 9 2 6" xfId="8162" xr:uid="{00000000-0005-0000-0000-00008C210000}"/>
    <cellStyle name="Normal 6 3 9 2 6 2" xfId="8163" xr:uid="{00000000-0005-0000-0000-00008D210000}"/>
    <cellStyle name="Normal 6 3 9 2 7" xfId="8164" xr:uid="{00000000-0005-0000-0000-00008E210000}"/>
    <cellStyle name="Normal 6 3 9 3" xfId="8165" xr:uid="{00000000-0005-0000-0000-00008F210000}"/>
    <cellStyle name="Normal 6 3 9 3 2" xfId="8166" xr:uid="{00000000-0005-0000-0000-000090210000}"/>
    <cellStyle name="Normal 6 3 9 3 2 2" xfId="8167" xr:uid="{00000000-0005-0000-0000-000091210000}"/>
    <cellStyle name="Normal 6 3 9 3 2 2 2" xfId="8168" xr:uid="{00000000-0005-0000-0000-000092210000}"/>
    <cellStyle name="Normal 6 3 9 3 2 3" xfId="8169" xr:uid="{00000000-0005-0000-0000-000093210000}"/>
    <cellStyle name="Normal 6 3 9 3 3" xfId="8170" xr:uid="{00000000-0005-0000-0000-000094210000}"/>
    <cellStyle name="Normal 6 3 9 3 3 2" xfId="8171" xr:uid="{00000000-0005-0000-0000-000095210000}"/>
    <cellStyle name="Normal 6 3 9 3 4" xfId="8172" xr:uid="{00000000-0005-0000-0000-000096210000}"/>
    <cellStyle name="Normal 6 3 9 4" xfId="8173" xr:uid="{00000000-0005-0000-0000-000097210000}"/>
    <cellStyle name="Normal 6 3 9 4 2" xfId="8174" xr:uid="{00000000-0005-0000-0000-000098210000}"/>
    <cellStyle name="Normal 6 3 9 4 2 2" xfId="8175" xr:uid="{00000000-0005-0000-0000-000099210000}"/>
    <cellStyle name="Normal 6 3 9 4 2 2 2" xfId="8176" xr:uid="{00000000-0005-0000-0000-00009A210000}"/>
    <cellStyle name="Normal 6 3 9 4 2 3" xfId="8177" xr:uid="{00000000-0005-0000-0000-00009B210000}"/>
    <cellStyle name="Normal 6 3 9 4 3" xfId="8178" xr:uid="{00000000-0005-0000-0000-00009C210000}"/>
    <cellStyle name="Normal 6 3 9 4 3 2" xfId="8179" xr:uid="{00000000-0005-0000-0000-00009D210000}"/>
    <cellStyle name="Normal 6 3 9 4 4" xfId="8180" xr:uid="{00000000-0005-0000-0000-00009E210000}"/>
    <cellStyle name="Normal 6 3 9 5" xfId="8181" xr:uid="{00000000-0005-0000-0000-00009F210000}"/>
    <cellStyle name="Normal 6 3 9 5 2" xfId="8182" xr:uid="{00000000-0005-0000-0000-0000A0210000}"/>
    <cellStyle name="Normal 6 3 9 5 2 2" xfId="8183" xr:uid="{00000000-0005-0000-0000-0000A1210000}"/>
    <cellStyle name="Normal 6 3 9 5 2 2 2" xfId="8184" xr:uid="{00000000-0005-0000-0000-0000A2210000}"/>
    <cellStyle name="Normal 6 3 9 5 2 3" xfId="8185" xr:uid="{00000000-0005-0000-0000-0000A3210000}"/>
    <cellStyle name="Normal 6 3 9 5 3" xfId="8186" xr:uid="{00000000-0005-0000-0000-0000A4210000}"/>
    <cellStyle name="Normal 6 3 9 5 3 2" xfId="8187" xr:uid="{00000000-0005-0000-0000-0000A5210000}"/>
    <cellStyle name="Normal 6 3 9 5 4" xfId="8188" xr:uid="{00000000-0005-0000-0000-0000A6210000}"/>
    <cellStyle name="Normal 6 3 9 6" xfId="8189" xr:uid="{00000000-0005-0000-0000-0000A7210000}"/>
    <cellStyle name="Normal 6 3 9 6 2" xfId="8190" xr:uid="{00000000-0005-0000-0000-0000A8210000}"/>
    <cellStyle name="Normal 6 3 9 6 2 2" xfId="8191" xr:uid="{00000000-0005-0000-0000-0000A9210000}"/>
    <cellStyle name="Normal 6 3 9 6 3" xfId="8192" xr:uid="{00000000-0005-0000-0000-0000AA210000}"/>
    <cellStyle name="Normal 6 3 9 7" xfId="8193" xr:uid="{00000000-0005-0000-0000-0000AB210000}"/>
    <cellStyle name="Normal 6 3 9 7 2" xfId="8194" xr:uid="{00000000-0005-0000-0000-0000AC210000}"/>
    <cellStyle name="Normal 6 3 9 8" xfId="8195" xr:uid="{00000000-0005-0000-0000-0000AD210000}"/>
    <cellStyle name="Normal 6 3 9 8 2" xfId="8196" xr:uid="{00000000-0005-0000-0000-0000AE210000}"/>
    <cellStyle name="Normal 6 3 9 9" xfId="8197" xr:uid="{00000000-0005-0000-0000-0000AF210000}"/>
    <cellStyle name="Normal 6 30" xfId="37326" xr:uid="{00000000-0005-0000-0000-0000B0210000}"/>
    <cellStyle name="Normal 6 31" xfId="37349" xr:uid="{00000000-0005-0000-0000-0000B1210000}"/>
    <cellStyle name="Normal 6 32" xfId="37898" xr:uid="{00000000-0005-0000-0000-0000B2210000}"/>
    <cellStyle name="Normal 6 33" xfId="38092" xr:uid="{00000000-0005-0000-0000-000051000000}"/>
    <cellStyle name="Normal 6 4" xfId="544" xr:uid="{00000000-0005-0000-0000-0000B3210000}"/>
    <cellStyle name="Normal 6 4 10" xfId="8199" xr:uid="{00000000-0005-0000-0000-0000B4210000}"/>
    <cellStyle name="Normal 6 4 10 2" xfId="8200" xr:uid="{00000000-0005-0000-0000-0000B5210000}"/>
    <cellStyle name="Normal 6 4 10 2 2" xfId="8201" xr:uid="{00000000-0005-0000-0000-0000B6210000}"/>
    <cellStyle name="Normal 6 4 10 2 2 2" xfId="8202" xr:uid="{00000000-0005-0000-0000-0000B7210000}"/>
    <cellStyle name="Normal 6 4 10 2 2 2 2" xfId="8203" xr:uid="{00000000-0005-0000-0000-0000B8210000}"/>
    <cellStyle name="Normal 6 4 10 2 2 2 2 2" xfId="8204" xr:uid="{00000000-0005-0000-0000-0000B9210000}"/>
    <cellStyle name="Normal 6 4 10 2 2 2 3" xfId="8205" xr:uid="{00000000-0005-0000-0000-0000BA210000}"/>
    <cellStyle name="Normal 6 4 10 2 2 3" xfId="8206" xr:uid="{00000000-0005-0000-0000-0000BB210000}"/>
    <cellStyle name="Normal 6 4 10 2 2 3 2" xfId="8207" xr:uid="{00000000-0005-0000-0000-0000BC210000}"/>
    <cellStyle name="Normal 6 4 10 2 2 4" xfId="8208" xr:uid="{00000000-0005-0000-0000-0000BD210000}"/>
    <cellStyle name="Normal 6 4 10 2 3" xfId="8209" xr:uid="{00000000-0005-0000-0000-0000BE210000}"/>
    <cellStyle name="Normal 6 4 10 2 3 2" xfId="8210" xr:uid="{00000000-0005-0000-0000-0000BF210000}"/>
    <cellStyle name="Normal 6 4 10 2 3 2 2" xfId="8211" xr:uid="{00000000-0005-0000-0000-0000C0210000}"/>
    <cellStyle name="Normal 6 4 10 2 3 2 2 2" xfId="8212" xr:uid="{00000000-0005-0000-0000-0000C1210000}"/>
    <cellStyle name="Normal 6 4 10 2 3 2 3" xfId="8213" xr:uid="{00000000-0005-0000-0000-0000C2210000}"/>
    <cellStyle name="Normal 6 4 10 2 3 3" xfId="8214" xr:uid="{00000000-0005-0000-0000-0000C3210000}"/>
    <cellStyle name="Normal 6 4 10 2 3 3 2" xfId="8215" xr:uid="{00000000-0005-0000-0000-0000C4210000}"/>
    <cellStyle name="Normal 6 4 10 2 3 4" xfId="8216" xr:uid="{00000000-0005-0000-0000-0000C5210000}"/>
    <cellStyle name="Normal 6 4 10 2 4" xfId="8217" xr:uid="{00000000-0005-0000-0000-0000C6210000}"/>
    <cellStyle name="Normal 6 4 10 2 4 2" xfId="8218" xr:uid="{00000000-0005-0000-0000-0000C7210000}"/>
    <cellStyle name="Normal 6 4 10 2 4 2 2" xfId="8219" xr:uid="{00000000-0005-0000-0000-0000C8210000}"/>
    <cellStyle name="Normal 6 4 10 2 4 2 2 2" xfId="8220" xr:uid="{00000000-0005-0000-0000-0000C9210000}"/>
    <cellStyle name="Normal 6 4 10 2 4 2 3" xfId="8221" xr:uid="{00000000-0005-0000-0000-0000CA210000}"/>
    <cellStyle name="Normal 6 4 10 2 4 3" xfId="8222" xr:uid="{00000000-0005-0000-0000-0000CB210000}"/>
    <cellStyle name="Normal 6 4 10 2 4 3 2" xfId="8223" xr:uid="{00000000-0005-0000-0000-0000CC210000}"/>
    <cellStyle name="Normal 6 4 10 2 4 4" xfId="8224" xr:uid="{00000000-0005-0000-0000-0000CD210000}"/>
    <cellStyle name="Normal 6 4 10 2 5" xfId="8225" xr:uid="{00000000-0005-0000-0000-0000CE210000}"/>
    <cellStyle name="Normal 6 4 10 2 5 2" xfId="8226" xr:uid="{00000000-0005-0000-0000-0000CF210000}"/>
    <cellStyle name="Normal 6 4 10 2 5 2 2" xfId="8227" xr:uid="{00000000-0005-0000-0000-0000D0210000}"/>
    <cellStyle name="Normal 6 4 10 2 5 3" xfId="8228" xr:uid="{00000000-0005-0000-0000-0000D1210000}"/>
    <cellStyle name="Normal 6 4 10 2 6" xfId="8229" xr:uid="{00000000-0005-0000-0000-0000D2210000}"/>
    <cellStyle name="Normal 6 4 10 2 6 2" xfId="8230" xr:uid="{00000000-0005-0000-0000-0000D3210000}"/>
    <cellStyle name="Normal 6 4 10 2 7" xfId="8231" xr:uid="{00000000-0005-0000-0000-0000D4210000}"/>
    <cellStyle name="Normal 6 4 10 3" xfId="8232" xr:uid="{00000000-0005-0000-0000-0000D5210000}"/>
    <cellStyle name="Normal 6 4 10 3 2" xfId="8233" xr:uid="{00000000-0005-0000-0000-0000D6210000}"/>
    <cellStyle name="Normal 6 4 10 3 2 2" xfId="8234" xr:uid="{00000000-0005-0000-0000-0000D7210000}"/>
    <cellStyle name="Normal 6 4 10 3 2 2 2" xfId="8235" xr:uid="{00000000-0005-0000-0000-0000D8210000}"/>
    <cellStyle name="Normal 6 4 10 3 2 3" xfId="8236" xr:uid="{00000000-0005-0000-0000-0000D9210000}"/>
    <cellStyle name="Normal 6 4 10 3 3" xfId="8237" xr:uid="{00000000-0005-0000-0000-0000DA210000}"/>
    <cellStyle name="Normal 6 4 10 3 3 2" xfId="8238" xr:uid="{00000000-0005-0000-0000-0000DB210000}"/>
    <cellStyle name="Normal 6 4 10 3 4" xfId="8239" xr:uid="{00000000-0005-0000-0000-0000DC210000}"/>
    <cellStyle name="Normal 6 4 10 4" xfId="8240" xr:uid="{00000000-0005-0000-0000-0000DD210000}"/>
    <cellStyle name="Normal 6 4 10 4 2" xfId="8241" xr:uid="{00000000-0005-0000-0000-0000DE210000}"/>
    <cellStyle name="Normal 6 4 10 4 2 2" xfId="8242" xr:uid="{00000000-0005-0000-0000-0000DF210000}"/>
    <cellStyle name="Normal 6 4 10 4 2 2 2" xfId="8243" xr:uid="{00000000-0005-0000-0000-0000E0210000}"/>
    <cellStyle name="Normal 6 4 10 4 2 3" xfId="8244" xr:uid="{00000000-0005-0000-0000-0000E1210000}"/>
    <cellStyle name="Normal 6 4 10 4 3" xfId="8245" xr:uid="{00000000-0005-0000-0000-0000E2210000}"/>
    <cellStyle name="Normal 6 4 10 4 3 2" xfId="8246" xr:uid="{00000000-0005-0000-0000-0000E3210000}"/>
    <cellStyle name="Normal 6 4 10 4 4" xfId="8247" xr:uid="{00000000-0005-0000-0000-0000E4210000}"/>
    <cellStyle name="Normal 6 4 10 5" xfId="8248" xr:uid="{00000000-0005-0000-0000-0000E5210000}"/>
    <cellStyle name="Normal 6 4 10 5 2" xfId="8249" xr:uid="{00000000-0005-0000-0000-0000E6210000}"/>
    <cellStyle name="Normal 6 4 10 5 2 2" xfId="8250" xr:uid="{00000000-0005-0000-0000-0000E7210000}"/>
    <cellStyle name="Normal 6 4 10 5 2 2 2" xfId="8251" xr:uid="{00000000-0005-0000-0000-0000E8210000}"/>
    <cellStyle name="Normal 6 4 10 5 2 3" xfId="8252" xr:uid="{00000000-0005-0000-0000-0000E9210000}"/>
    <cellStyle name="Normal 6 4 10 5 3" xfId="8253" xr:uid="{00000000-0005-0000-0000-0000EA210000}"/>
    <cellStyle name="Normal 6 4 10 5 3 2" xfId="8254" xr:uid="{00000000-0005-0000-0000-0000EB210000}"/>
    <cellStyle name="Normal 6 4 10 5 4" xfId="8255" xr:uid="{00000000-0005-0000-0000-0000EC210000}"/>
    <cellStyle name="Normal 6 4 10 6" xfId="8256" xr:uid="{00000000-0005-0000-0000-0000ED210000}"/>
    <cellStyle name="Normal 6 4 10 6 2" xfId="8257" xr:uid="{00000000-0005-0000-0000-0000EE210000}"/>
    <cellStyle name="Normal 6 4 10 6 2 2" xfId="8258" xr:uid="{00000000-0005-0000-0000-0000EF210000}"/>
    <cellStyle name="Normal 6 4 10 6 3" xfId="8259" xr:uid="{00000000-0005-0000-0000-0000F0210000}"/>
    <cellStyle name="Normal 6 4 10 7" xfId="8260" xr:uid="{00000000-0005-0000-0000-0000F1210000}"/>
    <cellStyle name="Normal 6 4 10 7 2" xfId="8261" xr:uid="{00000000-0005-0000-0000-0000F2210000}"/>
    <cellStyle name="Normal 6 4 10 8" xfId="8262" xr:uid="{00000000-0005-0000-0000-0000F3210000}"/>
    <cellStyle name="Normal 6 4 10 8 2" xfId="8263" xr:uid="{00000000-0005-0000-0000-0000F4210000}"/>
    <cellStyle name="Normal 6 4 10 9" xfId="8264" xr:uid="{00000000-0005-0000-0000-0000F5210000}"/>
    <cellStyle name="Normal 6 4 11" xfId="8265" xr:uid="{00000000-0005-0000-0000-0000F6210000}"/>
    <cellStyle name="Normal 6 4 11 2" xfId="8266" xr:uid="{00000000-0005-0000-0000-0000F7210000}"/>
    <cellStyle name="Normal 6 4 11 2 2" xfId="8267" xr:uid="{00000000-0005-0000-0000-0000F8210000}"/>
    <cellStyle name="Normal 6 4 11 2 2 2" xfId="8268" xr:uid="{00000000-0005-0000-0000-0000F9210000}"/>
    <cellStyle name="Normal 6 4 11 2 2 2 2" xfId="8269" xr:uid="{00000000-0005-0000-0000-0000FA210000}"/>
    <cellStyle name="Normal 6 4 11 2 2 3" xfId="8270" xr:uid="{00000000-0005-0000-0000-0000FB210000}"/>
    <cellStyle name="Normal 6 4 11 2 3" xfId="8271" xr:uid="{00000000-0005-0000-0000-0000FC210000}"/>
    <cellStyle name="Normal 6 4 11 2 3 2" xfId="8272" xr:uid="{00000000-0005-0000-0000-0000FD210000}"/>
    <cellStyle name="Normal 6 4 11 2 4" xfId="8273" xr:uid="{00000000-0005-0000-0000-0000FE210000}"/>
    <cellStyle name="Normal 6 4 11 3" xfId="8274" xr:uid="{00000000-0005-0000-0000-0000FF210000}"/>
    <cellStyle name="Normal 6 4 11 3 2" xfId="8275" xr:uid="{00000000-0005-0000-0000-000000220000}"/>
    <cellStyle name="Normal 6 4 11 3 2 2" xfId="8276" xr:uid="{00000000-0005-0000-0000-000001220000}"/>
    <cellStyle name="Normal 6 4 11 3 2 2 2" xfId="8277" xr:uid="{00000000-0005-0000-0000-000002220000}"/>
    <cellStyle name="Normal 6 4 11 3 2 3" xfId="8278" xr:uid="{00000000-0005-0000-0000-000003220000}"/>
    <cellStyle name="Normal 6 4 11 3 3" xfId="8279" xr:uid="{00000000-0005-0000-0000-000004220000}"/>
    <cellStyle name="Normal 6 4 11 3 3 2" xfId="8280" xr:uid="{00000000-0005-0000-0000-000005220000}"/>
    <cellStyle name="Normal 6 4 11 3 4" xfId="8281" xr:uid="{00000000-0005-0000-0000-000006220000}"/>
    <cellStyle name="Normal 6 4 11 4" xfId="8282" xr:uid="{00000000-0005-0000-0000-000007220000}"/>
    <cellStyle name="Normal 6 4 11 4 2" xfId="8283" xr:uid="{00000000-0005-0000-0000-000008220000}"/>
    <cellStyle name="Normal 6 4 11 4 2 2" xfId="8284" xr:uid="{00000000-0005-0000-0000-000009220000}"/>
    <cellStyle name="Normal 6 4 11 4 2 2 2" xfId="8285" xr:uid="{00000000-0005-0000-0000-00000A220000}"/>
    <cellStyle name="Normal 6 4 11 4 2 3" xfId="8286" xr:uid="{00000000-0005-0000-0000-00000B220000}"/>
    <cellStyle name="Normal 6 4 11 4 3" xfId="8287" xr:uid="{00000000-0005-0000-0000-00000C220000}"/>
    <cellStyle name="Normal 6 4 11 4 3 2" xfId="8288" xr:uid="{00000000-0005-0000-0000-00000D220000}"/>
    <cellStyle name="Normal 6 4 11 4 4" xfId="8289" xr:uid="{00000000-0005-0000-0000-00000E220000}"/>
    <cellStyle name="Normal 6 4 11 5" xfId="8290" xr:uid="{00000000-0005-0000-0000-00000F220000}"/>
    <cellStyle name="Normal 6 4 11 5 2" xfId="8291" xr:uid="{00000000-0005-0000-0000-000010220000}"/>
    <cellStyle name="Normal 6 4 11 5 2 2" xfId="8292" xr:uid="{00000000-0005-0000-0000-000011220000}"/>
    <cellStyle name="Normal 6 4 11 5 3" xfId="8293" xr:uid="{00000000-0005-0000-0000-000012220000}"/>
    <cellStyle name="Normal 6 4 11 6" xfId="8294" xr:uid="{00000000-0005-0000-0000-000013220000}"/>
    <cellStyle name="Normal 6 4 11 6 2" xfId="8295" xr:uid="{00000000-0005-0000-0000-000014220000}"/>
    <cellStyle name="Normal 6 4 11 7" xfId="8296" xr:uid="{00000000-0005-0000-0000-000015220000}"/>
    <cellStyle name="Normal 6 4 11 7 2" xfId="8297" xr:uid="{00000000-0005-0000-0000-000016220000}"/>
    <cellStyle name="Normal 6 4 11 8" xfId="8298" xr:uid="{00000000-0005-0000-0000-000017220000}"/>
    <cellStyle name="Normal 6 4 12" xfId="8299" xr:uid="{00000000-0005-0000-0000-000018220000}"/>
    <cellStyle name="Normal 6 4 12 2" xfId="8300" xr:uid="{00000000-0005-0000-0000-000019220000}"/>
    <cellStyle name="Normal 6 4 12 2 2" xfId="8301" xr:uid="{00000000-0005-0000-0000-00001A220000}"/>
    <cellStyle name="Normal 6 4 12 2 2 2" xfId="8302" xr:uid="{00000000-0005-0000-0000-00001B220000}"/>
    <cellStyle name="Normal 6 4 12 2 3" xfId="8303" xr:uid="{00000000-0005-0000-0000-00001C220000}"/>
    <cellStyle name="Normal 6 4 12 3" xfId="8304" xr:uid="{00000000-0005-0000-0000-00001D220000}"/>
    <cellStyle name="Normal 6 4 12 3 2" xfId="8305" xr:uid="{00000000-0005-0000-0000-00001E220000}"/>
    <cellStyle name="Normal 6 4 12 4" xfId="8306" xr:uid="{00000000-0005-0000-0000-00001F220000}"/>
    <cellStyle name="Normal 6 4 13" xfId="8307" xr:uid="{00000000-0005-0000-0000-000020220000}"/>
    <cellStyle name="Normal 6 4 13 2" xfId="8308" xr:uid="{00000000-0005-0000-0000-000021220000}"/>
    <cellStyle name="Normal 6 4 13 2 2" xfId="8309" xr:uid="{00000000-0005-0000-0000-000022220000}"/>
    <cellStyle name="Normal 6 4 13 2 2 2" xfId="8310" xr:uid="{00000000-0005-0000-0000-000023220000}"/>
    <cellStyle name="Normal 6 4 13 2 3" xfId="8311" xr:uid="{00000000-0005-0000-0000-000024220000}"/>
    <cellStyle name="Normal 6 4 13 3" xfId="8312" xr:uid="{00000000-0005-0000-0000-000025220000}"/>
    <cellStyle name="Normal 6 4 13 3 2" xfId="8313" xr:uid="{00000000-0005-0000-0000-000026220000}"/>
    <cellStyle name="Normal 6 4 13 4" xfId="8314" xr:uid="{00000000-0005-0000-0000-000027220000}"/>
    <cellStyle name="Normal 6 4 14" xfId="8315" xr:uid="{00000000-0005-0000-0000-000028220000}"/>
    <cellStyle name="Normal 6 4 14 2" xfId="8316" xr:uid="{00000000-0005-0000-0000-000029220000}"/>
    <cellStyle name="Normal 6 4 14 2 2" xfId="8317" xr:uid="{00000000-0005-0000-0000-00002A220000}"/>
    <cellStyle name="Normal 6 4 14 2 2 2" xfId="8318" xr:uid="{00000000-0005-0000-0000-00002B220000}"/>
    <cellStyle name="Normal 6 4 14 2 3" xfId="8319" xr:uid="{00000000-0005-0000-0000-00002C220000}"/>
    <cellStyle name="Normal 6 4 14 3" xfId="8320" xr:uid="{00000000-0005-0000-0000-00002D220000}"/>
    <cellStyle name="Normal 6 4 14 3 2" xfId="8321" xr:uid="{00000000-0005-0000-0000-00002E220000}"/>
    <cellStyle name="Normal 6 4 14 4" xfId="8322" xr:uid="{00000000-0005-0000-0000-00002F220000}"/>
    <cellStyle name="Normal 6 4 15" xfId="8323" xr:uid="{00000000-0005-0000-0000-000030220000}"/>
    <cellStyle name="Normal 6 4 15 2" xfId="8324" xr:uid="{00000000-0005-0000-0000-000031220000}"/>
    <cellStyle name="Normal 6 4 15 2 2" xfId="8325" xr:uid="{00000000-0005-0000-0000-000032220000}"/>
    <cellStyle name="Normal 6 4 15 2 2 2" xfId="8326" xr:uid="{00000000-0005-0000-0000-000033220000}"/>
    <cellStyle name="Normal 6 4 15 2 3" xfId="8327" xr:uid="{00000000-0005-0000-0000-000034220000}"/>
    <cellStyle name="Normal 6 4 15 3" xfId="8328" xr:uid="{00000000-0005-0000-0000-000035220000}"/>
    <cellStyle name="Normal 6 4 15 3 2" xfId="8329" xr:uid="{00000000-0005-0000-0000-000036220000}"/>
    <cellStyle name="Normal 6 4 15 4" xfId="8330" xr:uid="{00000000-0005-0000-0000-000037220000}"/>
    <cellStyle name="Normal 6 4 16" xfId="8331" xr:uid="{00000000-0005-0000-0000-000038220000}"/>
    <cellStyle name="Normal 6 4 16 2" xfId="8332" xr:uid="{00000000-0005-0000-0000-000039220000}"/>
    <cellStyle name="Normal 6 4 16 2 2" xfId="8333" xr:uid="{00000000-0005-0000-0000-00003A220000}"/>
    <cellStyle name="Normal 6 4 16 3" xfId="8334" xr:uid="{00000000-0005-0000-0000-00003B220000}"/>
    <cellStyle name="Normal 6 4 17" xfId="8335" xr:uid="{00000000-0005-0000-0000-00003C220000}"/>
    <cellStyle name="Normal 6 4 17 2" xfId="8336" xr:uid="{00000000-0005-0000-0000-00003D220000}"/>
    <cellStyle name="Normal 6 4 18" xfId="8337" xr:uid="{00000000-0005-0000-0000-00003E220000}"/>
    <cellStyle name="Normal 6 4 18 2" xfId="8338" xr:uid="{00000000-0005-0000-0000-00003F220000}"/>
    <cellStyle name="Normal 6 4 19" xfId="8339" xr:uid="{00000000-0005-0000-0000-000040220000}"/>
    <cellStyle name="Normal 6 4 19 2" xfId="8340" xr:uid="{00000000-0005-0000-0000-000041220000}"/>
    <cellStyle name="Normal 6 4 2" xfId="545" xr:uid="{00000000-0005-0000-0000-000042220000}"/>
    <cellStyle name="Normal 6 4 2 10" xfId="8341" xr:uid="{00000000-0005-0000-0000-000043220000}"/>
    <cellStyle name="Normal 6 4 2 10 2" xfId="8342" xr:uid="{00000000-0005-0000-0000-000044220000}"/>
    <cellStyle name="Normal 6 4 2 10 2 2" xfId="8343" xr:uid="{00000000-0005-0000-0000-000045220000}"/>
    <cellStyle name="Normal 6 4 2 10 2 2 2" xfId="8344" xr:uid="{00000000-0005-0000-0000-000046220000}"/>
    <cellStyle name="Normal 6 4 2 10 2 3" xfId="8345" xr:uid="{00000000-0005-0000-0000-000047220000}"/>
    <cellStyle name="Normal 6 4 2 10 3" xfId="8346" xr:uid="{00000000-0005-0000-0000-000048220000}"/>
    <cellStyle name="Normal 6 4 2 10 3 2" xfId="8347" xr:uid="{00000000-0005-0000-0000-000049220000}"/>
    <cellStyle name="Normal 6 4 2 10 4" xfId="8348" xr:uid="{00000000-0005-0000-0000-00004A220000}"/>
    <cellStyle name="Normal 6 4 2 11" xfId="8349" xr:uid="{00000000-0005-0000-0000-00004B220000}"/>
    <cellStyle name="Normal 6 4 2 11 2" xfId="8350" xr:uid="{00000000-0005-0000-0000-00004C220000}"/>
    <cellStyle name="Normal 6 4 2 11 2 2" xfId="8351" xr:uid="{00000000-0005-0000-0000-00004D220000}"/>
    <cellStyle name="Normal 6 4 2 11 2 2 2" xfId="8352" xr:uid="{00000000-0005-0000-0000-00004E220000}"/>
    <cellStyle name="Normal 6 4 2 11 2 3" xfId="8353" xr:uid="{00000000-0005-0000-0000-00004F220000}"/>
    <cellStyle name="Normal 6 4 2 11 3" xfId="8354" xr:uid="{00000000-0005-0000-0000-000050220000}"/>
    <cellStyle name="Normal 6 4 2 11 3 2" xfId="8355" xr:uid="{00000000-0005-0000-0000-000051220000}"/>
    <cellStyle name="Normal 6 4 2 11 4" xfId="8356" xr:uid="{00000000-0005-0000-0000-000052220000}"/>
    <cellStyle name="Normal 6 4 2 12" xfId="8357" xr:uid="{00000000-0005-0000-0000-000053220000}"/>
    <cellStyle name="Normal 6 4 2 12 2" xfId="8358" xr:uid="{00000000-0005-0000-0000-000054220000}"/>
    <cellStyle name="Normal 6 4 2 12 2 2" xfId="8359" xr:uid="{00000000-0005-0000-0000-000055220000}"/>
    <cellStyle name="Normal 6 4 2 12 2 2 2" xfId="8360" xr:uid="{00000000-0005-0000-0000-000056220000}"/>
    <cellStyle name="Normal 6 4 2 12 2 3" xfId="8361" xr:uid="{00000000-0005-0000-0000-000057220000}"/>
    <cellStyle name="Normal 6 4 2 12 3" xfId="8362" xr:uid="{00000000-0005-0000-0000-000058220000}"/>
    <cellStyle name="Normal 6 4 2 12 3 2" xfId="8363" xr:uid="{00000000-0005-0000-0000-000059220000}"/>
    <cellStyle name="Normal 6 4 2 12 4" xfId="8364" xr:uid="{00000000-0005-0000-0000-00005A220000}"/>
    <cellStyle name="Normal 6 4 2 13" xfId="8365" xr:uid="{00000000-0005-0000-0000-00005B220000}"/>
    <cellStyle name="Normal 6 4 2 13 2" xfId="8366" xr:uid="{00000000-0005-0000-0000-00005C220000}"/>
    <cellStyle name="Normal 6 4 2 13 2 2" xfId="8367" xr:uid="{00000000-0005-0000-0000-00005D220000}"/>
    <cellStyle name="Normal 6 4 2 13 3" xfId="8368" xr:uid="{00000000-0005-0000-0000-00005E220000}"/>
    <cellStyle name="Normal 6 4 2 14" xfId="8369" xr:uid="{00000000-0005-0000-0000-00005F220000}"/>
    <cellStyle name="Normal 6 4 2 14 2" xfId="8370" xr:uid="{00000000-0005-0000-0000-000060220000}"/>
    <cellStyle name="Normal 6 4 2 15" xfId="8371" xr:uid="{00000000-0005-0000-0000-000061220000}"/>
    <cellStyle name="Normal 6 4 2 15 2" xfId="8372" xr:uid="{00000000-0005-0000-0000-000062220000}"/>
    <cellStyle name="Normal 6 4 2 16" xfId="8373" xr:uid="{00000000-0005-0000-0000-000063220000}"/>
    <cellStyle name="Normal 6 4 2 16 2" xfId="8374" xr:uid="{00000000-0005-0000-0000-000064220000}"/>
    <cellStyle name="Normal 6 4 2 17" xfId="8375" xr:uid="{00000000-0005-0000-0000-000065220000}"/>
    <cellStyle name="Normal 6 4 2 18" xfId="8376" xr:uid="{00000000-0005-0000-0000-000066220000}"/>
    <cellStyle name="Normal 6 4 2 19" xfId="8377" xr:uid="{00000000-0005-0000-0000-000067220000}"/>
    <cellStyle name="Normal 6 4 2 2" xfId="546" xr:uid="{00000000-0005-0000-0000-000068220000}"/>
    <cellStyle name="Normal 6 4 2 2 10" xfId="8378" xr:uid="{00000000-0005-0000-0000-000069220000}"/>
    <cellStyle name="Normal 6 4 2 2 10 2" xfId="8379" xr:uid="{00000000-0005-0000-0000-00006A220000}"/>
    <cellStyle name="Normal 6 4 2 2 10 2 2" xfId="8380" xr:uid="{00000000-0005-0000-0000-00006B220000}"/>
    <cellStyle name="Normal 6 4 2 2 10 2 2 2" xfId="8381" xr:uid="{00000000-0005-0000-0000-00006C220000}"/>
    <cellStyle name="Normal 6 4 2 2 10 2 3" xfId="8382" xr:uid="{00000000-0005-0000-0000-00006D220000}"/>
    <cellStyle name="Normal 6 4 2 2 10 3" xfId="8383" xr:uid="{00000000-0005-0000-0000-00006E220000}"/>
    <cellStyle name="Normal 6 4 2 2 10 3 2" xfId="8384" xr:uid="{00000000-0005-0000-0000-00006F220000}"/>
    <cellStyle name="Normal 6 4 2 2 10 4" xfId="8385" xr:uid="{00000000-0005-0000-0000-000070220000}"/>
    <cellStyle name="Normal 6 4 2 2 11" xfId="8386" xr:uid="{00000000-0005-0000-0000-000071220000}"/>
    <cellStyle name="Normal 6 4 2 2 11 2" xfId="8387" xr:uid="{00000000-0005-0000-0000-000072220000}"/>
    <cellStyle name="Normal 6 4 2 2 11 2 2" xfId="8388" xr:uid="{00000000-0005-0000-0000-000073220000}"/>
    <cellStyle name="Normal 6 4 2 2 11 3" xfId="8389" xr:uid="{00000000-0005-0000-0000-000074220000}"/>
    <cellStyle name="Normal 6 4 2 2 12" xfId="8390" xr:uid="{00000000-0005-0000-0000-000075220000}"/>
    <cellStyle name="Normal 6 4 2 2 12 2" xfId="8391" xr:uid="{00000000-0005-0000-0000-000076220000}"/>
    <cellStyle name="Normal 6 4 2 2 13" xfId="8392" xr:uid="{00000000-0005-0000-0000-000077220000}"/>
    <cellStyle name="Normal 6 4 2 2 13 2" xfId="8393" xr:uid="{00000000-0005-0000-0000-000078220000}"/>
    <cellStyle name="Normal 6 4 2 2 14" xfId="8394" xr:uid="{00000000-0005-0000-0000-000079220000}"/>
    <cellStyle name="Normal 6 4 2 2 15" xfId="8395" xr:uid="{00000000-0005-0000-0000-00007A220000}"/>
    <cellStyle name="Normal 6 4 2 2 2" xfId="8396" xr:uid="{00000000-0005-0000-0000-00007B220000}"/>
    <cellStyle name="Normal 6 4 2 2 2 10" xfId="8397" xr:uid="{00000000-0005-0000-0000-00007C220000}"/>
    <cellStyle name="Normal 6 4 2 2 2 10 2" xfId="8398" xr:uid="{00000000-0005-0000-0000-00007D220000}"/>
    <cellStyle name="Normal 6 4 2 2 2 11" xfId="8399" xr:uid="{00000000-0005-0000-0000-00007E220000}"/>
    <cellStyle name="Normal 6 4 2 2 2 2" xfId="8400" xr:uid="{00000000-0005-0000-0000-00007F220000}"/>
    <cellStyle name="Normal 6 4 2 2 2 2 2" xfId="8401" xr:uid="{00000000-0005-0000-0000-000080220000}"/>
    <cellStyle name="Normal 6 4 2 2 2 2 2 2" xfId="8402" xr:uid="{00000000-0005-0000-0000-000081220000}"/>
    <cellStyle name="Normal 6 4 2 2 2 2 2 2 2" xfId="8403" xr:uid="{00000000-0005-0000-0000-000082220000}"/>
    <cellStyle name="Normal 6 4 2 2 2 2 2 2 2 2" xfId="8404" xr:uid="{00000000-0005-0000-0000-000083220000}"/>
    <cellStyle name="Normal 6 4 2 2 2 2 2 2 2 2 2" xfId="8405" xr:uid="{00000000-0005-0000-0000-000084220000}"/>
    <cellStyle name="Normal 6 4 2 2 2 2 2 2 2 3" xfId="8406" xr:uid="{00000000-0005-0000-0000-000085220000}"/>
    <cellStyle name="Normal 6 4 2 2 2 2 2 2 3" xfId="8407" xr:uid="{00000000-0005-0000-0000-000086220000}"/>
    <cellStyle name="Normal 6 4 2 2 2 2 2 2 3 2" xfId="8408" xr:uid="{00000000-0005-0000-0000-000087220000}"/>
    <cellStyle name="Normal 6 4 2 2 2 2 2 2 4" xfId="8409" xr:uid="{00000000-0005-0000-0000-000088220000}"/>
    <cellStyle name="Normal 6 4 2 2 2 2 2 3" xfId="8410" xr:uid="{00000000-0005-0000-0000-000089220000}"/>
    <cellStyle name="Normal 6 4 2 2 2 2 2 3 2" xfId="8411" xr:uid="{00000000-0005-0000-0000-00008A220000}"/>
    <cellStyle name="Normal 6 4 2 2 2 2 2 3 2 2" xfId="8412" xr:uid="{00000000-0005-0000-0000-00008B220000}"/>
    <cellStyle name="Normal 6 4 2 2 2 2 2 3 2 2 2" xfId="8413" xr:uid="{00000000-0005-0000-0000-00008C220000}"/>
    <cellStyle name="Normal 6 4 2 2 2 2 2 3 2 3" xfId="8414" xr:uid="{00000000-0005-0000-0000-00008D220000}"/>
    <cellStyle name="Normal 6 4 2 2 2 2 2 3 3" xfId="8415" xr:uid="{00000000-0005-0000-0000-00008E220000}"/>
    <cellStyle name="Normal 6 4 2 2 2 2 2 3 3 2" xfId="8416" xr:uid="{00000000-0005-0000-0000-00008F220000}"/>
    <cellStyle name="Normal 6 4 2 2 2 2 2 3 4" xfId="8417" xr:uid="{00000000-0005-0000-0000-000090220000}"/>
    <cellStyle name="Normal 6 4 2 2 2 2 2 4" xfId="8418" xr:uid="{00000000-0005-0000-0000-000091220000}"/>
    <cellStyle name="Normal 6 4 2 2 2 2 2 4 2" xfId="8419" xr:uid="{00000000-0005-0000-0000-000092220000}"/>
    <cellStyle name="Normal 6 4 2 2 2 2 2 4 2 2" xfId="8420" xr:uid="{00000000-0005-0000-0000-000093220000}"/>
    <cellStyle name="Normal 6 4 2 2 2 2 2 4 2 2 2" xfId="8421" xr:uid="{00000000-0005-0000-0000-000094220000}"/>
    <cellStyle name="Normal 6 4 2 2 2 2 2 4 2 3" xfId="8422" xr:uid="{00000000-0005-0000-0000-000095220000}"/>
    <cellStyle name="Normal 6 4 2 2 2 2 2 4 3" xfId="8423" xr:uid="{00000000-0005-0000-0000-000096220000}"/>
    <cellStyle name="Normal 6 4 2 2 2 2 2 4 3 2" xfId="8424" xr:uid="{00000000-0005-0000-0000-000097220000}"/>
    <cellStyle name="Normal 6 4 2 2 2 2 2 4 4" xfId="8425" xr:uid="{00000000-0005-0000-0000-000098220000}"/>
    <cellStyle name="Normal 6 4 2 2 2 2 2 5" xfId="8426" xr:uid="{00000000-0005-0000-0000-000099220000}"/>
    <cellStyle name="Normal 6 4 2 2 2 2 2 5 2" xfId="8427" xr:uid="{00000000-0005-0000-0000-00009A220000}"/>
    <cellStyle name="Normal 6 4 2 2 2 2 2 5 2 2" xfId="8428" xr:uid="{00000000-0005-0000-0000-00009B220000}"/>
    <cellStyle name="Normal 6 4 2 2 2 2 2 5 3" xfId="8429" xr:uid="{00000000-0005-0000-0000-00009C220000}"/>
    <cellStyle name="Normal 6 4 2 2 2 2 2 6" xfId="8430" xr:uid="{00000000-0005-0000-0000-00009D220000}"/>
    <cellStyle name="Normal 6 4 2 2 2 2 2 6 2" xfId="8431" xr:uid="{00000000-0005-0000-0000-00009E220000}"/>
    <cellStyle name="Normal 6 4 2 2 2 2 2 7" xfId="8432" xr:uid="{00000000-0005-0000-0000-00009F220000}"/>
    <cellStyle name="Normal 6 4 2 2 2 2 3" xfId="8433" xr:uid="{00000000-0005-0000-0000-0000A0220000}"/>
    <cellStyle name="Normal 6 4 2 2 2 2 3 2" xfId="8434" xr:uid="{00000000-0005-0000-0000-0000A1220000}"/>
    <cellStyle name="Normal 6 4 2 2 2 2 3 2 2" xfId="8435" xr:uid="{00000000-0005-0000-0000-0000A2220000}"/>
    <cellStyle name="Normal 6 4 2 2 2 2 3 2 2 2" xfId="8436" xr:uid="{00000000-0005-0000-0000-0000A3220000}"/>
    <cellStyle name="Normal 6 4 2 2 2 2 3 2 3" xfId="8437" xr:uid="{00000000-0005-0000-0000-0000A4220000}"/>
    <cellStyle name="Normal 6 4 2 2 2 2 3 3" xfId="8438" xr:uid="{00000000-0005-0000-0000-0000A5220000}"/>
    <cellStyle name="Normal 6 4 2 2 2 2 3 3 2" xfId="8439" xr:uid="{00000000-0005-0000-0000-0000A6220000}"/>
    <cellStyle name="Normal 6 4 2 2 2 2 3 4" xfId="8440" xr:uid="{00000000-0005-0000-0000-0000A7220000}"/>
    <cellStyle name="Normal 6 4 2 2 2 2 4" xfId="8441" xr:uid="{00000000-0005-0000-0000-0000A8220000}"/>
    <cellStyle name="Normal 6 4 2 2 2 2 4 2" xfId="8442" xr:uid="{00000000-0005-0000-0000-0000A9220000}"/>
    <cellStyle name="Normal 6 4 2 2 2 2 4 2 2" xfId="8443" xr:uid="{00000000-0005-0000-0000-0000AA220000}"/>
    <cellStyle name="Normal 6 4 2 2 2 2 4 2 2 2" xfId="8444" xr:uid="{00000000-0005-0000-0000-0000AB220000}"/>
    <cellStyle name="Normal 6 4 2 2 2 2 4 2 3" xfId="8445" xr:uid="{00000000-0005-0000-0000-0000AC220000}"/>
    <cellStyle name="Normal 6 4 2 2 2 2 4 3" xfId="8446" xr:uid="{00000000-0005-0000-0000-0000AD220000}"/>
    <cellStyle name="Normal 6 4 2 2 2 2 4 3 2" xfId="8447" xr:uid="{00000000-0005-0000-0000-0000AE220000}"/>
    <cellStyle name="Normal 6 4 2 2 2 2 4 4" xfId="8448" xr:uid="{00000000-0005-0000-0000-0000AF220000}"/>
    <cellStyle name="Normal 6 4 2 2 2 2 5" xfId="8449" xr:uid="{00000000-0005-0000-0000-0000B0220000}"/>
    <cellStyle name="Normal 6 4 2 2 2 2 5 2" xfId="8450" xr:uid="{00000000-0005-0000-0000-0000B1220000}"/>
    <cellStyle name="Normal 6 4 2 2 2 2 5 2 2" xfId="8451" xr:uid="{00000000-0005-0000-0000-0000B2220000}"/>
    <cellStyle name="Normal 6 4 2 2 2 2 5 2 2 2" xfId="8452" xr:uid="{00000000-0005-0000-0000-0000B3220000}"/>
    <cellStyle name="Normal 6 4 2 2 2 2 5 2 3" xfId="8453" xr:uid="{00000000-0005-0000-0000-0000B4220000}"/>
    <cellStyle name="Normal 6 4 2 2 2 2 5 3" xfId="8454" xr:uid="{00000000-0005-0000-0000-0000B5220000}"/>
    <cellStyle name="Normal 6 4 2 2 2 2 5 3 2" xfId="8455" xr:uid="{00000000-0005-0000-0000-0000B6220000}"/>
    <cellStyle name="Normal 6 4 2 2 2 2 5 4" xfId="8456" xr:uid="{00000000-0005-0000-0000-0000B7220000}"/>
    <cellStyle name="Normal 6 4 2 2 2 2 6" xfId="8457" xr:uid="{00000000-0005-0000-0000-0000B8220000}"/>
    <cellStyle name="Normal 6 4 2 2 2 2 6 2" xfId="8458" xr:uid="{00000000-0005-0000-0000-0000B9220000}"/>
    <cellStyle name="Normal 6 4 2 2 2 2 6 2 2" xfId="8459" xr:uid="{00000000-0005-0000-0000-0000BA220000}"/>
    <cellStyle name="Normal 6 4 2 2 2 2 6 3" xfId="8460" xr:uid="{00000000-0005-0000-0000-0000BB220000}"/>
    <cellStyle name="Normal 6 4 2 2 2 2 7" xfId="8461" xr:uid="{00000000-0005-0000-0000-0000BC220000}"/>
    <cellStyle name="Normal 6 4 2 2 2 2 7 2" xfId="8462" xr:uid="{00000000-0005-0000-0000-0000BD220000}"/>
    <cellStyle name="Normal 6 4 2 2 2 2 8" xfId="8463" xr:uid="{00000000-0005-0000-0000-0000BE220000}"/>
    <cellStyle name="Normal 6 4 2 2 2 2 8 2" xfId="8464" xr:uid="{00000000-0005-0000-0000-0000BF220000}"/>
    <cellStyle name="Normal 6 4 2 2 2 2 9" xfId="8465" xr:uid="{00000000-0005-0000-0000-0000C0220000}"/>
    <cellStyle name="Normal 6 4 2 2 2 3" xfId="8466" xr:uid="{00000000-0005-0000-0000-0000C1220000}"/>
    <cellStyle name="Normal 6 4 2 2 2 3 2" xfId="8467" xr:uid="{00000000-0005-0000-0000-0000C2220000}"/>
    <cellStyle name="Normal 6 4 2 2 2 3 2 2" xfId="8468" xr:uid="{00000000-0005-0000-0000-0000C3220000}"/>
    <cellStyle name="Normal 6 4 2 2 2 3 2 2 2" xfId="8469" xr:uid="{00000000-0005-0000-0000-0000C4220000}"/>
    <cellStyle name="Normal 6 4 2 2 2 3 2 2 2 2" xfId="8470" xr:uid="{00000000-0005-0000-0000-0000C5220000}"/>
    <cellStyle name="Normal 6 4 2 2 2 3 2 2 3" xfId="8471" xr:uid="{00000000-0005-0000-0000-0000C6220000}"/>
    <cellStyle name="Normal 6 4 2 2 2 3 2 3" xfId="8472" xr:uid="{00000000-0005-0000-0000-0000C7220000}"/>
    <cellStyle name="Normal 6 4 2 2 2 3 2 3 2" xfId="8473" xr:uid="{00000000-0005-0000-0000-0000C8220000}"/>
    <cellStyle name="Normal 6 4 2 2 2 3 2 4" xfId="8474" xr:uid="{00000000-0005-0000-0000-0000C9220000}"/>
    <cellStyle name="Normal 6 4 2 2 2 3 3" xfId="8475" xr:uid="{00000000-0005-0000-0000-0000CA220000}"/>
    <cellStyle name="Normal 6 4 2 2 2 3 3 2" xfId="8476" xr:uid="{00000000-0005-0000-0000-0000CB220000}"/>
    <cellStyle name="Normal 6 4 2 2 2 3 3 2 2" xfId="8477" xr:uid="{00000000-0005-0000-0000-0000CC220000}"/>
    <cellStyle name="Normal 6 4 2 2 2 3 3 2 2 2" xfId="8478" xr:uid="{00000000-0005-0000-0000-0000CD220000}"/>
    <cellStyle name="Normal 6 4 2 2 2 3 3 2 3" xfId="8479" xr:uid="{00000000-0005-0000-0000-0000CE220000}"/>
    <cellStyle name="Normal 6 4 2 2 2 3 3 3" xfId="8480" xr:uid="{00000000-0005-0000-0000-0000CF220000}"/>
    <cellStyle name="Normal 6 4 2 2 2 3 3 3 2" xfId="8481" xr:uid="{00000000-0005-0000-0000-0000D0220000}"/>
    <cellStyle name="Normal 6 4 2 2 2 3 3 4" xfId="8482" xr:uid="{00000000-0005-0000-0000-0000D1220000}"/>
    <cellStyle name="Normal 6 4 2 2 2 3 4" xfId="8483" xr:uid="{00000000-0005-0000-0000-0000D2220000}"/>
    <cellStyle name="Normal 6 4 2 2 2 3 4 2" xfId="8484" xr:uid="{00000000-0005-0000-0000-0000D3220000}"/>
    <cellStyle name="Normal 6 4 2 2 2 3 4 2 2" xfId="8485" xr:uid="{00000000-0005-0000-0000-0000D4220000}"/>
    <cellStyle name="Normal 6 4 2 2 2 3 4 2 2 2" xfId="8486" xr:uid="{00000000-0005-0000-0000-0000D5220000}"/>
    <cellStyle name="Normal 6 4 2 2 2 3 4 2 3" xfId="8487" xr:uid="{00000000-0005-0000-0000-0000D6220000}"/>
    <cellStyle name="Normal 6 4 2 2 2 3 4 3" xfId="8488" xr:uid="{00000000-0005-0000-0000-0000D7220000}"/>
    <cellStyle name="Normal 6 4 2 2 2 3 4 3 2" xfId="8489" xr:uid="{00000000-0005-0000-0000-0000D8220000}"/>
    <cellStyle name="Normal 6 4 2 2 2 3 4 4" xfId="8490" xr:uid="{00000000-0005-0000-0000-0000D9220000}"/>
    <cellStyle name="Normal 6 4 2 2 2 3 5" xfId="8491" xr:uid="{00000000-0005-0000-0000-0000DA220000}"/>
    <cellStyle name="Normal 6 4 2 2 2 3 5 2" xfId="8492" xr:uid="{00000000-0005-0000-0000-0000DB220000}"/>
    <cellStyle name="Normal 6 4 2 2 2 3 5 2 2" xfId="8493" xr:uid="{00000000-0005-0000-0000-0000DC220000}"/>
    <cellStyle name="Normal 6 4 2 2 2 3 5 3" xfId="8494" xr:uid="{00000000-0005-0000-0000-0000DD220000}"/>
    <cellStyle name="Normal 6 4 2 2 2 3 6" xfId="8495" xr:uid="{00000000-0005-0000-0000-0000DE220000}"/>
    <cellStyle name="Normal 6 4 2 2 2 3 6 2" xfId="8496" xr:uid="{00000000-0005-0000-0000-0000DF220000}"/>
    <cellStyle name="Normal 6 4 2 2 2 3 7" xfId="8497" xr:uid="{00000000-0005-0000-0000-0000E0220000}"/>
    <cellStyle name="Normal 6 4 2 2 2 4" xfId="8498" xr:uid="{00000000-0005-0000-0000-0000E1220000}"/>
    <cellStyle name="Normal 6 4 2 2 2 4 2" xfId="8499" xr:uid="{00000000-0005-0000-0000-0000E2220000}"/>
    <cellStyle name="Normal 6 4 2 2 2 4 2 2" xfId="8500" xr:uid="{00000000-0005-0000-0000-0000E3220000}"/>
    <cellStyle name="Normal 6 4 2 2 2 4 2 2 2" xfId="8501" xr:uid="{00000000-0005-0000-0000-0000E4220000}"/>
    <cellStyle name="Normal 6 4 2 2 2 4 2 3" xfId="8502" xr:uid="{00000000-0005-0000-0000-0000E5220000}"/>
    <cellStyle name="Normal 6 4 2 2 2 4 3" xfId="8503" xr:uid="{00000000-0005-0000-0000-0000E6220000}"/>
    <cellStyle name="Normal 6 4 2 2 2 4 3 2" xfId="8504" xr:uid="{00000000-0005-0000-0000-0000E7220000}"/>
    <cellStyle name="Normal 6 4 2 2 2 4 4" xfId="8505" xr:uid="{00000000-0005-0000-0000-0000E8220000}"/>
    <cellStyle name="Normal 6 4 2 2 2 5" xfId="8506" xr:uid="{00000000-0005-0000-0000-0000E9220000}"/>
    <cellStyle name="Normal 6 4 2 2 2 5 2" xfId="8507" xr:uid="{00000000-0005-0000-0000-0000EA220000}"/>
    <cellStyle name="Normal 6 4 2 2 2 5 2 2" xfId="8508" xr:uid="{00000000-0005-0000-0000-0000EB220000}"/>
    <cellStyle name="Normal 6 4 2 2 2 5 2 2 2" xfId="8509" xr:uid="{00000000-0005-0000-0000-0000EC220000}"/>
    <cellStyle name="Normal 6 4 2 2 2 5 2 3" xfId="8510" xr:uid="{00000000-0005-0000-0000-0000ED220000}"/>
    <cellStyle name="Normal 6 4 2 2 2 5 3" xfId="8511" xr:uid="{00000000-0005-0000-0000-0000EE220000}"/>
    <cellStyle name="Normal 6 4 2 2 2 5 3 2" xfId="8512" xr:uid="{00000000-0005-0000-0000-0000EF220000}"/>
    <cellStyle name="Normal 6 4 2 2 2 5 4" xfId="8513" xr:uid="{00000000-0005-0000-0000-0000F0220000}"/>
    <cellStyle name="Normal 6 4 2 2 2 6" xfId="8514" xr:uid="{00000000-0005-0000-0000-0000F1220000}"/>
    <cellStyle name="Normal 6 4 2 2 2 6 2" xfId="8515" xr:uid="{00000000-0005-0000-0000-0000F2220000}"/>
    <cellStyle name="Normal 6 4 2 2 2 6 2 2" xfId="8516" xr:uid="{00000000-0005-0000-0000-0000F3220000}"/>
    <cellStyle name="Normal 6 4 2 2 2 6 2 2 2" xfId="8517" xr:uid="{00000000-0005-0000-0000-0000F4220000}"/>
    <cellStyle name="Normal 6 4 2 2 2 6 2 3" xfId="8518" xr:uid="{00000000-0005-0000-0000-0000F5220000}"/>
    <cellStyle name="Normal 6 4 2 2 2 6 3" xfId="8519" xr:uid="{00000000-0005-0000-0000-0000F6220000}"/>
    <cellStyle name="Normal 6 4 2 2 2 6 3 2" xfId="8520" xr:uid="{00000000-0005-0000-0000-0000F7220000}"/>
    <cellStyle name="Normal 6 4 2 2 2 6 4" xfId="8521" xr:uid="{00000000-0005-0000-0000-0000F8220000}"/>
    <cellStyle name="Normal 6 4 2 2 2 7" xfId="8522" xr:uid="{00000000-0005-0000-0000-0000F9220000}"/>
    <cellStyle name="Normal 6 4 2 2 2 7 2" xfId="8523" xr:uid="{00000000-0005-0000-0000-0000FA220000}"/>
    <cellStyle name="Normal 6 4 2 2 2 7 2 2" xfId="8524" xr:uid="{00000000-0005-0000-0000-0000FB220000}"/>
    <cellStyle name="Normal 6 4 2 2 2 7 2 2 2" xfId="8525" xr:uid="{00000000-0005-0000-0000-0000FC220000}"/>
    <cellStyle name="Normal 6 4 2 2 2 7 2 3" xfId="8526" xr:uid="{00000000-0005-0000-0000-0000FD220000}"/>
    <cellStyle name="Normal 6 4 2 2 2 7 3" xfId="8527" xr:uid="{00000000-0005-0000-0000-0000FE220000}"/>
    <cellStyle name="Normal 6 4 2 2 2 7 3 2" xfId="8528" xr:uid="{00000000-0005-0000-0000-0000FF220000}"/>
    <cellStyle name="Normal 6 4 2 2 2 7 4" xfId="8529" xr:uid="{00000000-0005-0000-0000-000000230000}"/>
    <cellStyle name="Normal 6 4 2 2 2 8" xfId="8530" xr:uid="{00000000-0005-0000-0000-000001230000}"/>
    <cellStyle name="Normal 6 4 2 2 2 8 2" xfId="8531" xr:uid="{00000000-0005-0000-0000-000002230000}"/>
    <cellStyle name="Normal 6 4 2 2 2 8 2 2" xfId="8532" xr:uid="{00000000-0005-0000-0000-000003230000}"/>
    <cellStyle name="Normal 6 4 2 2 2 8 3" xfId="8533" xr:uid="{00000000-0005-0000-0000-000004230000}"/>
    <cellStyle name="Normal 6 4 2 2 2 9" xfId="8534" xr:uid="{00000000-0005-0000-0000-000005230000}"/>
    <cellStyle name="Normal 6 4 2 2 2 9 2" xfId="8535" xr:uid="{00000000-0005-0000-0000-000006230000}"/>
    <cellStyle name="Normal 6 4 2 2 3" xfId="8536" xr:uid="{00000000-0005-0000-0000-000007230000}"/>
    <cellStyle name="Normal 6 4 2 2 3 10" xfId="8537" xr:uid="{00000000-0005-0000-0000-000008230000}"/>
    <cellStyle name="Normal 6 4 2 2 3 2" xfId="8538" xr:uid="{00000000-0005-0000-0000-000009230000}"/>
    <cellStyle name="Normal 6 4 2 2 3 2 2" xfId="8539" xr:uid="{00000000-0005-0000-0000-00000A230000}"/>
    <cellStyle name="Normal 6 4 2 2 3 2 2 2" xfId="8540" xr:uid="{00000000-0005-0000-0000-00000B230000}"/>
    <cellStyle name="Normal 6 4 2 2 3 2 2 2 2" xfId="8541" xr:uid="{00000000-0005-0000-0000-00000C230000}"/>
    <cellStyle name="Normal 6 4 2 2 3 2 2 2 2 2" xfId="8542" xr:uid="{00000000-0005-0000-0000-00000D230000}"/>
    <cellStyle name="Normal 6 4 2 2 3 2 2 2 3" xfId="8543" xr:uid="{00000000-0005-0000-0000-00000E230000}"/>
    <cellStyle name="Normal 6 4 2 2 3 2 2 3" xfId="8544" xr:uid="{00000000-0005-0000-0000-00000F230000}"/>
    <cellStyle name="Normal 6 4 2 2 3 2 2 3 2" xfId="8545" xr:uid="{00000000-0005-0000-0000-000010230000}"/>
    <cellStyle name="Normal 6 4 2 2 3 2 2 4" xfId="8546" xr:uid="{00000000-0005-0000-0000-000011230000}"/>
    <cellStyle name="Normal 6 4 2 2 3 2 3" xfId="8547" xr:uid="{00000000-0005-0000-0000-000012230000}"/>
    <cellStyle name="Normal 6 4 2 2 3 2 3 2" xfId="8548" xr:uid="{00000000-0005-0000-0000-000013230000}"/>
    <cellStyle name="Normal 6 4 2 2 3 2 3 2 2" xfId="8549" xr:uid="{00000000-0005-0000-0000-000014230000}"/>
    <cellStyle name="Normal 6 4 2 2 3 2 3 2 2 2" xfId="8550" xr:uid="{00000000-0005-0000-0000-000015230000}"/>
    <cellStyle name="Normal 6 4 2 2 3 2 3 2 3" xfId="8551" xr:uid="{00000000-0005-0000-0000-000016230000}"/>
    <cellStyle name="Normal 6 4 2 2 3 2 3 3" xfId="8552" xr:uid="{00000000-0005-0000-0000-000017230000}"/>
    <cellStyle name="Normal 6 4 2 2 3 2 3 3 2" xfId="8553" xr:uid="{00000000-0005-0000-0000-000018230000}"/>
    <cellStyle name="Normal 6 4 2 2 3 2 3 4" xfId="8554" xr:uid="{00000000-0005-0000-0000-000019230000}"/>
    <cellStyle name="Normal 6 4 2 2 3 2 4" xfId="8555" xr:uid="{00000000-0005-0000-0000-00001A230000}"/>
    <cellStyle name="Normal 6 4 2 2 3 2 4 2" xfId="8556" xr:uid="{00000000-0005-0000-0000-00001B230000}"/>
    <cellStyle name="Normal 6 4 2 2 3 2 4 2 2" xfId="8557" xr:uid="{00000000-0005-0000-0000-00001C230000}"/>
    <cellStyle name="Normal 6 4 2 2 3 2 4 2 2 2" xfId="8558" xr:uid="{00000000-0005-0000-0000-00001D230000}"/>
    <cellStyle name="Normal 6 4 2 2 3 2 4 2 3" xfId="8559" xr:uid="{00000000-0005-0000-0000-00001E230000}"/>
    <cellStyle name="Normal 6 4 2 2 3 2 4 3" xfId="8560" xr:uid="{00000000-0005-0000-0000-00001F230000}"/>
    <cellStyle name="Normal 6 4 2 2 3 2 4 3 2" xfId="8561" xr:uid="{00000000-0005-0000-0000-000020230000}"/>
    <cellStyle name="Normal 6 4 2 2 3 2 4 4" xfId="8562" xr:uid="{00000000-0005-0000-0000-000021230000}"/>
    <cellStyle name="Normal 6 4 2 2 3 2 5" xfId="8563" xr:uid="{00000000-0005-0000-0000-000022230000}"/>
    <cellStyle name="Normal 6 4 2 2 3 2 5 2" xfId="8564" xr:uid="{00000000-0005-0000-0000-000023230000}"/>
    <cellStyle name="Normal 6 4 2 2 3 2 5 2 2" xfId="8565" xr:uid="{00000000-0005-0000-0000-000024230000}"/>
    <cellStyle name="Normal 6 4 2 2 3 2 5 3" xfId="8566" xr:uid="{00000000-0005-0000-0000-000025230000}"/>
    <cellStyle name="Normal 6 4 2 2 3 2 6" xfId="8567" xr:uid="{00000000-0005-0000-0000-000026230000}"/>
    <cellStyle name="Normal 6 4 2 2 3 2 6 2" xfId="8568" xr:uid="{00000000-0005-0000-0000-000027230000}"/>
    <cellStyle name="Normal 6 4 2 2 3 2 7" xfId="8569" xr:uid="{00000000-0005-0000-0000-000028230000}"/>
    <cellStyle name="Normal 6 4 2 2 3 3" xfId="8570" xr:uid="{00000000-0005-0000-0000-000029230000}"/>
    <cellStyle name="Normal 6 4 2 2 3 3 2" xfId="8571" xr:uid="{00000000-0005-0000-0000-00002A230000}"/>
    <cellStyle name="Normal 6 4 2 2 3 3 2 2" xfId="8572" xr:uid="{00000000-0005-0000-0000-00002B230000}"/>
    <cellStyle name="Normal 6 4 2 2 3 3 2 2 2" xfId="8573" xr:uid="{00000000-0005-0000-0000-00002C230000}"/>
    <cellStyle name="Normal 6 4 2 2 3 3 2 3" xfId="8574" xr:uid="{00000000-0005-0000-0000-00002D230000}"/>
    <cellStyle name="Normal 6 4 2 2 3 3 3" xfId="8575" xr:uid="{00000000-0005-0000-0000-00002E230000}"/>
    <cellStyle name="Normal 6 4 2 2 3 3 3 2" xfId="8576" xr:uid="{00000000-0005-0000-0000-00002F230000}"/>
    <cellStyle name="Normal 6 4 2 2 3 3 4" xfId="8577" xr:uid="{00000000-0005-0000-0000-000030230000}"/>
    <cellStyle name="Normal 6 4 2 2 3 4" xfId="8578" xr:uid="{00000000-0005-0000-0000-000031230000}"/>
    <cellStyle name="Normal 6 4 2 2 3 4 2" xfId="8579" xr:uid="{00000000-0005-0000-0000-000032230000}"/>
    <cellStyle name="Normal 6 4 2 2 3 4 2 2" xfId="8580" xr:uid="{00000000-0005-0000-0000-000033230000}"/>
    <cellStyle name="Normal 6 4 2 2 3 4 2 2 2" xfId="8581" xr:uid="{00000000-0005-0000-0000-000034230000}"/>
    <cellStyle name="Normal 6 4 2 2 3 4 2 3" xfId="8582" xr:uid="{00000000-0005-0000-0000-000035230000}"/>
    <cellStyle name="Normal 6 4 2 2 3 4 3" xfId="8583" xr:uid="{00000000-0005-0000-0000-000036230000}"/>
    <cellStyle name="Normal 6 4 2 2 3 4 3 2" xfId="8584" xr:uid="{00000000-0005-0000-0000-000037230000}"/>
    <cellStyle name="Normal 6 4 2 2 3 4 4" xfId="8585" xr:uid="{00000000-0005-0000-0000-000038230000}"/>
    <cellStyle name="Normal 6 4 2 2 3 5" xfId="8586" xr:uid="{00000000-0005-0000-0000-000039230000}"/>
    <cellStyle name="Normal 6 4 2 2 3 5 2" xfId="8587" xr:uid="{00000000-0005-0000-0000-00003A230000}"/>
    <cellStyle name="Normal 6 4 2 2 3 5 2 2" xfId="8588" xr:uid="{00000000-0005-0000-0000-00003B230000}"/>
    <cellStyle name="Normal 6 4 2 2 3 5 2 2 2" xfId="8589" xr:uid="{00000000-0005-0000-0000-00003C230000}"/>
    <cellStyle name="Normal 6 4 2 2 3 5 2 3" xfId="8590" xr:uid="{00000000-0005-0000-0000-00003D230000}"/>
    <cellStyle name="Normal 6 4 2 2 3 5 3" xfId="8591" xr:uid="{00000000-0005-0000-0000-00003E230000}"/>
    <cellStyle name="Normal 6 4 2 2 3 5 3 2" xfId="8592" xr:uid="{00000000-0005-0000-0000-00003F230000}"/>
    <cellStyle name="Normal 6 4 2 2 3 5 4" xfId="8593" xr:uid="{00000000-0005-0000-0000-000040230000}"/>
    <cellStyle name="Normal 6 4 2 2 3 6" xfId="8594" xr:uid="{00000000-0005-0000-0000-000041230000}"/>
    <cellStyle name="Normal 6 4 2 2 3 6 2" xfId="8595" xr:uid="{00000000-0005-0000-0000-000042230000}"/>
    <cellStyle name="Normal 6 4 2 2 3 6 2 2" xfId="8596" xr:uid="{00000000-0005-0000-0000-000043230000}"/>
    <cellStyle name="Normal 6 4 2 2 3 6 2 2 2" xfId="8597" xr:uid="{00000000-0005-0000-0000-000044230000}"/>
    <cellStyle name="Normal 6 4 2 2 3 6 2 3" xfId="8598" xr:uid="{00000000-0005-0000-0000-000045230000}"/>
    <cellStyle name="Normal 6 4 2 2 3 6 3" xfId="8599" xr:uid="{00000000-0005-0000-0000-000046230000}"/>
    <cellStyle name="Normal 6 4 2 2 3 6 3 2" xfId="8600" xr:uid="{00000000-0005-0000-0000-000047230000}"/>
    <cellStyle name="Normal 6 4 2 2 3 6 4" xfId="8601" xr:uid="{00000000-0005-0000-0000-000048230000}"/>
    <cellStyle name="Normal 6 4 2 2 3 7" xfId="8602" xr:uid="{00000000-0005-0000-0000-000049230000}"/>
    <cellStyle name="Normal 6 4 2 2 3 7 2" xfId="8603" xr:uid="{00000000-0005-0000-0000-00004A230000}"/>
    <cellStyle name="Normal 6 4 2 2 3 7 2 2" xfId="8604" xr:uid="{00000000-0005-0000-0000-00004B230000}"/>
    <cellStyle name="Normal 6 4 2 2 3 7 3" xfId="8605" xr:uid="{00000000-0005-0000-0000-00004C230000}"/>
    <cellStyle name="Normal 6 4 2 2 3 8" xfId="8606" xr:uid="{00000000-0005-0000-0000-00004D230000}"/>
    <cellStyle name="Normal 6 4 2 2 3 8 2" xfId="8607" xr:uid="{00000000-0005-0000-0000-00004E230000}"/>
    <cellStyle name="Normal 6 4 2 2 3 9" xfId="8608" xr:uid="{00000000-0005-0000-0000-00004F230000}"/>
    <cellStyle name="Normal 6 4 2 2 3 9 2" xfId="8609" xr:uid="{00000000-0005-0000-0000-000050230000}"/>
    <cellStyle name="Normal 6 4 2 2 4" xfId="8610" xr:uid="{00000000-0005-0000-0000-000051230000}"/>
    <cellStyle name="Normal 6 4 2 2 4 2" xfId="8611" xr:uid="{00000000-0005-0000-0000-000052230000}"/>
    <cellStyle name="Normal 6 4 2 2 4 2 2" xfId="8612" xr:uid="{00000000-0005-0000-0000-000053230000}"/>
    <cellStyle name="Normal 6 4 2 2 4 2 2 2" xfId="8613" xr:uid="{00000000-0005-0000-0000-000054230000}"/>
    <cellStyle name="Normal 6 4 2 2 4 2 2 2 2" xfId="8614" xr:uid="{00000000-0005-0000-0000-000055230000}"/>
    <cellStyle name="Normal 6 4 2 2 4 2 2 2 2 2" xfId="8615" xr:uid="{00000000-0005-0000-0000-000056230000}"/>
    <cellStyle name="Normal 6 4 2 2 4 2 2 2 3" xfId="8616" xr:uid="{00000000-0005-0000-0000-000057230000}"/>
    <cellStyle name="Normal 6 4 2 2 4 2 2 3" xfId="8617" xr:uid="{00000000-0005-0000-0000-000058230000}"/>
    <cellStyle name="Normal 6 4 2 2 4 2 2 3 2" xfId="8618" xr:uid="{00000000-0005-0000-0000-000059230000}"/>
    <cellStyle name="Normal 6 4 2 2 4 2 2 4" xfId="8619" xr:uid="{00000000-0005-0000-0000-00005A230000}"/>
    <cellStyle name="Normal 6 4 2 2 4 2 3" xfId="8620" xr:uid="{00000000-0005-0000-0000-00005B230000}"/>
    <cellStyle name="Normal 6 4 2 2 4 2 3 2" xfId="8621" xr:uid="{00000000-0005-0000-0000-00005C230000}"/>
    <cellStyle name="Normal 6 4 2 2 4 2 3 2 2" xfId="8622" xr:uid="{00000000-0005-0000-0000-00005D230000}"/>
    <cellStyle name="Normal 6 4 2 2 4 2 3 2 2 2" xfId="8623" xr:uid="{00000000-0005-0000-0000-00005E230000}"/>
    <cellStyle name="Normal 6 4 2 2 4 2 3 2 3" xfId="8624" xr:uid="{00000000-0005-0000-0000-00005F230000}"/>
    <cellStyle name="Normal 6 4 2 2 4 2 3 3" xfId="8625" xr:uid="{00000000-0005-0000-0000-000060230000}"/>
    <cellStyle name="Normal 6 4 2 2 4 2 3 3 2" xfId="8626" xr:uid="{00000000-0005-0000-0000-000061230000}"/>
    <cellStyle name="Normal 6 4 2 2 4 2 3 4" xfId="8627" xr:uid="{00000000-0005-0000-0000-000062230000}"/>
    <cellStyle name="Normal 6 4 2 2 4 2 4" xfId="8628" xr:uid="{00000000-0005-0000-0000-000063230000}"/>
    <cellStyle name="Normal 6 4 2 2 4 2 4 2" xfId="8629" xr:uid="{00000000-0005-0000-0000-000064230000}"/>
    <cellStyle name="Normal 6 4 2 2 4 2 4 2 2" xfId="8630" xr:uid="{00000000-0005-0000-0000-000065230000}"/>
    <cellStyle name="Normal 6 4 2 2 4 2 4 2 2 2" xfId="8631" xr:uid="{00000000-0005-0000-0000-000066230000}"/>
    <cellStyle name="Normal 6 4 2 2 4 2 4 2 3" xfId="8632" xr:uid="{00000000-0005-0000-0000-000067230000}"/>
    <cellStyle name="Normal 6 4 2 2 4 2 4 3" xfId="8633" xr:uid="{00000000-0005-0000-0000-000068230000}"/>
    <cellStyle name="Normal 6 4 2 2 4 2 4 3 2" xfId="8634" xr:uid="{00000000-0005-0000-0000-000069230000}"/>
    <cellStyle name="Normal 6 4 2 2 4 2 4 4" xfId="8635" xr:uid="{00000000-0005-0000-0000-00006A230000}"/>
    <cellStyle name="Normal 6 4 2 2 4 2 5" xfId="8636" xr:uid="{00000000-0005-0000-0000-00006B230000}"/>
    <cellStyle name="Normal 6 4 2 2 4 2 5 2" xfId="8637" xr:uid="{00000000-0005-0000-0000-00006C230000}"/>
    <cellStyle name="Normal 6 4 2 2 4 2 5 2 2" xfId="8638" xr:uid="{00000000-0005-0000-0000-00006D230000}"/>
    <cellStyle name="Normal 6 4 2 2 4 2 5 3" xfId="8639" xr:uid="{00000000-0005-0000-0000-00006E230000}"/>
    <cellStyle name="Normal 6 4 2 2 4 2 6" xfId="8640" xr:uid="{00000000-0005-0000-0000-00006F230000}"/>
    <cellStyle name="Normal 6 4 2 2 4 2 6 2" xfId="8641" xr:uid="{00000000-0005-0000-0000-000070230000}"/>
    <cellStyle name="Normal 6 4 2 2 4 2 7" xfId="8642" xr:uid="{00000000-0005-0000-0000-000071230000}"/>
    <cellStyle name="Normal 6 4 2 2 4 3" xfId="8643" xr:uid="{00000000-0005-0000-0000-000072230000}"/>
    <cellStyle name="Normal 6 4 2 2 4 3 2" xfId="8644" xr:uid="{00000000-0005-0000-0000-000073230000}"/>
    <cellStyle name="Normal 6 4 2 2 4 3 2 2" xfId="8645" xr:uid="{00000000-0005-0000-0000-000074230000}"/>
    <cellStyle name="Normal 6 4 2 2 4 3 2 2 2" xfId="8646" xr:uid="{00000000-0005-0000-0000-000075230000}"/>
    <cellStyle name="Normal 6 4 2 2 4 3 2 3" xfId="8647" xr:uid="{00000000-0005-0000-0000-000076230000}"/>
    <cellStyle name="Normal 6 4 2 2 4 3 3" xfId="8648" xr:uid="{00000000-0005-0000-0000-000077230000}"/>
    <cellStyle name="Normal 6 4 2 2 4 3 3 2" xfId="8649" xr:uid="{00000000-0005-0000-0000-000078230000}"/>
    <cellStyle name="Normal 6 4 2 2 4 3 4" xfId="8650" xr:uid="{00000000-0005-0000-0000-000079230000}"/>
    <cellStyle name="Normal 6 4 2 2 4 4" xfId="8651" xr:uid="{00000000-0005-0000-0000-00007A230000}"/>
    <cellStyle name="Normal 6 4 2 2 4 4 2" xfId="8652" xr:uid="{00000000-0005-0000-0000-00007B230000}"/>
    <cellStyle name="Normal 6 4 2 2 4 4 2 2" xfId="8653" xr:uid="{00000000-0005-0000-0000-00007C230000}"/>
    <cellStyle name="Normal 6 4 2 2 4 4 2 2 2" xfId="8654" xr:uid="{00000000-0005-0000-0000-00007D230000}"/>
    <cellStyle name="Normal 6 4 2 2 4 4 2 3" xfId="8655" xr:uid="{00000000-0005-0000-0000-00007E230000}"/>
    <cellStyle name="Normal 6 4 2 2 4 4 3" xfId="8656" xr:uid="{00000000-0005-0000-0000-00007F230000}"/>
    <cellStyle name="Normal 6 4 2 2 4 4 3 2" xfId="8657" xr:uid="{00000000-0005-0000-0000-000080230000}"/>
    <cellStyle name="Normal 6 4 2 2 4 4 4" xfId="8658" xr:uid="{00000000-0005-0000-0000-000081230000}"/>
    <cellStyle name="Normal 6 4 2 2 4 5" xfId="8659" xr:uid="{00000000-0005-0000-0000-000082230000}"/>
    <cellStyle name="Normal 6 4 2 2 4 5 2" xfId="8660" xr:uid="{00000000-0005-0000-0000-000083230000}"/>
    <cellStyle name="Normal 6 4 2 2 4 5 2 2" xfId="8661" xr:uid="{00000000-0005-0000-0000-000084230000}"/>
    <cellStyle name="Normal 6 4 2 2 4 5 2 2 2" xfId="8662" xr:uid="{00000000-0005-0000-0000-000085230000}"/>
    <cellStyle name="Normal 6 4 2 2 4 5 2 3" xfId="8663" xr:uid="{00000000-0005-0000-0000-000086230000}"/>
    <cellStyle name="Normal 6 4 2 2 4 5 3" xfId="8664" xr:uid="{00000000-0005-0000-0000-000087230000}"/>
    <cellStyle name="Normal 6 4 2 2 4 5 3 2" xfId="8665" xr:uid="{00000000-0005-0000-0000-000088230000}"/>
    <cellStyle name="Normal 6 4 2 2 4 5 4" xfId="8666" xr:uid="{00000000-0005-0000-0000-000089230000}"/>
    <cellStyle name="Normal 6 4 2 2 4 6" xfId="8667" xr:uid="{00000000-0005-0000-0000-00008A230000}"/>
    <cellStyle name="Normal 6 4 2 2 4 6 2" xfId="8668" xr:uid="{00000000-0005-0000-0000-00008B230000}"/>
    <cellStyle name="Normal 6 4 2 2 4 6 2 2" xfId="8669" xr:uid="{00000000-0005-0000-0000-00008C230000}"/>
    <cellStyle name="Normal 6 4 2 2 4 6 3" xfId="8670" xr:uid="{00000000-0005-0000-0000-00008D230000}"/>
    <cellStyle name="Normal 6 4 2 2 4 7" xfId="8671" xr:uid="{00000000-0005-0000-0000-00008E230000}"/>
    <cellStyle name="Normal 6 4 2 2 4 7 2" xfId="8672" xr:uid="{00000000-0005-0000-0000-00008F230000}"/>
    <cellStyle name="Normal 6 4 2 2 4 8" xfId="8673" xr:uid="{00000000-0005-0000-0000-000090230000}"/>
    <cellStyle name="Normal 6 4 2 2 4 8 2" xfId="8674" xr:uid="{00000000-0005-0000-0000-000091230000}"/>
    <cellStyle name="Normal 6 4 2 2 4 9" xfId="8675" xr:uid="{00000000-0005-0000-0000-000092230000}"/>
    <cellStyle name="Normal 6 4 2 2 5" xfId="8676" xr:uid="{00000000-0005-0000-0000-000093230000}"/>
    <cellStyle name="Normal 6 4 2 2 5 2" xfId="8677" xr:uid="{00000000-0005-0000-0000-000094230000}"/>
    <cellStyle name="Normal 6 4 2 2 5 2 2" xfId="8678" xr:uid="{00000000-0005-0000-0000-000095230000}"/>
    <cellStyle name="Normal 6 4 2 2 5 2 2 2" xfId="8679" xr:uid="{00000000-0005-0000-0000-000096230000}"/>
    <cellStyle name="Normal 6 4 2 2 5 2 2 2 2" xfId="8680" xr:uid="{00000000-0005-0000-0000-000097230000}"/>
    <cellStyle name="Normal 6 4 2 2 5 2 2 2 2 2" xfId="8681" xr:uid="{00000000-0005-0000-0000-000098230000}"/>
    <cellStyle name="Normal 6 4 2 2 5 2 2 2 3" xfId="8682" xr:uid="{00000000-0005-0000-0000-000099230000}"/>
    <cellStyle name="Normal 6 4 2 2 5 2 2 3" xfId="8683" xr:uid="{00000000-0005-0000-0000-00009A230000}"/>
    <cellStyle name="Normal 6 4 2 2 5 2 2 3 2" xfId="8684" xr:uid="{00000000-0005-0000-0000-00009B230000}"/>
    <cellStyle name="Normal 6 4 2 2 5 2 2 4" xfId="8685" xr:uid="{00000000-0005-0000-0000-00009C230000}"/>
    <cellStyle name="Normal 6 4 2 2 5 2 3" xfId="8686" xr:uid="{00000000-0005-0000-0000-00009D230000}"/>
    <cellStyle name="Normal 6 4 2 2 5 2 3 2" xfId="8687" xr:uid="{00000000-0005-0000-0000-00009E230000}"/>
    <cellStyle name="Normal 6 4 2 2 5 2 3 2 2" xfId="8688" xr:uid="{00000000-0005-0000-0000-00009F230000}"/>
    <cellStyle name="Normal 6 4 2 2 5 2 3 2 2 2" xfId="8689" xr:uid="{00000000-0005-0000-0000-0000A0230000}"/>
    <cellStyle name="Normal 6 4 2 2 5 2 3 2 3" xfId="8690" xr:uid="{00000000-0005-0000-0000-0000A1230000}"/>
    <cellStyle name="Normal 6 4 2 2 5 2 3 3" xfId="8691" xr:uid="{00000000-0005-0000-0000-0000A2230000}"/>
    <cellStyle name="Normal 6 4 2 2 5 2 3 3 2" xfId="8692" xr:uid="{00000000-0005-0000-0000-0000A3230000}"/>
    <cellStyle name="Normal 6 4 2 2 5 2 3 4" xfId="8693" xr:uid="{00000000-0005-0000-0000-0000A4230000}"/>
    <cellStyle name="Normal 6 4 2 2 5 2 4" xfId="8694" xr:uid="{00000000-0005-0000-0000-0000A5230000}"/>
    <cellStyle name="Normal 6 4 2 2 5 2 4 2" xfId="8695" xr:uid="{00000000-0005-0000-0000-0000A6230000}"/>
    <cellStyle name="Normal 6 4 2 2 5 2 4 2 2" xfId="8696" xr:uid="{00000000-0005-0000-0000-0000A7230000}"/>
    <cellStyle name="Normal 6 4 2 2 5 2 4 2 2 2" xfId="8697" xr:uid="{00000000-0005-0000-0000-0000A8230000}"/>
    <cellStyle name="Normal 6 4 2 2 5 2 4 2 3" xfId="8698" xr:uid="{00000000-0005-0000-0000-0000A9230000}"/>
    <cellStyle name="Normal 6 4 2 2 5 2 4 3" xfId="8699" xr:uid="{00000000-0005-0000-0000-0000AA230000}"/>
    <cellStyle name="Normal 6 4 2 2 5 2 4 3 2" xfId="8700" xr:uid="{00000000-0005-0000-0000-0000AB230000}"/>
    <cellStyle name="Normal 6 4 2 2 5 2 4 4" xfId="8701" xr:uid="{00000000-0005-0000-0000-0000AC230000}"/>
    <cellStyle name="Normal 6 4 2 2 5 2 5" xfId="8702" xr:uid="{00000000-0005-0000-0000-0000AD230000}"/>
    <cellStyle name="Normal 6 4 2 2 5 2 5 2" xfId="8703" xr:uid="{00000000-0005-0000-0000-0000AE230000}"/>
    <cellStyle name="Normal 6 4 2 2 5 2 5 2 2" xfId="8704" xr:uid="{00000000-0005-0000-0000-0000AF230000}"/>
    <cellStyle name="Normal 6 4 2 2 5 2 5 3" xfId="8705" xr:uid="{00000000-0005-0000-0000-0000B0230000}"/>
    <cellStyle name="Normal 6 4 2 2 5 2 6" xfId="8706" xr:uid="{00000000-0005-0000-0000-0000B1230000}"/>
    <cellStyle name="Normal 6 4 2 2 5 2 6 2" xfId="8707" xr:uid="{00000000-0005-0000-0000-0000B2230000}"/>
    <cellStyle name="Normal 6 4 2 2 5 2 7" xfId="8708" xr:uid="{00000000-0005-0000-0000-0000B3230000}"/>
    <cellStyle name="Normal 6 4 2 2 5 3" xfId="8709" xr:uid="{00000000-0005-0000-0000-0000B4230000}"/>
    <cellStyle name="Normal 6 4 2 2 5 3 2" xfId="8710" xr:uid="{00000000-0005-0000-0000-0000B5230000}"/>
    <cellStyle name="Normal 6 4 2 2 5 3 2 2" xfId="8711" xr:uid="{00000000-0005-0000-0000-0000B6230000}"/>
    <cellStyle name="Normal 6 4 2 2 5 3 2 2 2" xfId="8712" xr:uid="{00000000-0005-0000-0000-0000B7230000}"/>
    <cellStyle name="Normal 6 4 2 2 5 3 2 3" xfId="8713" xr:uid="{00000000-0005-0000-0000-0000B8230000}"/>
    <cellStyle name="Normal 6 4 2 2 5 3 3" xfId="8714" xr:uid="{00000000-0005-0000-0000-0000B9230000}"/>
    <cellStyle name="Normal 6 4 2 2 5 3 3 2" xfId="8715" xr:uid="{00000000-0005-0000-0000-0000BA230000}"/>
    <cellStyle name="Normal 6 4 2 2 5 3 4" xfId="8716" xr:uid="{00000000-0005-0000-0000-0000BB230000}"/>
    <cellStyle name="Normal 6 4 2 2 5 4" xfId="8717" xr:uid="{00000000-0005-0000-0000-0000BC230000}"/>
    <cellStyle name="Normal 6 4 2 2 5 4 2" xfId="8718" xr:uid="{00000000-0005-0000-0000-0000BD230000}"/>
    <cellStyle name="Normal 6 4 2 2 5 4 2 2" xfId="8719" xr:uid="{00000000-0005-0000-0000-0000BE230000}"/>
    <cellStyle name="Normal 6 4 2 2 5 4 2 2 2" xfId="8720" xr:uid="{00000000-0005-0000-0000-0000BF230000}"/>
    <cellStyle name="Normal 6 4 2 2 5 4 2 3" xfId="8721" xr:uid="{00000000-0005-0000-0000-0000C0230000}"/>
    <cellStyle name="Normal 6 4 2 2 5 4 3" xfId="8722" xr:uid="{00000000-0005-0000-0000-0000C1230000}"/>
    <cellStyle name="Normal 6 4 2 2 5 4 3 2" xfId="8723" xr:uid="{00000000-0005-0000-0000-0000C2230000}"/>
    <cellStyle name="Normal 6 4 2 2 5 4 4" xfId="8724" xr:uid="{00000000-0005-0000-0000-0000C3230000}"/>
    <cellStyle name="Normal 6 4 2 2 5 5" xfId="8725" xr:uid="{00000000-0005-0000-0000-0000C4230000}"/>
    <cellStyle name="Normal 6 4 2 2 5 5 2" xfId="8726" xr:uid="{00000000-0005-0000-0000-0000C5230000}"/>
    <cellStyle name="Normal 6 4 2 2 5 5 2 2" xfId="8727" xr:uid="{00000000-0005-0000-0000-0000C6230000}"/>
    <cellStyle name="Normal 6 4 2 2 5 5 2 2 2" xfId="8728" xr:uid="{00000000-0005-0000-0000-0000C7230000}"/>
    <cellStyle name="Normal 6 4 2 2 5 5 2 3" xfId="8729" xr:uid="{00000000-0005-0000-0000-0000C8230000}"/>
    <cellStyle name="Normal 6 4 2 2 5 5 3" xfId="8730" xr:uid="{00000000-0005-0000-0000-0000C9230000}"/>
    <cellStyle name="Normal 6 4 2 2 5 5 3 2" xfId="8731" xr:uid="{00000000-0005-0000-0000-0000CA230000}"/>
    <cellStyle name="Normal 6 4 2 2 5 5 4" xfId="8732" xr:uid="{00000000-0005-0000-0000-0000CB230000}"/>
    <cellStyle name="Normal 6 4 2 2 5 6" xfId="8733" xr:uid="{00000000-0005-0000-0000-0000CC230000}"/>
    <cellStyle name="Normal 6 4 2 2 5 6 2" xfId="8734" xr:uid="{00000000-0005-0000-0000-0000CD230000}"/>
    <cellStyle name="Normal 6 4 2 2 5 6 2 2" xfId="8735" xr:uid="{00000000-0005-0000-0000-0000CE230000}"/>
    <cellStyle name="Normal 6 4 2 2 5 6 3" xfId="8736" xr:uid="{00000000-0005-0000-0000-0000CF230000}"/>
    <cellStyle name="Normal 6 4 2 2 5 7" xfId="8737" xr:uid="{00000000-0005-0000-0000-0000D0230000}"/>
    <cellStyle name="Normal 6 4 2 2 5 7 2" xfId="8738" xr:uid="{00000000-0005-0000-0000-0000D1230000}"/>
    <cellStyle name="Normal 6 4 2 2 5 8" xfId="8739" xr:uid="{00000000-0005-0000-0000-0000D2230000}"/>
    <cellStyle name="Normal 6 4 2 2 6" xfId="8740" xr:uid="{00000000-0005-0000-0000-0000D3230000}"/>
    <cellStyle name="Normal 6 4 2 2 6 2" xfId="8741" xr:uid="{00000000-0005-0000-0000-0000D4230000}"/>
    <cellStyle name="Normal 6 4 2 2 6 2 2" xfId="8742" xr:uid="{00000000-0005-0000-0000-0000D5230000}"/>
    <cellStyle name="Normal 6 4 2 2 6 2 2 2" xfId="8743" xr:uid="{00000000-0005-0000-0000-0000D6230000}"/>
    <cellStyle name="Normal 6 4 2 2 6 2 2 2 2" xfId="8744" xr:uid="{00000000-0005-0000-0000-0000D7230000}"/>
    <cellStyle name="Normal 6 4 2 2 6 2 2 3" xfId="8745" xr:uid="{00000000-0005-0000-0000-0000D8230000}"/>
    <cellStyle name="Normal 6 4 2 2 6 2 3" xfId="8746" xr:uid="{00000000-0005-0000-0000-0000D9230000}"/>
    <cellStyle name="Normal 6 4 2 2 6 2 3 2" xfId="8747" xr:uid="{00000000-0005-0000-0000-0000DA230000}"/>
    <cellStyle name="Normal 6 4 2 2 6 2 4" xfId="8748" xr:uid="{00000000-0005-0000-0000-0000DB230000}"/>
    <cellStyle name="Normal 6 4 2 2 6 3" xfId="8749" xr:uid="{00000000-0005-0000-0000-0000DC230000}"/>
    <cellStyle name="Normal 6 4 2 2 6 3 2" xfId="8750" xr:uid="{00000000-0005-0000-0000-0000DD230000}"/>
    <cellStyle name="Normal 6 4 2 2 6 3 2 2" xfId="8751" xr:uid="{00000000-0005-0000-0000-0000DE230000}"/>
    <cellStyle name="Normal 6 4 2 2 6 3 2 2 2" xfId="8752" xr:uid="{00000000-0005-0000-0000-0000DF230000}"/>
    <cellStyle name="Normal 6 4 2 2 6 3 2 3" xfId="8753" xr:uid="{00000000-0005-0000-0000-0000E0230000}"/>
    <cellStyle name="Normal 6 4 2 2 6 3 3" xfId="8754" xr:uid="{00000000-0005-0000-0000-0000E1230000}"/>
    <cellStyle name="Normal 6 4 2 2 6 3 3 2" xfId="8755" xr:uid="{00000000-0005-0000-0000-0000E2230000}"/>
    <cellStyle name="Normal 6 4 2 2 6 3 4" xfId="8756" xr:uid="{00000000-0005-0000-0000-0000E3230000}"/>
    <cellStyle name="Normal 6 4 2 2 6 4" xfId="8757" xr:uid="{00000000-0005-0000-0000-0000E4230000}"/>
    <cellStyle name="Normal 6 4 2 2 6 4 2" xfId="8758" xr:uid="{00000000-0005-0000-0000-0000E5230000}"/>
    <cellStyle name="Normal 6 4 2 2 6 4 2 2" xfId="8759" xr:uid="{00000000-0005-0000-0000-0000E6230000}"/>
    <cellStyle name="Normal 6 4 2 2 6 4 2 2 2" xfId="8760" xr:uid="{00000000-0005-0000-0000-0000E7230000}"/>
    <cellStyle name="Normal 6 4 2 2 6 4 2 3" xfId="8761" xr:uid="{00000000-0005-0000-0000-0000E8230000}"/>
    <cellStyle name="Normal 6 4 2 2 6 4 3" xfId="8762" xr:uid="{00000000-0005-0000-0000-0000E9230000}"/>
    <cellStyle name="Normal 6 4 2 2 6 4 3 2" xfId="8763" xr:uid="{00000000-0005-0000-0000-0000EA230000}"/>
    <cellStyle name="Normal 6 4 2 2 6 4 4" xfId="8764" xr:uid="{00000000-0005-0000-0000-0000EB230000}"/>
    <cellStyle name="Normal 6 4 2 2 6 5" xfId="8765" xr:uid="{00000000-0005-0000-0000-0000EC230000}"/>
    <cellStyle name="Normal 6 4 2 2 6 5 2" xfId="8766" xr:uid="{00000000-0005-0000-0000-0000ED230000}"/>
    <cellStyle name="Normal 6 4 2 2 6 5 2 2" xfId="8767" xr:uid="{00000000-0005-0000-0000-0000EE230000}"/>
    <cellStyle name="Normal 6 4 2 2 6 5 3" xfId="8768" xr:uid="{00000000-0005-0000-0000-0000EF230000}"/>
    <cellStyle name="Normal 6 4 2 2 6 6" xfId="8769" xr:uid="{00000000-0005-0000-0000-0000F0230000}"/>
    <cellStyle name="Normal 6 4 2 2 6 6 2" xfId="8770" xr:uid="{00000000-0005-0000-0000-0000F1230000}"/>
    <cellStyle name="Normal 6 4 2 2 6 7" xfId="8771" xr:uid="{00000000-0005-0000-0000-0000F2230000}"/>
    <cellStyle name="Normal 6 4 2 2 7" xfId="8772" xr:uid="{00000000-0005-0000-0000-0000F3230000}"/>
    <cellStyle name="Normal 6 4 2 2 7 2" xfId="8773" xr:uid="{00000000-0005-0000-0000-0000F4230000}"/>
    <cellStyle name="Normal 6 4 2 2 7 2 2" xfId="8774" xr:uid="{00000000-0005-0000-0000-0000F5230000}"/>
    <cellStyle name="Normal 6 4 2 2 7 2 2 2" xfId="8775" xr:uid="{00000000-0005-0000-0000-0000F6230000}"/>
    <cellStyle name="Normal 6 4 2 2 7 2 3" xfId="8776" xr:uid="{00000000-0005-0000-0000-0000F7230000}"/>
    <cellStyle name="Normal 6 4 2 2 7 3" xfId="8777" xr:uid="{00000000-0005-0000-0000-0000F8230000}"/>
    <cellStyle name="Normal 6 4 2 2 7 3 2" xfId="8778" xr:uid="{00000000-0005-0000-0000-0000F9230000}"/>
    <cellStyle name="Normal 6 4 2 2 7 4" xfId="8779" xr:uid="{00000000-0005-0000-0000-0000FA230000}"/>
    <cellStyle name="Normal 6 4 2 2 8" xfId="8780" xr:uid="{00000000-0005-0000-0000-0000FB230000}"/>
    <cellStyle name="Normal 6 4 2 2 8 2" xfId="8781" xr:uid="{00000000-0005-0000-0000-0000FC230000}"/>
    <cellStyle name="Normal 6 4 2 2 8 2 2" xfId="8782" xr:uid="{00000000-0005-0000-0000-0000FD230000}"/>
    <cellStyle name="Normal 6 4 2 2 8 2 2 2" xfId="8783" xr:uid="{00000000-0005-0000-0000-0000FE230000}"/>
    <cellStyle name="Normal 6 4 2 2 8 2 3" xfId="8784" xr:uid="{00000000-0005-0000-0000-0000FF230000}"/>
    <cellStyle name="Normal 6 4 2 2 8 3" xfId="8785" xr:uid="{00000000-0005-0000-0000-000000240000}"/>
    <cellStyle name="Normal 6 4 2 2 8 3 2" xfId="8786" xr:uid="{00000000-0005-0000-0000-000001240000}"/>
    <cellStyle name="Normal 6 4 2 2 8 4" xfId="8787" xr:uid="{00000000-0005-0000-0000-000002240000}"/>
    <cellStyle name="Normal 6 4 2 2 9" xfId="8788" xr:uid="{00000000-0005-0000-0000-000003240000}"/>
    <cellStyle name="Normal 6 4 2 2 9 2" xfId="8789" xr:uid="{00000000-0005-0000-0000-000004240000}"/>
    <cellStyle name="Normal 6 4 2 2 9 2 2" xfId="8790" xr:uid="{00000000-0005-0000-0000-000005240000}"/>
    <cellStyle name="Normal 6 4 2 2 9 2 2 2" xfId="8791" xr:uid="{00000000-0005-0000-0000-000006240000}"/>
    <cellStyle name="Normal 6 4 2 2 9 2 3" xfId="8792" xr:uid="{00000000-0005-0000-0000-000007240000}"/>
    <cellStyle name="Normal 6 4 2 2 9 3" xfId="8793" xr:uid="{00000000-0005-0000-0000-000008240000}"/>
    <cellStyle name="Normal 6 4 2 2 9 3 2" xfId="8794" xr:uid="{00000000-0005-0000-0000-000009240000}"/>
    <cellStyle name="Normal 6 4 2 2 9 4" xfId="8795" xr:uid="{00000000-0005-0000-0000-00000A240000}"/>
    <cellStyle name="Normal 6 4 2 20" xfId="8796" xr:uid="{00000000-0005-0000-0000-00000B240000}"/>
    <cellStyle name="Normal 6 4 2 3" xfId="8797" xr:uid="{00000000-0005-0000-0000-00000C240000}"/>
    <cellStyle name="Normal 6 4 2 3 10" xfId="8798" xr:uid="{00000000-0005-0000-0000-00000D240000}"/>
    <cellStyle name="Normal 6 4 2 3 10 2" xfId="8799" xr:uid="{00000000-0005-0000-0000-00000E240000}"/>
    <cellStyle name="Normal 6 4 2 3 10 2 2" xfId="8800" xr:uid="{00000000-0005-0000-0000-00000F240000}"/>
    <cellStyle name="Normal 6 4 2 3 10 2 2 2" xfId="8801" xr:uid="{00000000-0005-0000-0000-000010240000}"/>
    <cellStyle name="Normal 6 4 2 3 10 2 3" xfId="8802" xr:uid="{00000000-0005-0000-0000-000011240000}"/>
    <cellStyle name="Normal 6 4 2 3 10 3" xfId="8803" xr:uid="{00000000-0005-0000-0000-000012240000}"/>
    <cellStyle name="Normal 6 4 2 3 10 3 2" xfId="8804" xr:uid="{00000000-0005-0000-0000-000013240000}"/>
    <cellStyle name="Normal 6 4 2 3 10 4" xfId="8805" xr:uid="{00000000-0005-0000-0000-000014240000}"/>
    <cellStyle name="Normal 6 4 2 3 11" xfId="8806" xr:uid="{00000000-0005-0000-0000-000015240000}"/>
    <cellStyle name="Normal 6 4 2 3 11 2" xfId="8807" xr:uid="{00000000-0005-0000-0000-000016240000}"/>
    <cellStyle name="Normal 6 4 2 3 11 2 2" xfId="8808" xr:uid="{00000000-0005-0000-0000-000017240000}"/>
    <cellStyle name="Normal 6 4 2 3 11 3" xfId="8809" xr:uid="{00000000-0005-0000-0000-000018240000}"/>
    <cellStyle name="Normal 6 4 2 3 12" xfId="8810" xr:uid="{00000000-0005-0000-0000-000019240000}"/>
    <cellStyle name="Normal 6 4 2 3 12 2" xfId="8811" xr:uid="{00000000-0005-0000-0000-00001A240000}"/>
    <cellStyle name="Normal 6 4 2 3 13" xfId="8812" xr:uid="{00000000-0005-0000-0000-00001B240000}"/>
    <cellStyle name="Normal 6 4 2 3 13 2" xfId="8813" xr:uid="{00000000-0005-0000-0000-00001C240000}"/>
    <cellStyle name="Normal 6 4 2 3 14" xfId="8814" xr:uid="{00000000-0005-0000-0000-00001D240000}"/>
    <cellStyle name="Normal 6 4 2 3 2" xfId="8815" xr:uid="{00000000-0005-0000-0000-00001E240000}"/>
    <cellStyle name="Normal 6 4 2 3 2 10" xfId="8816" xr:uid="{00000000-0005-0000-0000-00001F240000}"/>
    <cellStyle name="Normal 6 4 2 3 2 10 2" xfId="8817" xr:uid="{00000000-0005-0000-0000-000020240000}"/>
    <cellStyle name="Normal 6 4 2 3 2 11" xfId="8818" xr:uid="{00000000-0005-0000-0000-000021240000}"/>
    <cellStyle name="Normal 6 4 2 3 2 2" xfId="8819" xr:uid="{00000000-0005-0000-0000-000022240000}"/>
    <cellStyle name="Normal 6 4 2 3 2 2 2" xfId="8820" xr:uid="{00000000-0005-0000-0000-000023240000}"/>
    <cellStyle name="Normal 6 4 2 3 2 2 2 2" xfId="8821" xr:uid="{00000000-0005-0000-0000-000024240000}"/>
    <cellStyle name="Normal 6 4 2 3 2 2 2 2 2" xfId="8822" xr:uid="{00000000-0005-0000-0000-000025240000}"/>
    <cellStyle name="Normal 6 4 2 3 2 2 2 2 2 2" xfId="8823" xr:uid="{00000000-0005-0000-0000-000026240000}"/>
    <cellStyle name="Normal 6 4 2 3 2 2 2 2 2 2 2" xfId="8824" xr:uid="{00000000-0005-0000-0000-000027240000}"/>
    <cellStyle name="Normal 6 4 2 3 2 2 2 2 2 3" xfId="8825" xr:uid="{00000000-0005-0000-0000-000028240000}"/>
    <cellStyle name="Normal 6 4 2 3 2 2 2 2 3" xfId="8826" xr:uid="{00000000-0005-0000-0000-000029240000}"/>
    <cellStyle name="Normal 6 4 2 3 2 2 2 2 3 2" xfId="8827" xr:uid="{00000000-0005-0000-0000-00002A240000}"/>
    <cellStyle name="Normal 6 4 2 3 2 2 2 2 4" xfId="8828" xr:uid="{00000000-0005-0000-0000-00002B240000}"/>
    <cellStyle name="Normal 6 4 2 3 2 2 2 3" xfId="8829" xr:uid="{00000000-0005-0000-0000-00002C240000}"/>
    <cellStyle name="Normal 6 4 2 3 2 2 2 3 2" xfId="8830" xr:uid="{00000000-0005-0000-0000-00002D240000}"/>
    <cellStyle name="Normal 6 4 2 3 2 2 2 3 2 2" xfId="8831" xr:uid="{00000000-0005-0000-0000-00002E240000}"/>
    <cellStyle name="Normal 6 4 2 3 2 2 2 3 2 2 2" xfId="8832" xr:uid="{00000000-0005-0000-0000-00002F240000}"/>
    <cellStyle name="Normal 6 4 2 3 2 2 2 3 2 3" xfId="8833" xr:uid="{00000000-0005-0000-0000-000030240000}"/>
    <cellStyle name="Normal 6 4 2 3 2 2 2 3 3" xfId="8834" xr:uid="{00000000-0005-0000-0000-000031240000}"/>
    <cellStyle name="Normal 6 4 2 3 2 2 2 3 3 2" xfId="8835" xr:uid="{00000000-0005-0000-0000-000032240000}"/>
    <cellStyle name="Normal 6 4 2 3 2 2 2 3 4" xfId="8836" xr:uid="{00000000-0005-0000-0000-000033240000}"/>
    <cellStyle name="Normal 6 4 2 3 2 2 2 4" xfId="8837" xr:uid="{00000000-0005-0000-0000-000034240000}"/>
    <cellStyle name="Normal 6 4 2 3 2 2 2 4 2" xfId="8838" xr:uid="{00000000-0005-0000-0000-000035240000}"/>
    <cellStyle name="Normal 6 4 2 3 2 2 2 4 2 2" xfId="8839" xr:uid="{00000000-0005-0000-0000-000036240000}"/>
    <cellStyle name="Normal 6 4 2 3 2 2 2 4 2 2 2" xfId="8840" xr:uid="{00000000-0005-0000-0000-000037240000}"/>
    <cellStyle name="Normal 6 4 2 3 2 2 2 4 2 3" xfId="8841" xr:uid="{00000000-0005-0000-0000-000038240000}"/>
    <cellStyle name="Normal 6 4 2 3 2 2 2 4 3" xfId="8842" xr:uid="{00000000-0005-0000-0000-000039240000}"/>
    <cellStyle name="Normal 6 4 2 3 2 2 2 4 3 2" xfId="8843" xr:uid="{00000000-0005-0000-0000-00003A240000}"/>
    <cellStyle name="Normal 6 4 2 3 2 2 2 4 4" xfId="8844" xr:uid="{00000000-0005-0000-0000-00003B240000}"/>
    <cellStyle name="Normal 6 4 2 3 2 2 2 5" xfId="8845" xr:uid="{00000000-0005-0000-0000-00003C240000}"/>
    <cellStyle name="Normal 6 4 2 3 2 2 2 5 2" xfId="8846" xr:uid="{00000000-0005-0000-0000-00003D240000}"/>
    <cellStyle name="Normal 6 4 2 3 2 2 2 5 2 2" xfId="8847" xr:uid="{00000000-0005-0000-0000-00003E240000}"/>
    <cellStyle name="Normal 6 4 2 3 2 2 2 5 3" xfId="8848" xr:uid="{00000000-0005-0000-0000-00003F240000}"/>
    <cellStyle name="Normal 6 4 2 3 2 2 2 6" xfId="8849" xr:uid="{00000000-0005-0000-0000-000040240000}"/>
    <cellStyle name="Normal 6 4 2 3 2 2 2 6 2" xfId="8850" xr:uid="{00000000-0005-0000-0000-000041240000}"/>
    <cellStyle name="Normal 6 4 2 3 2 2 2 7" xfId="8851" xr:uid="{00000000-0005-0000-0000-000042240000}"/>
    <cellStyle name="Normal 6 4 2 3 2 2 3" xfId="8852" xr:uid="{00000000-0005-0000-0000-000043240000}"/>
    <cellStyle name="Normal 6 4 2 3 2 2 3 2" xfId="8853" xr:uid="{00000000-0005-0000-0000-000044240000}"/>
    <cellStyle name="Normal 6 4 2 3 2 2 3 2 2" xfId="8854" xr:uid="{00000000-0005-0000-0000-000045240000}"/>
    <cellStyle name="Normal 6 4 2 3 2 2 3 2 2 2" xfId="8855" xr:uid="{00000000-0005-0000-0000-000046240000}"/>
    <cellStyle name="Normal 6 4 2 3 2 2 3 2 3" xfId="8856" xr:uid="{00000000-0005-0000-0000-000047240000}"/>
    <cellStyle name="Normal 6 4 2 3 2 2 3 3" xfId="8857" xr:uid="{00000000-0005-0000-0000-000048240000}"/>
    <cellStyle name="Normal 6 4 2 3 2 2 3 3 2" xfId="8858" xr:uid="{00000000-0005-0000-0000-000049240000}"/>
    <cellStyle name="Normal 6 4 2 3 2 2 3 4" xfId="8859" xr:uid="{00000000-0005-0000-0000-00004A240000}"/>
    <cellStyle name="Normal 6 4 2 3 2 2 4" xfId="8860" xr:uid="{00000000-0005-0000-0000-00004B240000}"/>
    <cellStyle name="Normal 6 4 2 3 2 2 4 2" xfId="8861" xr:uid="{00000000-0005-0000-0000-00004C240000}"/>
    <cellStyle name="Normal 6 4 2 3 2 2 4 2 2" xfId="8862" xr:uid="{00000000-0005-0000-0000-00004D240000}"/>
    <cellStyle name="Normal 6 4 2 3 2 2 4 2 2 2" xfId="8863" xr:uid="{00000000-0005-0000-0000-00004E240000}"/>
    <cellStyle name="Normal 6 4 2 3 2 2 4 2 3" xfId="8864" xr:uid="{00000000-0005-0000-0000-00004F240000}"/>
    <cellStyle name="Normal 6 4 2 3 2 2 4 3" xfId="8865" xr:uid="{00000000-0005-0000-0000-000050240000}"/>
    <cellStyle name="Normal 6 4 2 3 2 2 4 3 2" xfId="8866" xr:uid="{00000000-0005-0000-0000-000051240000}"/>
    <cellStyle name="Normal 6 4 2 3 2 2 4 4" xfId="8867" xr:uid="{00000000-0005-0000-0000-000052240000}"/>
    <cellStyle name="Normal 6 4 2 3 2 2 5" xfId="8868" xr:uid="{00000000-0005-0000-0000-000053240000}"/>
    <cellStyle name="Normal 6 4 2 3 2 2 5 2" xfId="8869" xr:uid="{00000000-0005-0000-0000-000054240000}"/>
    <cellStyle name="Normal 6 4 2 3 2 2 5 2 2" xfId="8870" xr:uid="{00000000-0005-0000-0000-000055240000}"/>
    <cellStyle name="Normal 6 4 2 3 2 2 5 2 2 2" xfId="8871" xr:uid="{00000000-0005-0000-0000-000056240000}"/>
    <cellStyle name="Normal 6 4 2 3 2 2 5 2 3" xfId="8872" xr:uid="{00000000-0005-0000-0000-000057240000}"/>
    <cellStyle name="Normal 6 4 2 3 2 2 5 3" xfId="8873" xr:uid="{00000000-0005-0000-0000-000058240000}"/>
    <cellStyle name="Normal 6 4 2 3 2 2 5 3 2" xfId="8874" xr:uid="{00000000-0005-0000-0000-000059240000}"/>
    <cellStyle name="Normal 6 4 2 3 2 2 5 4" xfId="8875" xr:uid="{00000000-0005-0000-0000-00005A240000}"/>
    <cellStyle name="Normal 6 4 2 3 2 2 6" xfId="8876" xr:uid="{00000000-0005-0000-0000-00005B240000}"/>
    <cellStyle name="Normal 6 4 2 3 2 2 6 2" xfId="8877" xr:uid="{00000000-0005-0000-0000-00005C240000}"/>
    <cellStyle name="Normal 6 4 2 3 2 2 6 2 2" xfId="8878" xr:uid="{00000000-0005-0000-0000-00005D240000}"/>
    <cellStyle name="Normal 6 4 2 3 2 2 6 3" xfId="8879" xr:uid="{00000000-0005-0000-0000-00005E240000}"/>
    <cellStyle name="Normal 6 4 2 3 2 2 7" xfId="8880" xr:uid="{00000000-0005-0000-0000-00005F240000}"/>
    <cellStyle name="Normal 6 4 2 3 2 2 7 2" xfId="8881" xr:uid="{00000000-0005-0000-0000-000060240000}"/>
    <cellStyle name="Normal 6 4 2 3 2 2 8" xfId="8882" xr:uid="{00000000-0005-0000-0000-000061240000}"/>
    <cellStyle name="Normal 6 4 2 3 2 2 8 2" xfId="8883" xr:uid="{00000000-0005-0000-0000-000062240000}"/>
    <cellStyle name="Normal 6 4 2 3 2 2 9" xfId="8884" xr:uid="{00000000-0005-0000-0000-000063240000}"/>
    <cellStyle name="Normal 6 4 2 3 2 3" xfId="8885" xr:uid="{00000000-0005-0000-0000-000064240000}"/>
    <cellStyle name="Normal 6 4 2 3 2 3 2" xfId="8886" xr:uid="{00000000-0005-0000-0000-000065240000}"/>
    <cellStyle name="Normal 6 4 2 3 2 3 2 2" xfId="8887" xr:uid="{00000000-0005-0000-0000-000066240000}"/>
    <cellStyle name="Normal 6 4 2 3 2 3 2 2 2" xfId="8888" xr:uid="{00000000-0005-0000-0000-000067240000}"/>
    <cellStyle name="Normal 6 4 2 3 2 3 2 2 2 2" xfId="8889" xr:uid="{00000000-0005-0000-0000-000068240000}"/>
    <cellStyle name="Normal 6 4 2 3 2 3 2 2 3" xfId="8890" xr:uid="{00000000-0005-0000-0000-000069240000}"/>
    <cellStyle name="Normal 6 4 2 3 2 3 2 3" xfId="8891" xr:uid="{00000000-0005-0000-0000-00006A240000}"/>
    <cellStyle name="Normal 6 4 2 3 2 3 2 3 2" xfId="8892" xr:uid="{00000000-0005-0000-0000-00006B240000}"/>
    <cellStyle name="Normal 6 4 2 3 2 3 2 4" xfId="8893" xr:uid="{00000000-0005-0000-0000-00006C240000}"/>
    <cellStyle name="Normal 6 4 2 3 2 3 3" xfId="8894" xr:uid="{00000000-0005-0000-0000-00006D240000}"/>
    <cellStyle name="Normal 6 4 2 3 2 3 3 2" xfId="8895" xr:uid="{00000000-0005-0000-0000-00006E240000}"/>
    <cellStyle name="Normal 6 4 2 3 2 3 3 2 2" xfId="8896" xr:uid="{00000000-0005-0000-0000-00006F240000}"/>
    <cellStyle name="Normal 6 4 2 3 2 3 3 2 2 2" xfId="8897" xr:uid="{00000000-0005-0000-0000-000070240000}"/>
    <cellStyle name="Normal 6 4 2 3 2 3 3 2 3" xfId="8898" xr:uid="{00000000-0005-0000-0000-000071240000}"/>
    <cellStyle name="Normal 6 4 2 3 2 3 3 3" xfId="8899" xr:uid="{00000000-0005-0000-0000-000072240000}"/>
    <cellStyle name="Normal 6 4 2 3 2 3 3 3 2" xfId="8900" xr:uid="{00000000-0005-0000-0000-000073240000}"/>
    <cellStyle name="Normal 6 4 2 3 2 3 3 4" xfId="8901" xr:uid="{00000000-0005-0000-0000-000074240000}"/>
    <cellStyle name="Normal 6 4 2 3 2 3 4" xfId="8902" xr:uid="{00000000-0005-0000-0000-000075240000}"/>
    <cellStyle name="Normal 6 4 2 3 2 3 4 2" xfId="8903" xr:uid="{00000000-0005-0000-0000-000076240000}"/>
    <cellStyle name="Normal 6 4 2 3 2 3 4 2 2" xfId="8904" xr:uid="{00000000-0005-0000-0000-000077240000}"/>
    <cellStyle name="Normal 6 4 2 3 2 3 4 2 2 2" xfId="8905" xr:uid="{00000000-0005-0000-0000-000078240000}"/>
    <cellStyle name="Normal 6 4 2 3 2 3 4 2 3" xfId="8906" xr:uid="{00000000-0005-0000-0000-000079240000}"/>
    <cellStyle name="Normal 6 4 2 3 2 3 4 3" xfId="8907" xr:uid="{00000000-0005-0000-0000-00007A240000}"/>
    <cellStyle name="Normal 6 4 2 3 2 3 4 3 2" xfId="8908" xr:uid="{00000000-0005-0000-0000-00007B240000}"/>
    <cellStyle name="Normal 6 4 2 3 2 3 4 4" xfId="8909" xr:uid="{00000000-0005-0000-0000-00007C240000}"/>
    <cellStyle name="Normal 6 4 2 3 2 3 5" xfId="8910" xr:uid="{00000000-0005-0000-0000-00007D240000}"/>
    <cellStyle name="Normal 6 4 2 3 2 3 5 2" xfId="8911" xr:uid="{00000000-0005-0000-0000-00007E240000}"/>
    <cellStyle name="Normal 6 4 2 3 2 3 5 2 2" xfId="8912" xr:uid="{00000000-0005-0000-0000-00007F240000}"/>
    <cellStyle name="Normal 6 4 2 3 2 3 5 3" xfId="8913" xr:uid="{00000000-0005-0000-0000-000080240000}"/>
    <cellStyle name="Normal 6 4 2 3 2 3 6" xfId="8914" xr:uid="{00000000-0005-0000-0000-000081240000}"/>
    <cellStyle name="Normal 6 4 2 3 2 3 6 2" xfId="8915" xr:uid="{00000000-0005-0000-0000-000082240000}"/>
    <cellStyle name="Normal 6 4 2 3 2 3 7" xfId="8916" xr:uid="{00000000-0005-0000-0000-000083240000}"/>
    <cellStyle name="Normal 6 4 2 3 2 4" xfId="8917" xr:uid="{00000000-0005-0000-0000-000084240000}"/>
    <cellStyle name="Normal 6 4 2 3 2 4 2" xfId="8918" xr:uid="{00000000-0005-0000-0000-000085240000}"/>
    <cellStyle name="Normal 6 4 2 3 2 4 2 2" xfId="8919" xr:uid="{00000000-0005-0000-0000-000086240000}"/>
    <cellStyle name="Normal 6 4 2 3 2 4 2 2 2" xfId="8920" xr:uid="{00000000-0005-0000-0000-000087240000}"/>
    <cellStyle name="Normal 6 4 2 3 2 4 2 3" xfId="8921" xr:uid="{00000000-0005-0000-0000-000088240000}"/>
    <cellStyle name="Normal 6 4 2 3 2 4 3" xfId="8922" xr:uid="{00000000-0005-0000-0000-000089240000}"/>
    <cellStyle name="Normal 6 4 2 3 2 4 3 2" xfId="8923" xr:uid="{00000000-0005-0000-0000-00008A240000}"/>
    <cellStyle name="Normal 6 4 2 3 2 4 4" xfId="8924" xr:uid="{00000000-0005-0000-0000-00008B240000}"/>
    <cellStyle name="Normal 6 4 2 3 2 5" xfId="8925" xr:uid="{00000000-0005-0000-0000-00008C240000}"/>
    <cellStyle name="Normal 6 4 2 3 2 5 2" xfId="8926" xr:uid="{00000000-0005-0000-0000-00008D240000}"/>
    <cellStyle name="Normal 6 4 2 3 2 5 2 2" xfId="8927" xr:uid="{00000000-0005-0000-0000-00008E240000}"/>
    <cellStyle name="Normal 6 4 2 3 2 5 2 2 2" xfId="8928" xr:uid="{00000000-0005-0000-0000-00008F240000}"/>
    <cellStyle name="Normal 6 4 2 3 2 5 2 3" xfId="8929" xr:uid="{00000000-0005-0000-0000-000090240000}"/>
    <cellStyle name="Normal 6 4 2 3 2 5 3" xfId="8930" xr:uid="{00000000-0005-0000-0000-000091240000}"/>
    <cellStyle name="Normal 6 4 2 3 2 5 3 2" xfId="8931" xr:uid="{00000000-0005-0000-0000-000092240000}"/>
    <cellStyle name="Normal 6 4 2 3 2 5 4" xfId="8932" xr:uid="{00000000-0005-0000-0000-000093240000}"/>
    <cellStyle name="Normal 6 4 2 3 2 6" xfId="8933" xr:uid="{00000000-0005-0000-0000-000094240000}"/>
    <cellStyle name="Normal 6 4 2 3 2 6 2" xfId="8934" xr:uid="{00000000-0005-0000-0000-000095240000}"/>
    <cellStyle name="Normal 6 4 2 3 2 6 2 2" xfId="8935" xr:uid="{00000000-0005-0000-0000-000096240000}"/>
    <cellStyle name="Normal 6 4 2 3 2 6 2 2 2" xfId="8936" xr:uid="{00000000-0005-0000-0000-000097240000}"/>
    <cellStyle name="Normal 6 4 2 3 2 6 2 3" xfId="8937" xr:uid="{00000000-0005-0000-0000-000098240000}"/>
    <cellStyle name="Normal 6 4 2 3 2 6 3" xfId="8938" xr:uid="{00000000-0005-0000-0000-000099240000}"/>
    <cellStyle name="Normal 6 4 2 3 2 6 3 2" xfId="8939" xr:uid="{00000000-0005-0000-0000-00009A240000}"/>
    <cellStyle name="Normal 6 4 2 3 2 6 4" xfId="8940" xr:uid="{00000000-0005-0000-0000-00009B240000}"/>
    <cellStyle name="Normal 6 4 2 3 2 7" xfId="8941" xr:uid="{00000000-0005-0000-0000-00009C240000}"/>
    <cellStyle name="Normal 6 4 2 3 2 7 2" xfId="8942" xr:uid="{00000000-0005-0000-0000-00009D240000}"/>
    <cellStyle name="Normal 6 4 2 3 2 7 2 2" xfId="8943" xr:uid="{00000000-0005-0000-0000-00009E240000}"/>
    <cellStyle name="Normal 6 4 2 3 2 7 2 2 2" xfId="8944" xr:uid="{00000000-0005-0000-0000-00009F240000}"/>
    <cellStyle name="Normal 6 4 2 3 2 7 2 3" xfId="8945" xr:uid="{00000000-0005-0000-0000-0000A0240000}"/>
    <cellStyle name="Normal 6 4 2 3 2 7 3" xfId="8946" xr:uid="{00000000-0005-0000-0000-0000A1240000}"/>
    <cellStyle name="Normal 6 4 2 3 2 7 3 2" xfId="8947" xr:uid="{00000000-0005-0000-0000-0000A2240000}"/>
    <cellStyle name="Normal 6 4 2 3 2 7 4" xfId="8948" xr:uid="{00000000-0005-0000-0000-0000A3240000}"/>
    <cellStyle name="Normal 6 4 2 3 2 8" xfId="8949" xr:uid="{00000000-0005-0000-0000-0000A4240000}"/>
    <cellStyle name="Normal 6 4 2 3 2 8 2" xfId="8950" xr:uid="{00000000-0005-0000-0000-0000A5240000}"/>
    <cellStyle name="Normal 6 4 2 3 2 8 2 2" xfId="8951" xr:uid="{00000000-0005-0000-0000-0000A6240000}"/>
    <cellStyle name="Normal 6 4 2 3 2 8 3" xfId="8952" xr:uid="{00000000-0005-0000-0000-0000A7240000}"/>
    <cellStyle name="Normal 6 4 2 3 2 9" xfId="8953" xr:uid="{00000000-0005-0000-0000-0000A8240000}"/>
    <cellStyle name="Normal 6 4 2 3 2 9 2" xfId="8954" xr:uid="{00000000-0005-0000-0000-0000A9240000}"/>
    <cellStyle name="Normal 6 4 2 3 3" xfId="8955" xr:uid="{00000000-0005-0000-0000-0000AA240000}"/>
    <cellStyle name="Normal 6 4 2 3 3 10" xfId="8956" xr:uid="{00000000-0005-0000-0000-0000AB240000}"/>
    <cellStyle name="Normal 6 4 2 3 3 2" xfId="8957" xr:uid="{00000000-0005-0000-0000-0000AC240000}"/>
    <cellStyle name="Normal 6 4 2 3 3 2 2" xfId="8958" xr:uid="{00000000-0005-0000-0000-0000AD240000}"/>
    <cellStyle name="Normal 6 4 2 3 3 2 2 2" xfId="8959" xr:uid="{00000000-0005-0000-0000-0000AE240000}"/>
    <cellStyle name="Normal 6 4 2 3 3 2 2 2 2" xfId="8960" xr:uid="{00000000-0005-0000-0000-0000AF240000}"/>
    <cellStyle name="Normal 6 4 2 3 3 2 2 2 2 2" xfId="8961" xr:uid="{00000000-0005-0000-0000-0000B0240000}"/>
    <cellStyle name="Normal 6 4 2 3 3 2 2 2 3" xfId="8962" xr:uid="{00000000-0005-0000-0000-0000B1240000}"/>
    <cellStyle name="Normal 6 4 2 3 3 2 2 3" xfId="8963" xr:uid="{00000000-0005-0000-0000-0000B2240000}"/>
    <cellStyle name="Normal 6 4 2 3 3 2 2 3 2" xfId="8964" xr:uid="{00000000-0005-0000-0000-0000B3240000}"/>
    <cellStyle name="Normal 6 4 2 3 3 2 2 4" xfId="8965" xr:uid="{00000000-0005-0000-0000-0000B4240000}"/>
    <cellStyle name="Normal 6 4 2 3 3 2 3" xfId="8966" xr:uid="{00000000-0005-0000-0000-0000B5240000}"/>
    <cellStyle name="Normal 6 4 2 3 3 2 3 2" xfId="8967" xr:uid="{00000000-0005-0000-0000-0000B6240000}"/>
    <cellStyle name="Normal 6 4 2 3 3 2 3 2 2" xfId="8968" xr:uid="{00000000-0005-0000-0000-0000B7240000}"/>
    <cellStyle name="Normal 6 4 2 3 3 2 3 2 2 2" xfId="8969" xr:uid="{00000000-0005-0000-0000-0000B8240000}"/>
    <cellStyle name="Normal 6 4 2 3 3 2 3 2 3" xfId="8970" xr:uid="{00000000-0005-0000-0000-0000B9240000}"/>
    <cellStyle name="Normal 6 4 2 3 3 2 3 3" xfId="8971" xr:uid="{00000000-0005-0000-0000-0000BA240000}"/>
    <cellStyle name="Normal 6 4 2 3 3 2 3 3 2" xfId="8972" xr:uid="{00000000-0005-0000-0000-0000BB240000}"/>
    <cellStyle name="Normal 6 4 2 3 3 2 3 4" xfId="8973" xr:uid="{00000000-0005-0000-0000-0000BC240000}"/>
    <cellStyle name="Normal 6 4 2 3 3 2 4" xfId="8974" xr:uid="{00000000-0005-0000-0000-0000BD240000}"/>
    <cellStyle name="Normal 6 4 2 3 3 2 4 2" xfId="8975" xr:uid="{00000000-0005-0000-0000-0000BE240000}"/>
    <cellStyle name="Normal 6 4 2 3 3 2 4 2 2" xfId="8976" xr:uid="{00000000-0005-0000-0000-0000BF240000}"/>
    <cellStyle name="Normal 6 4 2 3 3 2 4 2 2 2" xfId="8977" xr:uid="{00000000-0005-0000-0000-0000C0240000}"/>
    <cellStyle name="Normal 6 4 2 3 3 2 4 2 3" xfId="8978" xr:uid="{00000000-0005-0000-0000-0000C1240000}"/>
    <cellStyle name="Normal 6 4 2 3 3 2 4 3" xfId="8979" xr:uid="{00000000-0005-0000-0000-0000C2240000}"/>
    <cellStyle name="Normal 6 4 2 3 3 2 4 3 2" xfId="8980" xr:uid="{00000000-0005-0000-0000-0000C3240000}"/>
    <cellStyle name="Normal 6 4 2 3 3 2 4 4" xfId="8981" xr:uid="{00000000-0005-0000-0000-0000C4240000}"/>
    <cellStyle name="Normal 6 4 2 3 3 2 5" xfId="8982" xr:uid="{00000000-0005-0000-0000-0000C5240000}"/>
    <cellStyle name="Normal 6 4 2 3 3 2 5 2" xfId="8983" xr:uid="{00000000-0005-0000-0000-0000C6240000}"/>
    <cellStyle name="Normal 6 4 2 3 3 2 5 2 2" xfId="8984" xr:uid="{00000000-0005-0000-0000-0000C7240000}"/>
    <cellStyle name="Normal 6 4 2 3 3 2 5 3" xfId="8985" xr:uid="{00000000-0005-0000-0000-0000C8240000}"/>
    <cellStyle name="Normal 6 4 2 3 3 2 6" xfId="8986" xr:uid="{00000000-0005-0000-0000-0000C9240000}"/>
    <cellStyle name="Normal 6 4 2 3 3 2 6 2" xfId="8987" xr:uid="{00000000-0005-0000-0000-0000CA240000}"/>
    <cellStyle name="Normal 6 4 2 3 3 2 7" xfId="8988" xr:uid="{00000000-0005-0000-0000-0000CB240000}"/>
    <cellStyle name="Normal 6 4 2 3 3 3" xfId="8989" xr:uid="{00000000-0005-0000-0000-0000CC240000}"/>
    <cellStyle name="Normal 6 4 2 3 3 3 2" xfId="8990" xr:uid="{00000000-0005-0000-0000-0000CD240000}"/>
    <cellStyle name="Normal 6 4 2 3 3 3 2 2" xfId="8991" xr:uid="{00000000-0005-0000-0000-0000CE240000}"/>
    <cellStyle name="Normal 6 4 2 3 3 3 2 2 2" xfId="8992" xr:uid="{00000000-0005-0000-0000-0000CF240000}"/>
    <cellStyle name="Normal 6 4 2 3 3 3 2 3" xfId="8993" xr:uid="{00000000-0005-0000-0000-0000D0240000}"/>
    <cellStyle name="Normal 6 4 2 3 3 3 3" xfId="8994" xr:uid="{00000000-0005-0000-0000-0000D1240000}"/>
    <cellStyle name="Normal 6 4 2 3 3 3 3 2" xfId="8995" xr:uid="{00000000-0005-0000-0000-0000D2240000}"/>
    <cellStyle name="Normal 6 4 2 3 3 3 4" xfId="8996" xr:uid="{00000000-0005-0000-0000-0000D3240000}"/>
    <cellStyle name="Normal 6 4 2 3 3 4" xfId="8997" xr:uid="{00000000-0005-0000-0000-0000D4240000}"/>
    <cellStyle name="Normal 6 4 2 3 3 4 2" xfId="8998" xr:uid="{00000000-0005-0000-0000-0000D5240000}"/>
    <cellStyle name="Normal 6 4 2 3 3 4 2 2" xfId="8999" xr:uid="{00000000-0005-0000-0000-0000D6240000}"/>
    <cellStyle name="Normal 6 4 2 3 3 4 2 2 2" xfId="9000" xr:uid="{00000000-0005-0000-0000-0000D7240000}"/>
    <cellStyle name="Normal 6 4 2 3 3 4 2 3" xfId="9001" xr:uid="{00000000-0005-0000-0000-0000D8240000}"/>
    <cellStyle name="Normal 6 4 2 3 3 4 3" xfId="9002" xr:uid="{00000000-0005-0000-0000-0000D9240000}"/>
    <cellStyle name="Normal 6 4 2 3 3 4 3 2" xfId="9003" xr:uid="{00000000-0005-0000-0000-0000DA240000}"/>
    <cellStyle name="Normal 6 4 2 3 3 4 4" xfId="9004" xr:uid="{00000000-0005-0000-0000-0000DB240000}"/>
    <cellStyle name="Normal 6 4 2 3 3 5" xfId="9005" xr:uid="{00000000-0005-0000-0000-0000DC240000}"/>
    <cellStyle name="Normal 6 4 2 3 3 5 2" xfId="9006" xr:uid="{00000000-0005-0000-0000-0000DD240000}"/>
    <cellStyle name="Normal 6 4 2 3 3 5 2 2" xfId="9007" xr:uid="{00000000-0005-0000-0000-0000DE240000}"/>
    <cellStyle name="Normal 6 4 2 3 3 5 2 2 2" xfId="9008" xr:uid="{00000000-0005-0000-0000-0000DF240000}"/>
    <cellStyle name="Normal 6 4 2 3 3 5 2 3" xfId="9009" xr:uid="{00000000-0005-0000-0000-0000E0240000}"/>
    <cellStyle name="Normal 6 4 2 3 3 5 3" xfId="9010" xr:uid="{00000000-0005-0000-0000-0000E1240000}"/>
    <cellStyle name="Normal 6 4 2 3 3 5 3 2" xfId="9011" xr:uid="{00000000-0005-0000-0000-0000E2240000}"/>
    <cellStyle name="Normal 6 4 2 3 3 5 4" xfId="9012" xr:uid="{00000000-0005-0000-0000-0000E3240000}"/>
    <cellStyle name="Normal 6 4 2 3 3 6" xfId="9013" xr:uid="{00000000-0005-0000-0000-0000E4240000}"/>
    <cellStyle name="Normal 6 4 2 3 3 6 2" xfId="9014" xr:uid="{00000000-0005-0000-0000-0000E5240000}"/>
    <cellStyle name="Normal 6 4 2 3 3 6 2 2" xfId="9015" xr:uid="{00000000-0005-0000-0000-0000E6240000}"/>
    <cellStyle name="Normal 6 4 2 3 3 6 2 2 2" xfId="9016" xr:uid="{00000000-0005-0000-0000-0000E7240000}"/>
    <cellStyle name="Normal 6 4 2 3 3 6 2 3" xfId="9017" xr:uid="{00000000-0005-0000-0000-0000E8240000}"/>
    <cellStyle name="Normal 6 4 2 3 3 6 3" xfId="9018" xr:uid="{00000000-0005-0000-0000-0000E9240000}"/>
    <cellStyle name="Normal 6 4 2 3 3 6 3 2" xfId="9019" xr:uid="{00000000-0005-0000-0000-0000EA240000}"/>
    <cellStyle name="Normal 6 4 2 3 3 6 4" xfId="9020" xr:uid="{00000000-0005-0000-0000-0000EB240000}"/>
    <cellStyle name="Normal 6 4 2 3 3 7" xfId="9021" xr:uid="{00000000-0005-0000-0000-0000EC240000}"/>
    <cellStyle name="Normal 6 4 2 3 3 7 2" xfId="9022" xr:uid="{00000000-0005-0000-0000-0000ED240000}"/>
    <cellStyle name="Normal 6 4 2 3 3 7 2 2" xfId="9023" xr:uid="{00000000-0005-0000-0000-0000EE240000}"/>
    <cellStyle name="Normal 6 4 2 3 3 7 3" xfId="9024" xr:uid="{00000000-0005-0000-0000-0000EF240000}"/>
    <cellStyle name="Normal 6 4 2 3 3 8" xfId="9025" xr:uid="{00000000-0005-0000-0000-0000F0240000}"/>
    <cellStyle name="Normal 6 4 2 3 3 8 2" xfId="9026" xr:uid="{00000000-0005-0000-0000-0000F1240000}"/>
    <cellStyle name="Normal 6 4 2 3 3 9" xfId="9027" xr:uid="{00000000-0005-0000-0000-0000F2240000}"/>
    <cellStyle name="Normal 6 4 2 3 3 9 2" xfId="9028" xr:uid="{00000000-0005-0000-0000-0000F3240000}"/>
    <cellStyle name="Normal 6 4 2 3 4" xfId="9029" xr:uid="{00000000-0005-0000-0000-0000F4240000}"/>
    <cellStyle name="Normal 6 4 2 3 4 2" xfId="9030" xr:uid="{00000000-0005-0000-0000-0000F5240000}"/>
    <cellStyle name="Normal 6 4 2 3 4 2 2" xfId="9031" xr:uid="{00000000-0005-0000-0000-0000F6240000}"/>
    <cellStyle name="Normal 6 4 2 3 4 2 2 2" xfId="9032" xr:uid="{00000000-0005-0000-0000-0000F7240000}"/>
    <cellStyle name="Normal 6 4 2 3 4 2 2 2 2" xfId="9033" xr:uid="{00000000-0005-0000-0000-0000F8240000}"/>
    <cellStyle name="Normal 6 4 2 3 4 2 2 2 2 2" xfId="9034" xr:uid="{00000000-0005-0000-0000-0000F9240000}"/>
    <cellStyle name="Normal 6 4 2 3 4 2 2 2 3" xfId="9035" xr:uid="{00000000-0005-0000-0000-0000FA240000}"/>
    <cellStyle name="Normal 6 4 2 3 4 2 2 3" xfId="9036" xr:uid="{00000000-0005-0000-0000-0000FB240000}"/>
    <cellStyle name="Normal 6 4 2 3 4 2 2 3 2" xfId="9037" xr:uid="{00000000-0005-0000-0000-0000FC240000}"/>
    <cellStyle name="Normal 6 4 2 3 4 2 2 4" xfId="9038" xr:uid="{00000000-0005-0000-0000-0000FD240000}"/>
    <cellStyle name="Normal 6 4 2 3 4 2 3" xfId="9039" xr:uid="{00000000-0005-0000-0000-0000FE240000}"/>
    <cellStyle name="Normal 6 4 2 3 4 2 3 2" xfId="9040" xr:uid="{00000000-0005-0000-0000-0000FF240000}"/>
    <cellStyle name="Normal 6 4 2 3 4 2 3 2 2" xfId="9041" xr:uid="{00000000-0005-0000-0000-000000250000}"/>
    <cellStyle name="Normal 6 4 2 3 4 2 3 2 2 2" xfId="9042" xr:uid="{00000000-0005-0000-0000-000001250000}"/>
    <cellStyle name="Normal 6 4 2 3 4 2 3 2 3" xfId="9043" xr:uid="{00000000-0005-0000-0000-000002250000}"/>
    <cellStyle name="Normal 6 4 2 3 4 2 3 3" xfId="9044" xr:uid="{00000000-0005-0000-0000-000003250000}"/>
    <cellStyle name="Normal 6 4 2 3 4 2 3 3 2" xfId="9045" xr:uid="{00000000-0005-0000-0000-000004250000}"/>
    <cellStyle name="Normal 6 4 2 3 4 2 3 4" xfId="9046" xr:uid="{00000000-0005-0000-0000-000005250000}"/>
    <cellStyle name="Normal 6 4 2 3 4 2 4" xfId="9047" xr:uid="{00000000-0005-0000-0000-000006250000}"/>
    <cellStyle name="Normal 6 4 2 3 4 2 4 2" xfId="9048" xr:uid="{00000000-0005-0000-0000-000007250000}"/>
    <cellStyle name="Normal 6 4 2 3 4 2 4 2 2" xfId="9049" xr:uid="{00000000-0005-0000-0000-000008250000}"/>
    <cellStyle name="Normal 6 4 2 3 4 2 4 2 2 2" xfId="9050" xr:uid="{00000000-0005-0000-0000-000009250000}"/>
    <cellStyle name="Normal 6 4 2 3 4 2 4 2 3" xfId="9051" xr:uid="{00000000-0005-0000-0000-00000A250000}"/>
    <cellStyle name="Normal 6 4 2 3 4 2 4 3" xfId="9052" xr:uid="{00000000-0005-0000-0000-00000B250000}"/>
    <cellStyle name="Normal 6 4 2 3 4 2 4 3 2" xfId="9053" xr:uid="{00000000-0005-0000-0000-00000C250000}"/>
    <cellStyle name="Normal 6 4 2 3 4 2 4 4" xfId="9054" xr:uid="{00000000-0005-0000-0000-00000D250000}"/>
    <cellStyle name="Normal 6 4 2 3 4 2 5" xfId="9055" xr:uid="{00000000-0005-0000-0000-00000E250000}"/>
    <cellStyle name="Normal 6 4 2 3 4 2 5 2" xfId="9056" xr:uid="{00000000-0005-0000-0000-00000F250000}"/>
    <cellStyle name="Normal 6 4 2 3 4 2 5 2 2" xfId="9057" xr:uid="{00000000-0005-0000-0000-000010250000}"/>
    <cellStyle name="Normal 6 4 2 3 4 2 5 3" xfId="9058" xr:uid="{00000000-0005-0000-0000-000011250000}"/>
    <cellStyle name="Normal 6 4 2 3 4 2 6" xfId="9059" xr:uid="{00000000-0005-0000-0000-000012250000}"/>
    <cellStyle name="Normal 6 4 2 3 4 2 6 2" xfId="9060" xr:uid="{00000000-0005-0000-0000-000013250000}"/>
    <cellStyle name="Normal 6 4 2 3 4 2 7" xfId="9061" xr:uid="{00000000-0005-0000-0000-000014250000}"/>
    <cellStyle name="Normal 6 4 2 3 4 3" xfId="9062" xr:uid="{00000000-0005-0000-0000-000015250000}"/>
    <cellStyle name="Normal 6 4 2 3 4 3 2" xfId="9063" xr:uid="{00000000-0005-0000-0000-000016250000}"/>
    <cellStyle name="Normal 6 4 2 3 4 3 2 2" xfId="9064" xr:uid="{00000000-0005-0000-0000-000017250000}"/>
    <cellStyle name="Normal 6 4 2 3 4 3 2 2 2" xfId="9065" xr:uid="{00000000-0005-0000-0000-000018250000}"/>
    <cellStyle name="Normal 6 4 2 3 4 3 2 3" xfId="9066" xr:uid="{00000000-0005-0000-0000-000019250000}"/>
    <cellStyle name="Normal 6 4 2 3 4 3 3" xfId="9067" xr:uid="{00000000-0005-0000-0000-00001A250000}"/>
    <cellStyle name="Normal 6 4 2 3 4 3 3 2" xfId="9068" xr:uid="{00000000-0005-0000-0000-00001B250000}"/>
    <cellStyle name="Normal 6 4 2 3 4 3 4" xfId="9069" xr:uid="{00000000-0005-0000-0000-00001C250000}"/>
    <cellStyle name="Normal 6 4 2 3 4 4" xfId="9070" xr:uid="{00000000-0005-0000-0000-00001D250000}"/>
    <cellStyle name="Normal 6 4 2 3 4 4 2" xfId="9071" xr:uid="{00000000-0005-0000-0000-00001E250000}"/>
    <cellStyle name="Normal 6 4 2 3 4 4 2 2" xfId="9072" xr:uid="{00000000-0005-0000-0000-00001F250000}"/>
    <cellStyle name="Normal 6 4 2 3 4 4 2 2 2" xfId="9073" xr:uid="{00000000-0005-0000-0000-000020250000}"/>
    <cellStyle name="Normal 6 4 2 3 4 4 2 3" xfId="9074" xr:uid="{00000000-0005-0000-0000-000021250000}"/>
    <cellStyle name="Normal 6 4 2 3 4 4 3" xfId="9075" xr:uid="{00000000-0005-0000-0000-000022250000}"/>
    <cellStyle name="Normal 6 4 2 3 4 4 3 2" xfId="9076" xr:uid="{00000000-0005-0000-0000-000023250000}"/>
    <cellStyle name="Normal 6 4 2 3 4 4 4" xfId="9077" xr:uid="{00000000-0005-0000-0000-000024250000}"/>
    <cellStyle name="Normal 6 4 2 3 4 5" xfId="9078" xr:uid="{00000000-0005-0000-0000-000025250000}"/>
    <cellStyle name="Normal 6 4 2 3 4 5 2" xfId="9079" xr:uid="{00000000-0005-0000-0000-000026250000}"/>
    <cellStyle name="Normal 6 4 2 3 4 5 2 2" xfId="9080" xr:uid="{00000000-0005-0000-0000-000027250000}"/>
    <cellStyle name="Normal 6 4 2 3 4 5 2 2 2" xfId="9081" xr:uid="{00000000-0005-0000-0000-000028250000}"/>
    <cellStyle name="Normal 6 4 2 3 4 5 2 3" xfId="9082" xr:uid="{00000000-0005-0000-0000-000029250000}"/>
    <cellStyle name="Normal 6 4 2 3 4 5 3" xfId="9083" xr:uid="{00000000-0005-0000-0000-00002A250000}"/>
    <cellStyle name="Normal 6 4 2 3 4 5 3 2" xfId="9084" xr:uid="{00000000-0005-0000-0000-00002B250000}"/>
    <cellStyle name="Normal 6 4 2 3 4 5 4" xfId="9085" xr:uid="{00000000-0005-0000-0000-00002C250000}"/>
    <cellStyle name="Normal 6 4 2 3 4 6" xfId="9086" xr:uid="{00000000-0005-0000-0000-00002D250000}"/>
    <cellStyle name="Normal 6 4 2 3 4 6 2" xfId="9087" xr:uid="{00000000-0005-0000-0000-00002E250000}"/>
    <cellStyle name="Normal 6 4 2 3 4 6 2 2" xfId="9088" xr:uid="{00000000-0005-0000-0000-00002F250000}"/>
    <cellStyle name="Normal 6 4 2 3 4 6 3" xfId="9089" xr:uid="{00000000-0005-0000-0000-000030250000}"/>
    <cellStyle name="Normal 6 4 2 3 4 7" xfId="9090" xr:uid="{00000000-0005-0000-0000-000031250000}"/>
    <cellStyle name="Normal 6 4 2 3 4 7 2" xfId="9091" xr:uid="{00000000-0005-0000-0000-000032250000}"/>
    <cellStyle name="Normal 6 4 2 3 4 8" xfId="9092" xr:uid="{00000000-0005-0000-0000-000033250000}"/>
    <cellStyle name="Normal 6 4 2 3 4 8 2" xfId="9093" xr:uid="{00000000-0005-0000-0000-000034250000}"/>
    <cellStyle name="Normal 6 4 2 3 4 9" xfId="9094" xr:uid="{00000000-0005-0000-0000-000035250000}"/>
    <cellStyle name="Normal 6 4 2 3 5" xfId="9095" xr:uid="{00000000-0005-0000-0000-000036250000}"/>
    <cellStyle name="Normal 6 4 2 3 5 2" xfId="9096" xr:uid="{00000000-0005-0000-0000-000037250000}"/>
    <cellStyle name="Normal 6 4 2 3 5 2 2" xfId="9097" xr:uid="{00000000-0005-0000-0000-000038250000}"/>
    <cellStyle name="Normal 6 4 2 3 5 2 2 2" xfId="9098" xr:uid="{00000000-0005-0000-0000-000039250000}"/>
    <cellStyle name="Normal 6 4 2 3 5 2 2 2 2" xfId="9099" xr:uid="{00000000-0005-0000-0000-00003A250000}"/>
    <cellStyle name="Normal 6 4 2 3 5 2 2 2 2 2" xfId="9100" xr:uid="{00000000-0005-0000-0000-00003B250000}"/>
    <cellStyle name="Normal 6 4 2 3 5 2 2 2 3" xfId="9101" xr:uid="{00000000-0005-0000-0000-00003C250000}"/>
    <cellStyle name="Normal 6 4 2 3 5 2 2 3" xfId="9102" xr:uid="{00000000-0005-0000-0000-00003D250000}"/>
    <cellStyle name="Normal 6 4 2 3 5 2 2 3 2" xfId="9103" xr:uid="{00000000-0005-0000-0000-00003E250000}"/>
    <cellStyle name="Normal 6 4 2 3 5 2 2 4" xfId="9104" xr:uid="{00000000-0005-0000-0000-00003F250000}"/>
    <cellStyle name="Normal 6 4 2 3 5 2 3" xfId="9105" xr:uid="{00000000-0005-0000-0000-000040250000}"/>
    <cellStyle name="Normal 6 4 2 3 5 2 3 2" xfId="9106" xr:uid="{00000000-0005-0000-0000-000041250000}"/>
    <cellStyle name="Normal 6 4 2 3 5 2 3 2 2" xfId="9107" xr:uid="{00000000-0005-0000-0000-000042250000}"/>
    <cellStyle name="Normal 6 4 2 3 5 2 3 2 2 2" xfId="9108" xr:uid="{00000000-0005-0000-0000-000043250000}"/>
    <cellStyle name="Normal 6 4 2 3 5 2 3 2 3" xfId="9109" xr:uid="{00000000-0005-0000-0000-000044250000}"/>
    <cellStyle name="Normal 6 4 2 3 5 2 3 3" xfId="9110" xr:uid="{00000000-0005-0000-0000-000045250000}"/>
    <cellStyle name="Normal 6 4 2 3 5 2 3 3 2" xfId="9111" xr:uid="{00000000-0005-0000-0000-000046250000}"/>
    <cellStyle name="Normal 6 4 2 3 5 2 3 4" xfId="9112" xr:uid="{00000000-0005-0000-0000-000047250000}"/>
    <cellStyle name="Normal 6 4 2 3 5 2 4" xfId="9113" xr:uid="{00000000-0005-0000-0000-000048250000}"/>
    <cellStyle name="Normal 6 4 2 3 5 2 4 2" xfId="9114" xr:uid="{00000000-0005-0000-0000-000049250000}"/>
    <cellStyle name="Normal 6 4 2 3 5 2 4 2 2" xfId="9115" xr:uid="{00000000-0005-0000-0000-00004A250000}"/>
    <cellStyle name="Normal 6 4 2 3 5 2 4 2 2 2" xfId="9116" xr:uid="{00000000-0005-0000-0000-00004B250000}"/>
    <cellStyle name="Normal 6 4 2 3 5 2 4 2 3" xfId="9117" xr:uid="{00000000-0005-0000-0000-00004C250000}"/>
    <cellStyle name="Normal 6 4 2 3 5 2 4 3" xfId="9118" xr:uid="{00000000-0005-0000-0000-00004D250000}"/>
    <cellStyle name="Normal 6 4 2 3 5 2 4 3 2" xfId="9119" xr:uid="{00000000-0005-0000-0000-00004E250000}"/>
    <cellStyle name="Normal 6 4 2 3 5 2 4 4" xfId="9120" xr:uid="{00000000-0005-0000-0000-00004F250000}"/>
    <cellStyle name="Normal 6 4 2 3 5 2 5" xfId="9121" xr:uid="{00000000-0005-0000-0000-000050250000}"/>
    <cellStyle name="Normal 6 4 2 3 5 2 5 2" xfId="9122" xr:uid="{00000000-0005-0000-0000-000051250000}"/>
    <cellStyle name="Normal 6 4 2 3 5 2 5 2 2" xfId="9123" xr:uid="{00000000-0005-0000-0000-000052250000}"/>
    <cellStyle name="Normal 6 4 2 3 5 2 5 3" xfId="9124" xr:uid="{00000000-0005-0000-0000-000053250000}"/>
    <cellStyle name="Normal 6 4 2 3 5 2 6" xfId="9125" xr:uid="{00000000-0005-0000-0000-000054250000}"/>
    <cellStyle name="Normal 6 4 2 3 5 2 6 2" xfId="9126" xr:uid="{00000000-0005-0000-0000-000055250000}"/>
    <cellStyle name="Normal 6 4 2 3 5 2 7" xfId="9127" xr:uid="{00000000-0005-0000-0000-000056250000}"/>
    <cellStyle name="Normal 6 4 2 3 5 3" xfId="9128" xr:uid="{00000000-0005-0000-0000-000057250000}"/>
    <cellStyle name="Normal 6 4 2 3 5 3 2" xfId="9129" xr:uid="{00000000-0005-0000-0000-000058250000}"/>
    <cellStyle name="Normal 6 4 2 3 5 3 2 2" xfId="9130" xr:uid="{00000000-0005-0000-0000-000059250000}"/>
    <cellStyle name="Normal 6 4 2 3 5 3 2 2 2" xfId="9131" xr:uid="{00000000-0005-0000-0000-00005A250000}"/>
    <cellStyle name="Normal 6 4 2 3 5 3 2 3" xfId="9132" xr:uid="{00000000-0005-0000-0000-00005B250000}"/>
    <cellStyle name="Normal 6 4 2 3 5 3 3" xfId="9133" xr:uid="{00000000-0005-0000-0000-00005C250000}"/>
    <cellStyle name="Normal 6 4 2 3 5 3 3 2" xfId="9134" xr:uid="{00000000-0005-0000-0000-00005D250000}"/>
    <cellStyle name="Normal 6 4 2 3 5 3 4" xfId="9135" xr:uid="{00000000-0005-0000-0000-00005E250000}"/>
    <cellStyle name="Normal 6 4 2 3 5 4" xfId="9136" xr:uid="{00000000-0005-0000-0000-00005F250000}"/>
    <cellStyle name="Normal 6 4 2 3 5 4 2" xfId="9137" xr:uid="{00000000-0005-0000-0000-000060250000}"/>
    <cellStyle name="Normal 6 4 2 3 5 4 2 2" xfId="9138" xr:uid="{00000000-0005-0000-0000-000061250000}"/>
    <cellStyle name="Normal 6 4 2 3 5 4 2 2 2" xfId="9139" xr:uid="{00000000-0005-0000-0000-000062250000}"/>
    <cellStyle name="Normal 6 4 2 3 5 4 2 3" xfId="9140" xr:uid="{00000000-0005-0000-0000-000063250000}"/>
    <cellStyle name="Normal 6 4 2 3 5 4 3" xfId="9141" xr:uid="{00000000-0005-0000-0000-000064250000}"/>
    <cellStyle name="Normal 6 4 2 3 5 4 3 2" xfId="9142" xr:uid="{00000000-0005-0000-0000-000065250000}"/>
    <cellStyle name="Normal 6 4 2 3 5 4 4" xfId="9143" xr:uid="{00000000-0005-0000-0000-000066250000}"/>
    <cellStyle name="Normal 6 4 2 3 5 5" xfId="9144" xr:uid="{00000000-0005-0000-0000-000067250000}"/>
    <cellStyle name="Normal 6 4 2 3 5 5 2" xfId="9145" xr:uid="{00000000-0005-0000-0000-000068250000}"/>
    <cellStyle name="Normal 6 4 2 3 5 5 2 2" xfId="9146" xr:uid="{00000000-0005-0000-0000-000069250000}"/>
    <cellStyle name="Normal 6 4 2 3 5 5 2 2 2" xfId="9147" xr:uid="{00000000-0005-0000-0000-00006A250000}"/>
    <cellStyle name="Normal 6 4 2 3 5 5 2 3" xfId="9148" xr:uid="{00000000-0005-0000-0000-00006B250000}"/>
    <cellStyle name="Normal 6 4 2 3 5 5 3" xfId="9149" xr:uid="{00000000-0005-0000-0000-00006C250000}"/>
    <cellStyle name="Normal 6 4 2 3 5 5 3 2" xfId="9150" xr:uid="{00000000-0005-0000-0000-00006D250000}"/>
    <cellStyle name="Normal 6 4 2 3 5 5 4" xfId="9151" xr:uid="{00000000-0005-0000-0000-00006E250000}"/>
    <cellStyle name="Normal 6 4 2 3 5 6" xfId="9152" xr:uid="{00000000-0005-0000-0000-00006F250000}"/>
    <cellStyle name="Normal 6 4 2 3 5 6 2" xfId="9153" xr:uid="{00000000-0005-0000-0000-000070250000}"/>
    <cellStyle name="Normal 6 4 2 3 5 6 2 2" xfId="9154" xr:uid="{00000000-0005-0000-0000-000071250000}"/>
    <cellStyle name="Normal 6 4 2 3 5 6 3" xfId="9155" xr:uid="{00000000-0005-0000-0000-000072250000}"/>
    <cellStyle name="Normal 6 4 2 3 5 7" xfId="9156" xr:uid="{00000000-0005-0000-0000-000073250000}"/>
    <cellStyle name="Normal 6 4 2 3 5 7 2" xfId="9157" xr:uid="{00000000-0005-0000-0000-000074250000}"/>
    <cellStyle name="Normal 6 4 2 3 5 8" xfId="9158" xr:uid="{00000000-0005-0000-0000-000075250000}"/>
    <cellStyle name="Normal 6 4 2 3 6" xfId="9159" xr:uid="{00000000-0005-0000-0000-000076250000}"/>
    <cellStyle name="Normal 6 4 2 3 6 2" xfId="9160" xr:uid="{00000000-0005-0000-0000-000077250000}"/>
    <cellStyle name="Normal 6 4 2 3 6 2 2" xfId="9161" xr:uid="{00000000-0005-0000-0000-000078250000}"/>
    <cellStyle name="Normal 6 4 2 3 6 2 2 2" xfId="9162" xr:uid="{00000000-0005-0000-0000-000079250000}"/>
    <cellStyle name="Normal 6 4 2 3 6 2 2 2 2" xfId="9163" xr:uid="{00000000-0005-0000-0000-00007A250000}"/>
    <cellStyle name="Normal 6 4 2 3 6 2 2 3" xfId="9164" xr:uid="{00000000-0005-0000-0000-00007B250000}"/>
    <cellStyle name="Normal 6 4 2 3 6 2 3" xfId="9165" xr:uid="{00000000-0005-0000-0000-00007C250000}"/>
    <cellStyle name="Normal 6 4 2 3 6 2 3 2" xfId="9166" xr:uid="{00000000-0005-0000-0000-00007D250000}"/>
    <cellStyle name="Normal 6 4 2 3 6 2 4" xfId="9167" xr:uid="{00000000-0005-0000-0000-00007E250000}"/>
    <cellStyle name="Normal 6 4 2 3 6 3" xfId="9168" xr:uid="{00000000-0005-0000-0000-00007F250000}"/>
    <cellStyle name="Normal 6 4 2 3 6 3 2" xfId="9169" xr:uid="{00000000-0005-0000-0000-000080250000}"/>
    <cellStyle name="Normal 6 4 2 3 6 3 2 2" xfId="9170" xr:uid="{00000000-0005-0000-0000-000081250000}"/>
    <cellStyle name="Normal 6 4 2 3 6 3 2 2 2" xfId="9171" xr:uid="{00000000-0005-0000-0000-000082250000}"/>
    <cellStyle name="Normal 6 4 2 3 6 3 2 3" xfId="9172" xr:uid="{00000000-0005-0000-0000-000083250000}"/>
    <cellStyle name="Normal 6 4 2 3 6 3 3" xfId="9173" xr:uid="{00000000-0005-0000-0000-000084250000}"/>
    <cellStyle name="Normal 6 4 2 3 6 3 3 2" xfId="9174" xr:uid="{00000000-0005-0000-0000-000085250000}"/>
    <cellStyle name="Normal 6 4 2 3 6 3 4" xfId="9175" xr:uid="{00000000-0005-0000-0000-000086250000}"/>
    <cellStyle name="Normal 6 4 2 3 6 4" xfId="9176" xr:uid="{00000000-0005-0000-0000-000087250000}"/>
    <cellStyle name="Normal 6 4 2 3 6 4 2" xfId="9177" xr:uid="{00000000-0005-0000-0000-000088250000}"/>
    <cellStyle name="Normal 6 4 2 3 6 4 2 2" xfId="9178" xr:uid="{00000000-0005-0000-0000-000089250000}"/>
    <cellStyle name="Normal 6 4 2 3 6 4 2 2 2" xfId="9179" xr:uid="{00000000-0005-0000-0000-00008A250000}"/>
    <cellStyle name="Normal 6 4 2 3 6 4 2 3" xfId="9180" xr:uid="{00000000-0005-0000-0000-00008B250000}"/>
    <cellStyle name="Normal 6 4 2 3 6 4 3" xfId="9181" xr:uid="{00000000-0005-0000-0000-00008C250000}"/>
    <cellStyle name="Normal 6 4 2 3 6 4 3 2" xfId="9182" xr:uid="{00000000-0005-0000-0000-00008D250000}"/>
    <cellStyle name="Normal 6 4 2 3 6 4 4" xfId="9183" xr:uid="{00000000-0005-0000-0000-00008E250000}"/>
    <cellStyle name="Normal 6 4 2 3 6 5" xfId="9184" xr:uid="{00000000-0005-0000-0000-00008F250000}"/>
    <cellStyle name="Normal 6 4 2 3 6 5 2" xfId="9185" xr:uid="{00000000-0005-0000-0000-000090250000}"/>
    <cellStyle name="Normal 6 4 2 3 6 5 2 2" xfId="9186" xr:uid="{00000000-0005-0000-0000-000091250000}"/>
    <cellStyle name="Normal 6 4 2 3 6 5 3" xfId="9187" xr:uid="{00000000-0005-0000-0000-000092250000}"/>
    <cellStyle name="Normal 6 4 2 3 6 6" xfId="9188" xr:uid="{00000000-0005-0000-0000-000093250000}"/>
    <cellStyle name="Normal 6 4 2 3 6 6 2" xfId="9189" xr:uid="{00000000-0005-0000-0000-000094250000}"/>
    <cellStyle name="Normal 6 4 2 3 6 7" xfId="9190" xr:uid="{00000000-0005-0000-0000-000095250000}"/>
    <cellStyle name="Normal 6 4 2 3 7" xfId="9191" xr:uid="{00000000-0005-0000-0000-000096250000}"/>
    <cellStyle name="Normal 6 4 2 3 7 2" xfId="9192" xr:uid="{00000000-0005-0000-0000-000097250000}"/>
    <cellStyle name="Normal 6 4 2 3 7 2 2" xfId="9193" xr:uid="{00000000-0005-0000-0000-000098250000}"/>
    <cellStyle name="Normal 6 4 2 3 7 2 2 2" xfId="9194" xr:uid="{00000000-0005-0000-0000-000099250000}"/>
    <cellStyle name="Normal 6 4 2 3 7 2 3" xfId="9195" xr:uid="{00000000-0005-0000-0000-00009A250000}"/>
    <cellStyle name="Normal 6 4 2 3 7 3" xfId="9196" xr:uid="{00000000-0005-0000-0000-00009B250000}"/>
    <cellStyle name="Normal 6 4 2 3 7 3 2" xfId="9197" xr:uid="{00000000-0005-0000-0000-00009C250000}"/>
    <cellStyle name="Normal 6 4 2 3 7 4" xfId="9198" xr:uid="{00000000-0005-0000-0000-00009D250000}"/>
    <cellStyle name="Normal 6 4 2 3 8" xfId="9199" xr:uid="{00000000-0005-0000-0000-00009E250000}"/>
    <cellStyle name="Normal 6 4 2 3 8 2" xfId="9200" xr:uid="{00000000-0005-0000-0000-00009F250000}"/>
    <cellStyle name="Normal 6 4 2 3 8 2 2" xfId="9201" xr:uid="{00000000-0005-0000-0000-0000A0250000}"/>
    <cellStyle name="Normal 6 4 2 3 8 2 2 2" xfId="9202" xr:uid="{00000000-0005-0000-0000-0000A1250000}"/>
    <cellStyle name="Normal 6 4 2 3 8 2 3" xfId="9203" xr:uid="{00000000-0005-0000-0000-0000A2250000}"/>
    <cellStyle name="Normal 6 4 2 3 8 3" xfId="9204" xr:uid="{00000000-0005-0000-0000-0000A3250000}"/>
    <cellStyle name="Normal 6 4 2 3 8 3 2" xfId="9205" xr:uid="{00000000-0005-0000-0000-0000A4250000}"/>
    <cellStyle name="Normal 6 4 2 3 8 4" xfId="9206" xr:uid="{00000000-0005-0000-0000-0000A5250000}"/>
    <cellStyle name="Normal 6 4 2 3 9" xfId="9207" xr:uid="{00000000-0005-0000-0000-0000A6250000}"/>
    <cellStyle name="Normal 6 4 2 3 9 2" xfId="9208" xr:uid="{00000000-0005-0000-0000-0000A7250000}"/>
    <cellStyle name="Normal 6 4 2 3 9 2 2" xfId="9209" xr:uid="{00000000-0005-0000-0000-0000A8250000}"/>
    <cellStyle name="Normal 6 4 2 3 9 2 2 2" xfId="9210" xr:uid="{00000000-0005-0000-0000-0000A9250000}"/>
    <cellStyle name="Normal 6 4 2 3 9 2 3" xfId="9211" xr:uid="{00000000-0005-0000-0000-0000AA250000}"/>
    <cellStyle name="Normal 6 4 2 3 9 3" xfId="9212" xr:uid="{00000000-0005-0000-0000-0000AB250000}"/>
    <cellStyle name="Normal 6 4 2 3 9 3 2" xfId="9213" xr:uid="{00000000-0005-0000-0000-0000AC250000}"/>
    <cellStyle name="Normal 6 4 2 3 9 4" xfId="9214" xr:uid="{00000000-0005-0000-0000-0000AD250000}"/>
    <cellStyle name="Normal 6 4 2 4" xfId="9215" xr:uid="{00000000-0005-0000-0000-0000AE250000}"/>
    <cellStyle name="Normal 6 4 2 4 10" xfId="9216" xr:uid="{00000000-0005-0000-0000-0000AF250000}"/>
    <cellStyle name="Normal 6 4 2 4 10 2" xfId="9217" xr:uid="{00000000-0005-0000-0000-0000B0250000}"/>
    <cellStyle name="Normal 6 4 2 4 11" xfId="9218" xr:uid="{00000000-0005-0000-0000-0000B1250000}"/>
    <cellStyle name="Normal 6 4 2 4 11 2" xfId="9219" xr:uid="{00000000-0005-0000-0000-0000B2250000}"/>
    <cellStyle name="Normal 6 4 2 4 12" xfId="9220" xr:uid="{00000000-0005-0000-0000-0000B3250000}"/>
    <cellStyle name="Normal 6 4 2 4 2" xfId="9221" xr:uid="{00000000-0005-0000-0000-0000B4250000}"/>
    <cellStyle name="Normal 6 4 2 4 2 2" xfId="9222" xr:uid="{00000000-0005-0000-0000-0000B5250000}"/>
    <cellStyle name="Normal 6 4 2 4 2 2 2" xfId="9223" xr:uid="{00000000-0005-0000-0000-0000B6250000}"/>
    <cellStyle name="Normal 6 4 2 4 2 2 2 2" xfId="9224" xr:uid="{00000000-0005-0000-0000-0000B7250000}"/>
    <cellStyle name="Normal 6 4 2 4 2 2 2 2 2" xfId="9225" xr:uid="{00000000-0005-0000-0000-0000B8250000}"/>
    <cellStyle name="Normal 6 4 2 4 2 2 2 2 2 2" xfId="9226" xr:uid="{00000000-0005-0000-0000-0000B9250000}"/>
    <cellStyle name="Normal 6 4 2 4 2 2 2 2 3" xfId="9227" xr:uid="{00000000-0005-0000-0000-0000BA250000}"/>
    <cellStyle name="Normal 6 4 2 4 2 2 2 3" xfId="9228" xr:uid="{00000000-0005-0000-0000-0000BB250000}"/>
    <cellStyle name="Normal 6 4 2 4 2 2 2 3 2" xfId="9229" xr:uid="{00000000-0005-0000-0000-0000BC250000}"/>
    <cellStyle name="Normal 6 4 2 4 2 2 2 4" xfId="9230" xr:uid="{00000000-0005-0000-0000-0000BD250000}"/>
    <cellStyle name="Normal 6 4 2 4 2 2 3" xfId="9231" xr:uid="{00000000-0005-0000-0000-0000BE250000}"/>
    <cellStyle name="Normal 6 4 2 4 2 2 3 2" xfId="9232" xr:uid="{00000000-0005-0000-0000-0000BF250000}"/>
    <cellStyle name="Normal 6 4 2 4 2 2 3 2 2" xfId="9233" xr:uid="{00000000-0005-0000-0000-0000C0250000}"/>
    <cellStyle name="Normal 6 4 2 4 2 2 3 2 2 2" xfId="9234" xr:uid="{00000000-0005-0000-0000-0000C1250000}"/>
    <cellStyle name="Normal 6 4 2 4 2 2 3 2 3" xfId="9235" xr:uid="{00000000-0005-0000-0000-0000C2250000}"/>
    <cellStyle name="Normal 6 4 2 4 2 2 3 3" xfId="9236" xr:uid="{00000000-0005-0000-0000-0000C3250000}"/>
    <cellStyle name="Normal 6 4 2 4 2 2 3 3 2" xfId="9237" xr:uid="{00000000-0005-0000-0000-0000C4250000}"/>
    <cellStyle name="Normal 6 4 2 4 2 2 3 4" xfId="9238" xr:uid="{00000000-0005-0000-0000-0000C5250000}"/>
    <cellStyle name="Normal 6 4 2 4 2 2 4" xfId="9239" xr:uid="{00000000-0005-0000-0000-0000C6250000}"/>
    <cellStyle name="Normal 6 4 2 4 2 2 4 2" xfId="9240" xr:uid="{00000000-0005-0000-0000-0000C7250000}"/>
    <cellStyle name="Normal 6 4 2 4 2 2 4 2 2" xfId="9241" xr:uid="{00000000-0005-0000-0000-0000C8250000}"/>
    <cellStyle name="Normal 6 4 2 4 2 2 4 2 2 2" xfId="9242" xr:uid="{00000000-0005-0000-0000-0000C9250000}"/>
    <cellStyle name="Normal 6 4 2 4 2 2 4 2 3" xfId="9243" xr:uid="{00000000-0005-0000-0000-0000CA250000}"/>
    <cellStyle name="Normal 6 4 2 4 2 2 4 3" xfId="9244" xr:uid="{00000000-0005-0000-0000-0000CB250000}"/>
    <cellStyle name="Normal 6 4 2 4 2 2 4 3 2" xfId="9245" xr:uid="{00000000-0005-0000-0000-0000CC250000}"/>
    <cellStyle name="Normal 6 4 2 4 2 2 4 4" xfId="9246" xr:uid="{00000000-0005-0000-0000-0000CD250000}"/>
    <cellStyle name="Normal 6 4 2 4 2 2 5" xfId="9247" xr:uid="{00000000-0005-0000-0000-0000CE250000}"/>
    <cellStyle name="Normal 6 4 2 4 2 2 5 2" xfId="9248" xr:uid="{00000000-0005-0000-0000-0000CF250000}"/>
    <cellStyle name="Normal 6 4 2 4 2 2 5 2 2" xfId="9249" xr:uid="{00000000-0005-0000-0000-0000D0250000}"/>
    <cellStyle name="Normal 6 4 2 4 2 2 5 3" xfId="9250" xr:uid="{00000000-0005-0000-0000-0000D1250000}"/>
    <cellStyle name="Normal 6 4 2 4 2 2 6" xfId="9251" xr:uid="{00000000-0005-0000-0000-0000D2250000}"/>
    <cellStyle name="Normal 6 4 2 4 2 2 6 2" xfId="9252" xr:uid="{00000000-0005-0000-0000-0000D3250000}"/>
    <cellStyle name="Normal 6 4 2 4 2 2 7" xfId="9253" xr:uid="{00000000-0005-0000-0000-0000D4250000}"/>
    <cellStyle name="Normal 6 4 2 4 2 3" xfId="9254" xr:uid="{00000000-0005-0000-0000-0000D5250000}"/>
    <cellStyle name="Normal 6 4 2 4 2 3 2" xfId="9255" xr:uid="{00000000-0005-0000-0000-0000D6250000}"/>
    <cellStyle name="Normal 6 4 2 4 2 3 2 2" xfId="9256" xr:uid="{00000000-0005-0000-0000-0000D7250000}"/>
    <cellStyle name="Normal 6 4 2 4 2 3 2 2 2" xfId="9257" xr:uid="{00000000-0005-0000-0000-0000D8250000}"/>
    <cellStyle name="Normal 6 4 2 4 2 3 2 3" xfId="9258" xr:uid="{00000000-0005-0000-0000-0000D9250000}"/>
    <cellStyle name="Normal 6 4 2 4 2 3 3" xfId="9259" xr:uid="{00000000-0005-0000-0000-0000DA250000}"/>
    <cellStyle name="Normal 6 4 2 4 2 3 3 2" xfId="9260" xr:uid="{00000000-0005-0000-0000-0000DB250000}"/>
    <cellStyle name="Normal 6 4 2 4 2 3 4" xfId="9261" xr:uid="{00000000-0005-0000-0000-0000DC250000}"/>
    <cellStyle name="Normal 6 4 2 4 2 4" xfId="9262" xr:uid="{00000000-0005-0000-0000-0000DD250000}"/>
    <cellStyle name="Normal 6 4 2 4 2 4 2" xfId="9263" xr:uid="{00000000-0005-0000-0000-0000DE250000}"/>
    <cellStyle name="Normal 6 4 2 4 2 4 2 2" xfId="9264" xr:uid="{00000000-0005-0000-0000-0000DF250000}"/>
    <cellStyle name="Normal 6 4 2 4 2 4 2 2 2" xfId="9265" xr:uid="{00000000-0005-0000-0000-0000E0250000}"/>
    <cellStyle name="Normal 6 4 2 4 2 4 2 3" xfId="9266" xr:uid="{00000000-0005-0000-0000-0000E1250000}"/>
    <cellStyle name="Normal 6 4 2 4 2 4 3" xfId="9267" xr:uid="{00000000-0005-0000-0000-0000E2250000}"/>
    <cellStyle name="Normal 6 4 2 4 2 4 3 2" xfId="9268" xr:uid="{00000000-0005-0000-0000-0000E3250000}"/>
    <cellStyle name="Normal 6 4 2 4 2 4 4" xfId="9269" xr:uid="{00000000-0005-0000-0000-0000E4250000}"/>
    <cellStyle name="Normal 6 4 2 4 2 5" xfId="9270" xr:uid="{00000000-0005-0000-0000-0000E5250000}"/>
    <cellStyle name="Normal 6 4 2 4 2 5 2" xfId="9271" xr:uid="{00000000-0005-0000-0000-0000E6250000}"/>
    <cellStyle name="Normal 6 4 2 4 2 5 2 2" xfId="9272" xr:uid="{00000000-0005-0000-0000-0000E7250000}"/>
    <cellStyle name="Normal 6 4 2 4 2 5 2 2 2" xfId="9273" xr:uid="{00000000-0005-0000-0000-0000E8250000}"/>
    <cellStyle name="Normal 6 4 2 4 2 5 2 3" xfId="9274" xr:uid="{00000000-0005-0000-0000-0000E9250000}"/>
    <cellStyle name="Normal 6 4 2 4 2 5 3" xfId="9275" xr:uid="{00000000-0005-0000-0000-0000EA250000}"/>
    <cellStyle name="Normal 6 4 2 4 2 5 3 2" xfId="9276" xr:uid="{00000000-0005-0000-0000-0000EB250000}"/>
    <cellStyle name="Normal 6 4 2 4 2 5 4" xfId="9277" xr:uid="{00000000-0005-0000-0000-0000EC250000}"/>
    <cellStyle name="Normal 6 4 2 4 2 6" xfId="9278" xr:uid="{00000000-0005-0000-0000-0000ED250000}"/>
    <cellStyle name="Normal 6 4 2 4 2 6 2" xfId="9279" xr:uid="{00000000-0005-0000-0000-0000EE250000}"/>
    <cellStyle name="Normal 6 4 2 4 2 6 2 2" xfId="9280" xr:uid="{00000000-0005-0000-0000-0000EF250000}"/>
    <cellStyle name="Normal 6 4 2 4 2 6 3" xfId="9281" xr:uid="{00000000-0005-0000-0000-0000F0250000}"/>
    <cellStyle name="Normal 6 4 2 4 2 7" xfId="9282" xr:uid="{00000000-0005-0000-0000-0000F1250000}"/>
    <cellStyle name="Normal 6 4 2 4 2 7 2" xfId="9283" xr:uid="{00000000-0005-0000-0000-0000F2250000}"/>
    <cellStyle name="Normal 6 4 2 4 2 8" xfId="9284" xr:uid="{00000000-0005-0000-0000-0000F3250000}"/>
    <cellStyle name="Normal 6 4 2 4 2 8 2" xfId="9285" xr:uid="{00000000-0005-0000-0000-0000F4250000}"/>
    <cellStyle name="Normal 6 4 2 4 2 9" xfId="9286" xr:uid="{00000000-0005-0000-0000-0000F5250000}"/>
    <cellStyle name="Normal 6 4 2 4 3" xfId="9287" xr:uid="{00000000-0005-0000-0000-0000F6250000}"/>
    <cellStyle name="Normal 6 4 2 4 3 2" xfId="9288" xr:uid="{00000000-0005-0000-0000-0000F7250000}"/>
    <cellStyle name="Normal 6 4 2 4 3 2 2" xfId="9289" xr:uid="{00000000-0005-0000-0000-0000F8250000}"/>
    <cellStyle name="Normal 6 4 2 4 3 2 2 2" xfId="9290" xr:uid="{00000000-0005-0000-0000-0000F9250000}"/>
    <cellStyle name="Normal 6 4 2 4 3 2 2 2 2" xfId="9291" xr:uid="{00000000-0005-0000-0000-0000FA250000}"/>
    <cellStyle name="Normal 6 4 2 4 3 2 2 2 2 2" xfId="9292" xr:uid="{00000000-0005-0000-0000-0000FB250000}"/>
    <cellStyle name="Normal 6 4 2 4 3 2 2 2 3" xfId="9293" xr:uid="{00000000-0005-0000-0000-0000FC250000}"/>
    <cellStyle name="Normal 6 4 2 4 3 2 2 3" xfId="9294" xr:uid="{00000000-0005-0000-0000-0000FD250000}"/>
    <cellStyle name="Normal 6 4 2 4 3 2 2 3 2" xfId="9295" xr:uid="{00000000-0005-0000-0000-0000FE250000}"/>
    <cellStyle name="Normal 6 4 2 4 3 2 2 4" xfId="9296" xr:uid="{00000000-0005-0000-0000-0000FF250000}"/>
    <cellStyle name="Normal 6 4 2 4 3 2 3" xfId="9297" xr:uid="{00000000-0005-0000-0000-000000260000}"/>
    <cellStyle name="Normal 6 4 2 4 3 2 3 2" xfId="9298" xr:uid="{00000000-0005-0000-0000-000001260000}"/>
    <cellStyle name="Normal 6 4 2 4 3 2 3 2 2" xfId="9299" xr:uid="{00000000-0005-0000-0000-000002260000}"/>
    <cellStyle name="Normal 6 4 2 4 3 2 3 2 2 2" xfId="9300" xr:uid="{00000000-0005-0000-0000-000003260000}"/>
    <cellStyle name="Normal 6 4 2 4 3 2 3 2 3" xfId="9301" xr:uid="{00000000-0005-0000-0000-000004260000}"/>
    <cellStyle name="Normal 6 4 2 4 3 2 3 3" xfId="9302" xr:uid="{00000000-0005-0000-0000-000005260000}"/>
    <cellStyle name="Normal 6 4 2 4 3 2 3 3 2" xfId="9303" xr:uid="{00000000-0005-0000-0000-000006260000}"/>
    <cellStyle name="Normal 6 4 2 4 3 2 3 4" xfId="9304" xr:uid="{00000000-0005-0000-0000-000007260000}"/>
    <cellStyle name="Normal 6 4 2 4 3 2 4" xfId="9305" xr:uid="{00000000-0005-0000-0000-000008260000}"/>
    <cellStyle name="Normal 6 4 2 4 3 2 4 2" xfId="9306" xr:uid="{00000000-0005-0000-0000-000009260000}"/>
    <cellStyle name="Normal 6 4 2 4 3 2 4 2 2" xfId="9307" xr:uid="{00000000-0005-0000-0000-00000A260000}"/>
    <cellStyle name="Normal 6 4 2 4 3 2 4 2 2 2" xfId="9308" xr:uid="{00000000-0005-0000-0000-00000B260000}"/>
    <cellStyle name="Normal 6 4 2 4 3 2 4 2 3" xfId="9309" xr:uid="{00000000-0005-0000-0000-00000C260000}"/>
    <cellStyle name="Normal 6 4 2 4 3 2 4 3" xfId="9310" xr:uid="{00000000-0005-0000-0000-00000D260000}"/>
    <cellStyle name="Normal 6 4 2 4 3 2 4 3 2" xfId="9311" xr:uid="{00000000-0005-0000-0000-00000E260000}"/>
    <cellStyle name="Normal 6 4 2 4 3 2 4 4" xfId="9312" xr:uid="{00000000-0005-0000-0000-00000F260000}"/>
    <cellStyle name="Normal 6 4 2 4 3 2 5" xfId="9313" xr:uid="{00000000-0005-0000-0000-000010260000}"/>
    <cellStyle name="Normal 6 4 2 4 3 2 5 2" xfId="9314" xr:uid="{00000000-0005-0000-0000-000011260000}"/>
    <cellStyle name="Normal 6 4 2 4 3 2 5 2 2" xfId="9315" xr:uid="{00000000-0005-0000-0000-000012260000}"/>
    <cellStyle name="Normal 6 4 2 4 3 2 5 3" xfId="9316" xr:uid="{00000000-0005-0000-0000-000013260000}"/>
    <cellStyle name="Normal 6 4 2 4 3 2 6" xfId="9317" xr:uid="{00000000-0005-0000-0000-000014260000}"/>
    <cellStyle name="Normal 6 4 2 4 3 2 6 2" xfId="9318" xr:uid="{00000000-0005-0000-0000-000015260000}"/>
    <cellStyle name="Normal 6 4 2 4 3 2 7" xfId="9319" xr:uid="{00000000-0005-0000-0000-000016260000}"/>
    <cellStyle name="Normal 6 4 2 4 3 3" xfId="9320" xr:uid="{00000000-0005-0000-0000-000017260000}"/>
    <cellStyle name="Normal 6 4 2 4 3 3 2" xfId="9321" xr:uid="{00000000-0005-0000-0000-000018260000}"/>
    <cellStyle name="Normal 6 4 2 4 3 3 2 2" xfId="9322" xr:uid="{00000000-0005-0000-0000-000019260000}"/>
    <cellStyle name="Normal 6 4 2 4 3 3 2 2 2" xfId="9323" xr:uid="{00000000-0005-0000-0000-00001A260000}"/>
    <cellStyle name="Normal 6 4 2 4 3 3 2 3" xfId="9324" xr:uid="{00000000-0005-0000-0000-00001B260000}"/>
    <cellStyle name="Normal 6 4 2 4 3 3 3" xfId="9325" xr:uid="{00000000-0005-0000-0000-00001C260000}"/>
    <cellStyle name="Normal 6 4 2 4 3 3 3 2" xfId="9326" xr:uid="{00000000-0005-0000-0000-00001D260000}"/>
    <cellStyle name="Normal 6 4 2 4 3 3 4" xfId="9327" xr:uid="{00000000-0005-0000-0000-00001E260000}"/>
    <cellStyle name="Normal 6 4 2 4 3 4" xfId="9328" xr:uid="{00000000-0005-0000-0000-00001F260000}"/>
    <cellStyle name="Normal 6 4 2 4 3 4 2" xfId="9329" xr:uid="{00000000-0005-0000-0000-000020260000}"/>
    <cellStyle name="Normal 6 4 2 4 3 4 2 2" xfId="9330" xr:uid="{00000000-0005-0000-0000-000021260000}"/>
    <cellStyle name="Normal 6 4 2 4 3 4 2 2 2" xfId="9331" xr:uid="{00000000-0005-0000-0000-000022260000}"/>
    <cellStyle name="Normal 6 4 2 4 3 4 2 3" xfId="9332" xr:uid="{00000000-0005-0000-0000-000023260000}"/>
    <cellStyle name="Normal 6 4 2 4 3 4 3" xfId="9333" xr:uid="{00000000-0005-0000-0000-000024260000}"/>
    <cellStyle name="Normal 6 4 2 4 3 4 3 2" xfId="9334" xr:uid="{00000000-0005-0000-0000-000025260000}"/>
    <cellStyle name="Normal 6 4 2 4 3 4 4" xfId="9335" xr:uid="{00000000-0005-0000-0000-000026260000}"/>
    <cellStyle name="Normal 6 4 2 4 3 5" xfId="9336" xr:uid="{00000000-0005-0000-0000-000027260000}"/>
    <cellStyle name="Normal 6 4 2 4 3 5 2" xfId="9337" xr:uid="{00000000-0005-0000-0000-000028260000}"/>
    <cellStyle name="Normal 6 4 2 4 3 5 2 2" xfId="9338" xr:uid="{00000000-0005-0000-0000-000029260000}"/>
    <cellStyle name="Normal 6 4 2 4 3 5 2 2 2" xfId="9339" xr:uid="{00000000-0005-0000-0000-00002A260000}"/>
    <cellStyle name="Normal 6 4 2 4 3 5 2 3" xfId="9340" xr:uid="{00000000-0005-0000-0000-00002B260000}"/>
    <cellStyle name="Normal 6 4 2 4 3 5 3" xfId="9341" xr:uid="{00000000-0005-0000-0000-00002C260000}"/>
    <cellStyle name="Normal 6 4 2 4 3 5 3 2" xfId="9342" xr:uid="{00000000-0005-0000-0000-00002D260000}"/>
    <cellStyle name="Normal 6 4 2 4 3 5 4" xfId="9343" xr:uid="{00000000-0005-0000-0000-00002E260000}"/>
    <cellStyle name="Normal 6 4 2 4 3 6" xfId="9344" xr:uid="{00000000-0005-0000-0000-00002F260000}"/>
    <cellStyle name="Normal 6 4 2 4 3 6 2" xfId="9345" xr:uid="{00000000-0005-0000-0000-000030260000}"/>
    <cellStyle name="Normal 6 4 2 4 3 6 2 2" xfId="9346" xr:uid="{00000000-0005-0000-0000-000031260000}"/>
    <cellStyle name="Normal 6 4 2 4 3 6 3" xfId="9347" xr:uid="{00000000-0005-0000-0000-000032260000}"/>
    <cellStyle name="Normal 6 4 2 4 3 7" xfId="9348" xr:uid="{00000000-0005-0000-0000-000033260000}"/>
    <cellStyle name="Normal 6 4 2 4 3 7 2" xfId="9349" xr:uid="{00000000-0005-0000-0000-000034260000}"/>
    <cellStyle name="Normal 6 4 2 4 3 8" xfId="9350" xr:uid="{00000000-0005-0000-0000-000035260000}"/>
    <cellStyle name="Normal 6 4 2 4 4" xfId="9351" xr:uid="{00000000-0005-0000-0000-000036260000}"/>
    <cellStyle name="Normal 6 4 2 4 4 2" xfId="9352" xr:uid="{00000000-0005-0000-0000-000037260000}"/>
    <cellStyle name="Normal 6 4 2 4 4 2 2" xfId="9353" xr:uid="{00000000-0005-0000-0000-000038260000}"/>
    <cellStyle name="Normal 6 4 2 4 4 2 2 2" xfId="9354" xr:uid="{00000000-0005-0000-0000-000039260000}"/>
    <cellStyle name="Normal 6 4 2 4 4 2 2 2 2" xfId="9355" xr:uid="{00000000-0005-0000-0000-00003A260000}"/>
    <cellStyle name="Normal 6 4 2 4 4 2 2 3" xfId="9356" xr:uid="{00000000-0005-0000-0000-00003B260000}"/>
    <cellStyle name="Normal 6 4 2 4 4 2 3" xfId="9357" xr:uid="{00000000-0005-0000-0000-00003C260000}"/>
    <cellStyle name="Normal 6 4 2 4 4 2 3 2" xfId="9358" xr:uid="{00000000-0005-0000-0000-00003D260000}"/>
    <cellStyle name="Normal 6 4 2 4 4 2 4" xfId="9359" xr:uid="{00000000-0005-0000-0000-00003E260000}"/>
    <cellStyle name="Normal 6 4 2 4 4 3" xfId="9360" xr:uid="{00000000-0005-0000-0000-00003F260000}"/>
    <cellStyle name="Normal 6 4 2 4 4 3 2" xfId="9361" xr:uid="{00000000-0005-0000-0000-000040260000}"/>
    <cellStyle name="Normal 6 4 2 4 4 3 2 2" xfId="9362" xr:uid="{00000000-0005-0000-0000-000041260000}"/>
    <cellStyle name="Normal 6 4 2 4 4 3 2 2 2" xfId="9363" xr:uid="{00000000-0005-0000-0000-000042260000}"/>
    <cellStyle name="Normal 6 4 2 4 4 3 2 3" xfId="9364" xr:uid="{00000000-0005-0000-0000-000043260000}"/>
    <cellStyle name="Normal 6 4 2 4 4 3 3" xfId="9365" xr:uid="{00000000-0005-0000-0000-000044260000}"/>
    <cellStyle name="Normal 6 4 2 4 4 3 3 2" xfId="9366" xr:uid="{00000000-0005-0000-0000-000045260000}"/>
    <cellStyle name="Normal 6 4 2 4 4 3 4" xfId="9367" xr:uid="{00000000-0005-0000-0000-000046260000}"/>
    <cellStyle name="Normal 6 4 2 4 4 4" xfId="9368" xr:uid="{00000000-0005-0000-0000-000047260000}"/>
    <cellStyle name="Normal 6 4 2 4 4 4 2" xfId="9369" xr:uid="{00000000-0005-0000-0000-000048260000}"/>
    <cellStyle name="Normal 6 4 2 4 4 4 2 2" xfId="9370" xr:uid="{00000000-0005-0000-0000-000049260000}"/>
    <cellStyle name="Normal 6 4 2 4 4 4 2 2 2" xfId="9371" xr:uid="{00000000-0005-0000-0000-00004A260000}"/>
    <cellStyle name="Normal 6 4 2 4 4 4 2 3" xfId="9372" xr:uid="{00000000-0005-0000-0000-00004B260000}"/>
    <cellStyle name="Normal 6 4 2 4 4 4 3" xfId="9373" xr:uid="{00000000-0005-0000-0000-00004C260000}"/>
    <cellStyle name="Normal 6 4 2 4 4 4 3 2" xfId="9374" xr:uid="{00000000-0005-0000-0000-00004D260000}"/>
    <cellStyle name="Normal 6 4 2 4 4 4 4" xfId="9375" xr:uid="{00000000-0005-0000-0000-00004E260000}"/>
    <cellStyle name="Normal 6 4 2 4 4 5" xfId="9376" xr:uid="{00000000-0005-0000-0000-00004F260000}"/>
    <cellStyle name="Normal 6 4 2 4 4 5 2" xfId="9377" xr:uid="{00000000-0005-0000-0000-000050260000}"/>
    <cellStyle name="Normal 6 4 2 4 4 5 2 2" xfId="9378" xr:uid="{00000000-0005-0000-0000-000051260000}"/>
    <cellStyle name="Normal 6 4 2 4 4 5 3" xfId="9379" xr:uid="{00000000-0005-0000-0000-000052260000}"/>
    <cellStyle name="Normal 6 4 2 4 4 6" xfId="9380" xr:uid="{00000000-0005-0000-0000-000053260000}"/>
    <cellStyle name="Normal 6 4 2 4 4 6 2" xfId="9381" xr:uid="{00000000-0005-0000-0000-000054260000}"/>
    <cellStyle name="Normal 6 4 2 4 4 7" xfId="9382" xr:uid="{00000000-0005-0000-0000-000055260000}"/>
    <cellStyle name="Normal 6 4 2 4 5" xfId="9383" xr:uid="{00000000-0005-0000-0000-000056260000}"/>
    <cellStyle name="Normal 6 4 2 4 5 2" xfId="9384" xr:uid="{00000000-0005-0000-0000-000057260000}"/>
    <cellStyle name="Normal 6 4 2 4 5 2 2" xfId="9385" xr:uid="{00000000-0005-0000-0000-000058260000}"/>
    <cellStyle name="Normal 6 4 2 4 5 2 2 2" xfId="9386" xr:uid="{00000000-0005-0000-0000-000059260000}"/>
    <cellStyle name="Normal 6 4 2 4 5 2 3" xfId="9387" xr:uid="{00000000-0005-0000-0000-00005A260000}"/>
    <cellStyle name="Normal 6 4 2 4 5 3" xfId="9388" xr:uid="{00000000-0005-0000-0000-00005B260000}"/>
    <cellStyle name="Normal 6 4 2 4 5 3 2" xfId="9389" xr:uid="{00000000-0005-0000-0000-00005C260000}"/>
    <cellStyle name="Normal 6 4 2 4 5 4" xfId="9390" xr:uid="{00000000-0005-0000-0000-00005D260000}"/>
    <cellStyle name="Normal 6 4 2 4 6" xfId="9391" xr:uid="{00000000-0005-0000-0000-00005E260000}"/>
    <cellStyle name="Normal 6 4 2 4 6 2" xfId="9392" xr:uid="{00000000-0005-0000-0000-00005F260000}"/>
    <cellStyle name="Normal 6 4 2 4 6 2 2" xfId="9393" xr:uid="{00000000-0005-0000-0000-000060260000}"/>
    <cellStyle name="Normal 6 4 2 4 6 2 2 2" xfId="9394" xr:uid="{00000000-0005-0000-0000-000061260000}"/>
    <cellStyle name="Normal 6 4 2 4 6 2 3" xfId="9395" xr:uid="{00000000-0005-0000-0000-000062260000}"/>
    <cellStyle name="Normal 6 4 2 4 6 3" xfId="9396" xr:uid="{00000000-0005-0000-0000-000063260000}"/>
    <cellStyle name="Normal 6 4 2 4 6 3 2" xfId="9397" xr:uid="{00000000-0005-0000-0000-000064260000}"/>
    <cellStyle name="Normal 6 4 2 4 6 4" xfId="9398" xr:uid="{00000000-0005-0000-0000-000065260000}"/>
    <cellStyle name="Normal 6 4 2 4 7" xfId="9399" xr:uid="{00000000-0005-0000-0000-000066260000}"/>
    <cellStyle name="Normal 6 4 2 4 7 2" xfId="9400" xr:uid="{00000000-0005-0000-0000-000067260000}"/>
    <cellStyle name="Normal 6 4 2 4 7 2 2" xfId="9401" xr:uid="{00000000-0005-0000-0000-000068260000}"/>
    <cellStyle name="Normal 6 4 2 4 7 2 2 2" xfId="9402" xr:uid="{00000000-0005-0000-0000-000069260000}"/>
    <cellStyle name="Normal 6 4 2 4 7 2 3" xfId="9403" xr:uid="{00000000-0005-0000-0000-00006A260000}"/>
    <cellStyle name="Normal 6 4 2 4 7 3" xfId="9404" xr:uid="{00000000-0005-0000-0000-00006B260000}"/>
    <cellStyle name="Normal 6 4 2 4 7 3 2" xfId="9405" xr:uid="{00000000-0005-0000-0000-00006C260000}"/>
    <cellStyle name="Normal 6 4 2 4 7 4" xfId="9406" xr:uid="{00000000-0005-0000-0000-00006D260000}"/>
    <cellStyle name="Normal 6 4 2 4 8" xfId="9407" xr:uid="{00000000-0005-0000-0000-00006E260000}"/>
    <cellStyle name="Normal 6 4 2 4 8 2" xfId="9408" xr:uid="{00000000-0005-0000-0000-00006F260000}"/>
    <cellStyle name="Normal 6 4 2 4 8 2 2" xfId="9409" xr:uid="{00000000-0005-0000-0000-000070260000}"/>
    <cellStyle name="Normal 6 4 2 4 8 2 2 2" xfId="9410" xr:uid="{00000000-0005-0000-0000-000071260000}"/>
    <cellStyle name="Normal 6 4 2 4 8 2 3" xfId="9411" xr:uid="{00000000-0005-0000-0000-000072260000}"/>
    <cellStyle name="Normal 6 4 2 4 8 3" xfId="9412" xr:uid="{00000000-0005-0000-0000-000073260000}"/>
    <cellStyle name="Normal 6 4 2 4 8 3 2" xfId="9413" xr:uid="{00000000-0005-0000-0000-000074260000}"/>
    <cellStyle name="Normal 6 4 2 4 8 4" xfId="9414" xr:uid="{00000000-0005-0000-0000-000075260000}"/>
    <cellStyle name="Normal 6 4 2 4 9" xfId="9415" xr:uid="{00000000-0005-0000-0000-000076260000}"/>
    <cellStyle name="Normal 6 4 2 4 9 2" xfId="9416" xr:uid="{00000000-0005-0000-0000-000077260000}"/>
    <cellStyle name="Normal 6 4 2 4 9 2 2" xfId="9417" xr:uid="{00000000-0005-0000-0000-000078260000}"/>
    <cellStyle name="Normal 6 4 2 4 9 3" xfId="9418" xr:uid="{00000000-0005-0000-0000-000079260000}"/>
    <cellStyle name="Normal 6 4 2 5" xfId="9419" xr:uid="{00000000-0005-0000-0000-00007A260000}"/>
    <cellStyle name="Normal 6 4 2 5 10" xfId="9420" xr:uid="{00000000-0005-0000-0000-00007B260000}"/>
    <cellStyle name="Normal 6 4 2 5 2" xfId="9421" xr:uid="{00000000-0005-0000-0000-00007C260000}"/>
    <cellStyle name="Normal 6 4 2 5 2 2" xfId="9422" xr:uid="{00000000-0005-0000-0000-00007D260000}"/>
    <cellStyle name="Normal 6 4 2 5 2 2 2" xfId="9423" xr:uid="{00000000-0005-0000-0000-00007E260000}"/>
    <cellStyle name="Normal 6 4 2 5 2 2 2 2" xfId="9424" xr:uid="{00000000-0005-0000-0000-00007F260000}"/>
    <cellStyle name="Normal 6 4 2 5 2 2 2 2 2" xfId="9425" xr:uid="{00000000-0005-0000-0000-000080260000}"/>
    <cellStyle name="Normal 6 4 2 5 2 2 2 3" xfId="9426" xr:uid="{00000000-0005-0000-0000-000081260000}"/>
    <cellStyle name="Normal 6 4 2 5 2 2 3" xfId="9427" xr:uid="{00000000-0005-0000-0000-000082260000}"/>
    <cellStyle name="Normal 6 4 2 5 2 2 3 2" xfId="9428" xr:uid="{00000000-0005-0000-0000-000083260000}"/>
    <cellStyle name="Normal 6 4 2 5 2 2 4" xfId="9429" xr:uid="{00000000-0005-0000-0000-000084260000}"/>
    <cellStyle name="Normal 6 4 2 5 2 3" xfId="9430" xr:uid="{00000000-0005-0000-0000-000085260000}"/>
    <cellStyle name="Normal 6 4 2 5 2 3 2" xfId="9431" xr:uid="{00000000-0005-0000-0000-000086260000}"/>
    <cellStyle name="Normal 6 4 2 5 2 3 2 2" xfId="9432" xr:uid="{00000000-0005-0000-0000-000087260000}"/>
    <cellStyle name="Normal 6 4 2 5 2 3 2 2 2" xfId="9433" xr:uid="{00000000-0005-0000-0000-000088260000}"/>
    <cellStyle name="Normal 6 4 2 5 2 3 2 3" xfId="9434" xr:uid="{00000000-0005-0000-0000-000089260000}"/>
    <cellStyle name="Normal 6 4 2 5 2 3 3" xfId="9435" xr:uid="{00000000-0005-0000-0000-00008A260000}"/>
    <cellStyle name="Normal 6 4 2 5 2 3 3 2" xfId="9436" xr:uid="{00000000-0005-0000-0000-00008B260000}"/>
    <cellStyle name="Normal 6 4 2 5 2 3 4" xfId="9437" xr:uid="{00000000-0005-0000-0000-00008C260000}"/>
    <cellStyle name="Normal 6 4 2 5 2 4" xfId="9438" xr:uid="{00000000-0005-0000-0000-00008D260000}"/>
    <cellStyle name="Normal 6 4 2 5 2 4 2" xfId="9439" xr:uid="{00000000-0005-0000-0000-00008E260000}"/>
    <cellStyle name="Normal 6 4 2 5 2 4 2 2" xfId="9440" xr:uid="{00000000-0005-0000-0000-00008F260000}"/>
    <cellStyle name="Normal 6 4 2 5 2 4 2 2 2" xfId="9441" xr:uid="{00000000-0005-0000-0000-000090260000}"/>
    <cellStyle name="Normal 6 4 2 5 2 4 2 3" xfId="9442" xr:uid="{00000000-0005-0000-0000-000091260000}"/>
    <cellStyle name="Normal 6 4 2 5 2 4 3" xfId="9443" xr:uid="{00000000-0005-0000-0000-000092260000}"/>
    <cellStyle name="Normal 6 4 2 5 2 4 3 2" xfId="9444" xr:uid="{00000000-0005-0000-0000-000093260000}"/>
    <cellStyle name="Normal 6 4 2 5 2 4 4" xfId="9445" xr:uid="{00000000-0005-0000-0000-000094260000}"/>
    <cellStyle name="Normal 6 4 2 5 2 5" xfId="9446" xr:uid="{00000000-0005-0000-0000-000095260000}"/>
    <cellStyle name="Normal 6 4 2 5 2 5 2" xfId="9447" xr:uid="{00000000-0005-0000-0000-000096260000}"/>
    <cellStyle name="Normal 6 4 2 5 2 5 2 2" xfId="9448" xr:uid="{00000000-0005-0000-0000-000097260000}"/>
    <cellStyle name="Normal 6 4 2 5 2 5 3" xfId="9449" xr:uid="{00000000-0005-0000-0000-000098260000}"/>
    <cellStyle name="Normal 6 4 2 5 2 6" xfId="9450" xr:uid="{00000000-0005-0000-0000-000099260000}"/>
    <cellStyle name="Normal 6 4 2 5 2 6 2" xfId="9451" xr:uid="{00000000-0005-0000-0000-00009A260000}"/>
    <cellStyle name="Normal 6 4 2 5 2 7" xfId="9452" xr:uid="{00000000-0005-0000-0000-00009B260000}"/>
    <cellStyle name="Normal 6 4 2 5 3" xfId="9453" xr:uid="{00000000-0005-0000-0000-00009C260000}"/>
    <cellStyle name="Normal 6 4 2 5 3 2" xfId="9454" xr:uid="{00000000-0005-0000-0000-00009D260000}"/>
    <cellStyle name="Normal 6 4 2 5 3 2 2" xfId="9455" xr:uid="{00000000-0005-0000-0000-00009E260000}"/>
    <cellStyle name="Normal 6 4 2 5 3 2 2 2" xfId="9456" xr:uid="{00000000-0005-0000-0000-00009F260000}"/>
    <cellStyle name="Normal 6 4 2 5 3 2 3" xfId="9457" xr:uid="{00000000-0005-0000-0000-0000A0260000}"/>
    <cellStyle name="Normal 6 4 2 5 3 3" xfId="9458" xr:uid="{00000000-0005-0000-0000-0000A1260000}"/>
    <cellStyle name="Normal 6 4 2 5 3 3 2" xfId="9459" xr:uid="{00000000-0005-0000-0000-0000A2260000}"/>
    <cellStyle name="Normal 6 4 2 5 3 4" xfId="9460" xr:uid="{00000000-0005-0000-0000-0000A3260000}"/>
    <cellStyle name="Normal 6 4 2 5 4" xfId="9461" xr:uid="{00000000-0005-0000-0000-0000A4260000}"/>
    <cellStyle name="Normal 6 4 2 5 4 2" xfId="9462" xr:uid="{00000000-0005-0000-0000-0000A5260000}"/>
    <cellStyle name="Normal 6 4 2 5 4 2 2" xfId="9463" xr:uid="{00000000-0005-0000-0000-0000A6260000}"/>
    <cellStyle name="Normal 6 4 2 5 4 2 2 2" xfId="9464" xr:uid="{00000000-0005-0000-0000-0000A7260000}"/>
    <cellStyle name="Normal 6 4 2 5 4 2 3" xfId="9465" xr:uid="{00000000-0005-0000-0000-0000A8260000}"/>
    <cellStyle name="Normal 6 4 2 5 4 3" xfId="9466" xr:uid="{00000000-0005-0000-0000-0000A9260000}"/>
    <cellStyle name="Normal 6 4 2 5 4 3 2" xfId="9467" xr:uid="{00000000-0005-0000-0000-0000AA260000}"/>
    <cellStyle name="Normal 6 4 2 5 4 4" xfId="9468" xr:uid="{00000000-0005-0000-0000-0000AB260000}"/>
    <cellStyle name="Normal 6 4 2 5 5" xfId="9469" xr:uid="{00000000-0005-0000-0000-0000AC260000}"/>
    <cellStyle name="Normal 6 4 2 5 5 2" xfId="9470" xr:uid="{00000000-0005-0000-0000-0000AD260000}"/>
    <cellStyle name="Normal 6 4 2 5 5 2 2" xfId="9471" xr:uid="{00000000-0005-0000-0000-0000AE260000}"/>
    <cellStyle name="Normal 6 4 2 5 5 2 2 2" xfId="9472" xr:uid="{00000000-0005-0000-0000-0000AF260000}"/>
    <cellStyle name="Normal 6 4 2 5 5 2 3" xfId="9473" xr:uid="{00000000-0005-0000-0000-0000B0260000}"/>
    <cellStyle name="Normal 6 4 2 5 5 3" xfId="9474" xr:uid="{00000000-0005-0000-0000-0000B1260000}"/>
    <cellStyle name="Normal 6 4 2 5 5 3 2" xfId="9475" xr:uid="{00000000-0005-0000-0000-0000B2260000}"/>
    <cellStyle name="Normal 6 4 2 5 5 4" xfId="9476" xr:uid="{00000000-0005-0000-0000-0000B3260000}"/>
    <cellStyle name="Normal 6 4 2 5 6" xfId="9477" xr:uid="{00000000-0005-0000-0000-0000B4260000}"/>
    <cellStyle name="Normal 6 4 2 5 6 2" xfId="9478" xr:uid="{00000000-0005-0000-0000-0000B5260000}"/>
    <cellStyle name="Normal 6 4 2 5 6 2 2" xfId="9479" xr:uid="{00000000-0005-0000-0000-0000B6260000}"/>
    <cellStyle name="Normal 6 4 2 5 6 2 2 2" xfId="9480" xr:uid="{00000000-0005-0000-0000-0000B7260000}"/>
    <cellStyle name="Normal 6 4 2 5 6 2 3" xfId="9481" xr:uid="{00000000-0005-0000-0000-0000B8260000}"/>
    <cellStyle name="Normal 6 4 2 5 6 3" xfId="9482" xr:uid="{00000000-0005-0000-0000-0000B9260000}"/>
    <cellStyle name="Normal 6 4 2 5 6 3 2" xfId="9483" xr:uid="{00000000-0005-0000-0000-0000BA260000}"/>
    <cellStyle name="Normal 6 4 2 5 6 4" xfId="9484" xr:uid="{00000000-0005-0000-0000-0000BB260000}"/>
    <cellStyle name="Normal 6 4 2 5 7" xfId="9485" xr:uid="{00000000-0005-0000-0000-0000BC260000}"/>
    <cellStyle name="Normal 6 4 2 5 7 2" xfId="9486" xr:uid="{00000000-0005-0000-0000-0000BD260000}"/>
    <cellStyle name="Normal 6 4 2 5 7 2 2" xfId="9487" xr:uid="{00000000-0005-0000-0000-0000BE260000}"/>
    <cellStyle name="Normal 6 4 2 5 7 3" xfId="9488" xr:uid="{00000000-0005-0000-0000-0000BF260000}"/>
    <cellStyle name="Normal 6 4 2 5 8" xfId="9489" xr:uid="{00000000-0005-0000-0000-0000C0260000}"/>
    <cellStyle name="Normal 6 4 2 5 8 2" xfId="9490" xr:uid="{00000000-0005-0000-0000-0000C1260000}"/>
    <cellStyle name="Normal 6 4 2 5 9" xfId="9491" xr:uid="{00000000-0005-0000-0000-0000C2260000}"/>
    <cellStyle name="Normal 6 4 2 5 9 2" xfId="9492" xr:uid="{00000000-0005-0000-0000-0000C3260000}"/>
    <cellStyle name="Normal 6 4 2 6" xfId="9493" xr:uid="{00000000-0005-0000-0000-0000C4260000}"/>
    <cellStyle name="Normal 6 4 2 6 2" xfId="9494" xr:uid="{00000000-0005-0000-0000-0000C5260000}"/>
    <cellStyle name="Normal 6 4 2 6 2 2" xfId="9495" xr:uid="{00000000-0005-0000-0000-0000C6260000}"/>
    <cellStyle name="Normal 6 4 2 6 2 2 2" xfId="9496" xr:uid="{00000000-0005-0000-0000-0000C7260000}"/>
    <cellStyle name="Normal 6 4 2 6 2 2 2 2" xfId="9497" xr:uid="{00000000-0005-0000-0000-0000C8260000}"/>
    <cellStyle name="Normal 6 4 2 6 2 2 2 2 2" xfId="9498" xr:uid="{00000000-0005-0000-0000-0000C9260000}"/>
    <cellStyle name="Normal 6 4 2 6 2 2 2 3" xfId="9499" xr:uid="{00000000-0005-0000-0000-0000CA260000}"/>
    <cellStyle name="Normal 6 4 2 6 2 2 3" xfId="9500" xr:uid="{00000000-0005-0000-0000-0000CB260000}"/>
    <cellStyle name="Normal 6 4 2 6 2 2 3 2" xfId="9501" xr:uid="{00000000-0005-0000-0000-0000CC260000}"/>
    <cellStyle name="Normal 6 4 2 6 2 2 4" xfId="9502" xr:uid="{00000000-0005-0000-0000-0000CD260000}"/>
    <cellStyle name="Normal 6 4 2 6 2 3" xfId="9503" xr:uid="{00000000-0005-0000-0000-0000CE260000}"/>
    <cellStyle name="Normal 6 4 2 6 2 3 2" xfId="9504" xr:uid="{00000000-0005-0000-0000-0000CF260000}"/>
    <cellStyle name="Normal 6 4 2 6 2 3 2 2" xfId="9505" xr:uid="{00000000-0005-0000-0000-0000D0260000}"/>
    <cellStyle name="Normal 6 4 2 6 2 3 2 2 2" xfId="9506" xr:uid="{00000000-0005-0000-0000-0000D1260000}"/>
    <cellStyle name="Normal 6 4 2 6 2 3 2 3" xfId="9507" xr:uid="{00000000-0005-0000-0000-0000D2260000}"/>
    <cellStyle name="Normal 6 4 2 6 2 3 3" xfId="9508" xr:uid="{00000000-0005-0000-0000-0000D3260000}"/>
    <cellStyle name="Normal 6 4 2 6 2 3 3 2" xfId="9509" xr:uid="{00000000-0005-0000-0000-0000D4260000}"/>
    <cellStyle name="Normal 6 4 2 6 2 3 4" xfId="9510" xr:uid="{00000000-0005-0000-0000-0000D5260000}"/>
    <cellStyle name="Normal 6 4 2 6 2 4" xfId="9511" xr:uid="{00000000-0005-0000-0000-0000D6260000}"/>
    <cellStyle name="Normal 6 4 2 6 2 4 2" xfId="9512" xr:uid="{00000000-0005-0000-0000-0000D7260000}"/>
    <cellStyle name="Normal 6 4 2 6 2 4 2 2" xfId="9513" xr:uid="{00000000-0005-0000-0000-0000D8260000}"/>
    <cellStyle name="Normal 6 4 2 6 2 4 2 2 2" xfId="9514" xr:uid="{00000000-0005-0000-0000-0000D9260000}"/>
    <cellStyle name="Normal 6 4 2 6 2 4 2 3" xfId="9515" xr:uid="{00000000-0005-0000-0000-0000DA260000}"/>
    <cellStyle name="Normal 6 4 2 6 2 4 3" xfId="9516" xr:uid="{00000000-0005-0000-0000-0000DB260000}"/>
    <cellStyle name="Normal 6 4 2 6 2 4 3 2" xfId="9517" xr:uid="{00000000-0005-0000-0000-0000DC260000}"/>
    <cellStyle name="Normal 6 4 2 6 2 4 4" xfId="9518" xr:uid="{00000000-0005-0000-0000-0000DD260000}"/>
    <cellStyle name="Normal 6 4 2 6 2 5" xfId="9519" xr:uid="{00000000-0005-0000-0000-0000DE260000}"/>
    <cellStyle name="Normal 6 4 2 6 2 5 2" xfId="9520" xr:uid="{00000000-0005-0000-0000-0000DF260000}"/>
    <cellStyle name="Normal 6 4 2 6 2 5 2 2" xfId="9521" xr:uid="{00000000-0005-0000-0000-0000E0260000}"/>
    <cellStyle name="Normal 6 4 2 6 2 5 3" xfId="9522" xr:uid="{00000000-0005-0000-0000-0000E1260000}"/>
    <cellStyle name="Normal 6 4 2 6 2 6" xfId="9523" xr:uid="{00000000-0005-0000-0000-0000E2260000}"/>
    <cellStyle name="Normal 6 4 2 6 2 6 2" xfId="9524" xr:uid="{00000000-0005-0000-0000-0000E3260000}"/>
    <cellStyle name="Normal 6 4 2 6 2 7" xfId="9525" xr:uid="{00000000-0005-0000-0000-0000E4260000}"/>
    <cellStyle name="Normal 6 4 2 6 3" xfId="9526" xr:uid="{00000000-0005-0000-0000-0000E5260000}"/>
    <cellStyle name="Normal 6 4 2 6 3 2" xfId="9527" xr:uid="{00000000-0005-0000-0000-0000E6260000}"/>
    <cellStyle name="Normal 6 4 2 6 3 2 2" xfId="9528" xr:uid="{00000000-0005-0000-0000-0000E7260000}"/>
    <cellStyle name="Normal 6 4 2 6 3 2 2 2" xfId="9529" xr:uid="{00000000-0005-0000-0000-0000E8260000}"/>
    <cellStyle name="Normal 6 4 2 6 3 2 3" xfId="9530" xr:uid="{00000000-0005-0000-0000-0000E9260000}"/>
    <cellStyle name="Normal 6 4 2 6 3 3" xfId="9531" xr:uid="{00000000-0005-0000-0000-0000EA260000}"/>
    <cellStyle name="Normal 6 4 2 6 3 3 2" xfId="9532" xr:uid="{00000000-0005-0000-0000-0000EB260000}"/>
    <cellStyle name="Normal 6 4 2 6 3 4" xfId="9533" xr:uid="{00000000-0005-0000-0000-0000EC260000}"/>
    <cellStyle name="Normal 6 4 2 6 4" xfId="9534" xr:uid="{00000000-0005-0000-0000-0000ED260000}"/>
    <cellStyle name="Normal 6 4 2 6 4 2" xfId="9535" xr:uid="{00000000-0005-0000-0000-0000EE260000}"/>
    <cellStyle name="Normal 6 4 2 6 4 2 2" xfId="9536" xr:uid="{00000000-0005-0000-0000-0000EF260000}"/>
    <cellStyle name="Normal 6 4 2 6 4 2 2 2" xfId="9537" xr:uid="{00000000-0005-0000-0000-0000F0260000}"/>
    <cellStyle name="Normal 6 4 2 6 4 2 3" xfId="9538" xr:uid="{00000000-0005-0000-0000-0000F1260000}"/>
    <cellStyle name="Normal 6 4 2 6 4 3" xfId="9539" xr:uid="{00000000-0005-0000-0000-0000F2260000}"/>
    <cellStyle name="Normal 6 4 2 6 4 3 2" xfId="9540" xr:uid="{00000000-0005-0000-0000-0000F3260000}"/>
    <cellStyle name="Normal 6 4 2 6 4 4" xfId="9541" xr:uid="{00000000-0005-0000-0000-0000F4260000}"/>
    <cellStyle name="Normal 6 4 2 6 5" xfId="9542" xr:uid="{00000000-0005-0000-0000-0000F5260000}"/>
    <cellStyle name="Normal 6 4 2 6 5 2" xfId="9543" xr:uid="{00000000-0005-0000-0000-0000F6260000}"/>
    <cellStyle name="Normal 6 4 2 6 5 2 2" xfId="9544" xr:uid="{00000000-0005-0000-0000-0000F7260000}"/>
    <cellStyle name="Normal 6 4 2 6 5 2 2 2" xfId="9545" xr:uid="{00000000-0005-0000-0000-0000F8260000}"/>
    <cellStyle name="Normal 6 4 2 6 5 2 3" xfId="9546" xr:uid="{00000000-0005-0000-0000-0000F9260000}"/>
    <cellStyle name="Normal 6 4 2 6 5 3" xfId="9547" xr:uid="{00000000-0005-0000-0000-0000FA260000}"/>
    <cellStyle name="Normal 6 4 2 6 5 3 2" xfId="9548" xr:uid="{00000000-0005-0000-0000-0000FB260000}"/>
    <cellStyle name="Normal 6 4 2 6 5 4" xfId="9549" xr:uid="{00000000-0005-0000-0000-0000FC260000}"/>
    <cellStyle name="Normal 6 4 2 6 6" xfId="9550" xr:uid="{00000000-0005-0000-0000-0000FD260000}"/>
    <cellStyle name="Normal 6 4 2 6 6 2" xfId="9551" xr:uid="{00000000-0005-0000-0000-0000FE260000}"/>
    <cellStyle name="Normal 6 4 2 6 6 2 2" xfId="9552" xr:uid="{00000000-0005-0000-0000-0000FF260000}"/>
    <cellStyle name="Normal 6 4 2 6 6 3" xfId="9553" xr:uid="{00000000-0005-0000-0000-000000270000}"/>
    <cellStyle name="Normal 6 4 2 6 7" xfId="9554" xr:uid="{00000000-0005-0000-0000-000001270000}"/>
    <cellStyle name="Normal 6 4 2 6 7 2" xfId="9555" xr:uid="{00000000-0005-0000-0000-000002270000}"/>
    <cellStyle name="Normal 6 4 2 6 8" xfId="9556" xr:uid="{00000000-0005-0000-0000-000003270000}"/>
    <cellStyle name="Normal 6 4 2 6 8 2" xfId="9557" xr:uid="{00000000-0005-0000-0000-000004270000}"/>
    <cellStyle name="Normal 6 4 2 6 9" xfId="9558" xr:uid="{00000000-0005-0000-0000-000005270000}"/>
    <cellStyle name="Normal 6 4 2 7" xfId="9559" xr:uid="{00000000-0005-0000-0000-000006270000}"/>
    <cellStyle name="Normal 6 4 2 7 2" xfId="9560" xr:uid="{00000000-0005-0000-0000-000007270000}"/>
    <cellStyle name="Normal 6 4 2 7 2 2" xfId="9561" xr:uid="{00000000-0005-0000-0000-000008270000}"/>
    <cellStyle name="Normal 6 4 2 7 2 2 2" xfId="9562" xr:uid="{00000000-0005-0000-0000-000009270000}"/>
    <cellStyle name="Normal 6 4 2 7 2 2 2 2" xfId="9563" xr:uid="{00000000-0005-0000-0000-00000A270000}"/>
    <cellStyle name="Normal 6 4 2 7 2 2 2 2 2" xfId="9564" xr:uid="{00000000-0005-0000-0000-00000B270000}"/>
    <cellStyle name="Normal 6 4 2 7 2 2 2 3" xfId="9565" xr:uid="{00000000-0005-0000-0000-00000C270000}"/>
    <cellStyle name="Normal 6 4 2 7 2 2 3" xfId="9566" xr:uid="{00000000-0005-0000-0000-00000D270000}"/>
    <cellStyle name="Normal 6 4 2 7 2 2 3 2" xfId="9567" xr:uid="{00000000-0005-0000-0000-00000E270000}"/>
    <cellStyle name="Normal 6 4 2 7 2 2 4" xfId="9568" xr:uid="{00000000-0005-0000-0000-00000F270000}"/>
    <cellStyle name="Normal 6 4 2 7 2 3" xfId="9569" xr:uid="{00000000-0005-0000-0000-000010270000}"/>
    <cellStyle name="Normal 6 4 2 7 2 3 2" xfId="9570" xr:uid="{00000000-0005-0000-0000-000011270000}"/>
    <cellStyle name="Normal 6 4 2 7 2 3 2 2" xfId="9571" xr:uid="{00000000-0005-0000-0000-000012270000}"/>
    <cellStyle name="Normal 6 4 2 7 2 3 2 2 2" xfId="9572" xr:uid="{00000000-0005-0000-0000-000013270000}"/>
    <cellStyle name="Normal 6 4 2 7 2 3 2 3" xfId="9573" xr:uid="{00000000-0005-0000-0000-000014270000}"/>
    <cellStyle name="Normal 6 4 2 7 2 3 3" xfId="9574" xr:uid="{00000000-0005-0000-0000-000015270000}"/>
    <cellStyle name="Normal 6 4 2 7 2 3 3 2" xfId="9575" xr:uid="{00000000-0005-0000-0000-000016270000}"/>
    <cellStyle name="Normal 6 4 2 7 2 3 4" xfId="9576" xr:uid="{00000000-0005-0000-0000-000017270000}"/>
    <cellStyle name="Normal 6 4 2 7 2 4" xfId="9577" xr:uid="{00000000-0005-0000-0000-000018270000}"/>
    <cellStyle name="Normal 6 4 2 7 2 4 2" xfId="9578" xr:uid="{00000000-0005-0000-0000-000019270000}"/>
    <cellStyle name="Normal 6 4 2 7 2 4 2 2" xfId="9579" xr:uid="{00000000-0005-0000-0000-00001A270000}"/>
    <cellStyle name="Normal 6 4 2 7 2 4 2 2 2" xfId="9580" xr:uid="{00000000-0005-0000-0000-00001B270000}"/>
    <cellStyle name="Normal 6 4 2 7 2 4 2 3" xfId="9581" xr:uid="{00000000-0005-0000-0000-00001C270000}"/>
    <cellStyle name="Normal 6 4 2 7 2 4 3" xfId="9582" xr:uid="{00000000-0005-0000-0000-00001D270000}"/>
    <cellStyle name="Normal 6 4 2 7 2 4 3 2" xfId="9583" xr:uid="{00000000-0005-0000-0000-00001E270000}"/>
    <cellStyle name="Normal 6 4 2 7 2 4 4" xfId="9584" xr:uid="{00000000-0005-0000-0000-00001F270000}"/>
    <cellStyle name="Normal 6 4 2 7 2 5" xfId="9585" xr:uid="{00000000-0005-0000-0000-000020270000}"/>
    <cellStyle name="Normal 6 4 2 7 2 5 2" xfId="9586" xr:uid="{00000000-0005-0000-0000-000021270000}"/>
    <cellStyle name="Normal 6 4 2 7 2 5 2 2" xfId="9587" xr:uid="{00000000-0005-0000-0000-000022270000}"/>
    <cellStyle name="Normal 6 4 2 7 2 5 3" xfId="9588" xr:uid="{00000000-0005-0000-0000-000023270000}"/>
    <cellStyle name="Normal 6 4 2 7 2 6" xfId="9589" xr:uid="{00000000-0005-0000-0000-000024270000}"/>
    <cellStyle name="Normal 6 4 2 7 2 6 2" xfId="9590" xr:uid="{00000000-0005-0000-0000-000025270000}"/>
    <cellStyle name="Normal 6 4 2 7 2 7" xfId="9591" xr:uid="{00000000-0005-0000-0000-000026270000}"/>
    <cellStyle name="Normal 6 4 2 7 3" xfId="9592" xr:uid="{00000000-0005-0000-0000-000027270000}"/>
    <cellStyle name="Normal 6 4 2 7 3 2" xfId="9593" xr:uid="{00000000-0005-0000-0000-000028270000}"/>
    <cellStyle name="Normal 6 4 2 7 3 2 2" xfId="9594" xr:uid="{00000000-0005-0000-0000-000029270000}"/>
    <cellStyle name="Normal 6 4 2 7 3 2 2 2" xfId="9595" xr:uid="{00000000-0005-0000-0000-00002A270000}"/>
    <cellStyle name="Normal 6 4 2 7 3 2 3" xfId="9596" xr:uid="{00000000-0005-0000-0000-00002B270000}"/>
    <cellStyle name="Normal 6 4 2 7 3 3" xfId="9597" xr:uid="{00000000-0005-0000-0000-00002C270000}"/>
    <cellStyle name="Normal 6 4 2 7 3 3 2" xfId="9598" xr:uid="{00000000-0005-0000-0000-00002D270000}"/>
    <cellStyle name="Normal 6 4 2 7 3 4" xfId="9599" xr:uid="{00000000-0005-0000-0000-00002E270000}"/>
    <cellStyle name="Normal 6 4 2 7 4" xfId="9600" xr:uid="{00000000-0005-0000-0000-00002F270000}"/>
    <cellStyle name="Normal 6 4 2 7 4 2" xfId="9601" xr:uid="{00000000-0005-0000-0000-000030270000}"/>
    <cellStyle name="Normal 6 4 2 7 4 2 2" xfId="9602" xr:uid="{00000000-0005-0000-0000-000031270000}"/>
    <cellStyle name="Normal 6 4 2 7 4 2 2 2" xfId="9603" xr:uid="{00000000-0005-0000-0000-000032270000}"/>
    <cellStyle name="Normal 6 4 2 7 4 2 3" xfId="9604" xr:uid="{00000000-0005-0000-0000-000033270000}"/>
    <cellStyle name="Normal 6 4 2 7 4 3" xfId="9605" xr:uid="{00000000-0005-0000-0000-000034270000}"/>
    <cellStyle name="Normal 6 4 2 7 4 3 2" xfId="9606" xr:uid="{00000000-0005-0000-0000-000035270000}"/>
    <cellStyle name="Normal 6 4 2 7 4 4" xfId="9607" xr:uid="{00000000-0005-0000-0000-000036270000}"/>
    <cellStyle name="Normal 6 4 2 7 5" xfId="9608" xr:uid="{00000000-0005-0000-0000-000037270000}"/>
    <cellStyle name="Normal 6 4 2 7 5 2" xfId="9609" xr:uid="{00000000-0005-0000-0000-000038270000}"/>
    <cellStyle name="Normal 6 4 2 7 5 2 2" xfId="9610" xr:uid="{00000000-0005-0000-0000-000039270000}"/>
    <cellStyle name="Normal 6 4 2 7 5 2 2 2" xfId="9611" xr:uid="{00000000-0005-0000-0000-00003A270000}"/>
    <cellStyle name="Normal 6 4 2 7 5 2 3" xfId="9612" xr:uid="{00000000-0005-0000-0000-00003B270000}"/>
    <cellStyle name="Normal 6 4 2 7 5 3" xfId="9613" xr:uid="{00000000-0005-0000-0000-00003C270000}"/>
    <cellStyle name="Normal 6 4 2 7 5 3 2" xfId="9614" xr:uid="{00000000-0005-0000-0000-00003D270000}"/>
    <cellStyle name="Normal 6 4 2 7 5 4" xfId="9615" xr:uid="{00000000-0005-0000-0000-00003E270000}"/>
    <cellStyle name="Normal 6 4 2 7 6" xfId="9616" xr:uid="{00000000-0005-0000-0000-00003F270000}"/>
    <cellStyle name="Normal 6 4 2 7 6 2" xfId="9617" xr:uid="{00000000-0005-0000-0000-000040270000}"/>
    <cellStyle name="Normal 6 4 2 7 6 2 2" xfId="9618" xr:uid="{00000000-0005-0000-0000-000041270000}"/>
    <cellStyle name="Normal 6 4 2 7 6 3" xfId="9619" xr:uid="{00000000-0005-0000-0000-000042270000}"/>
    <cellStyle name="Normal 6 4 2 7 7" xfId="9620" xr:uid="{00000000-0005-0000-0000-000043270000}"/>
    <cellStyle name="Normal 6 4 2 7 7 2" xfId="9621" xr:uid="{00000000-0005-0000-0000-000044270000}"/>
    <cellStyle name="Normal 6 4 2 7 8" xfId="9622" xr:uid="{00000000-0005-0000-0000-000045270000}"/>
    <cellStyle name="Normal 6 4 2 8" xfId="9623" xr:uid="{00000000-0005-0000-0000-000046270000}"/>
    <cellStyle name="Normal 6 4 2 8 2" xfId="9624" xr:uid="{00000000-0005-0000-0000-000047270000}"/>
    <cellStyle name="Normal 6 4 2 8 2 2" xfId="9625" xr:uid="{00000000-0005-0000-0000-000048270000}"/>
    <cellStyle name="Normal 6 4 2 8 2 2 2" xfId="9626" xr:uid="{00000000-0005-0000-0000-000049270000}"/>
    <cellStyle name="Normal 6 4 2 8 2 2 2 2" xfId="9627" xr:uid="{00000000-0005-0000-0000-00004A270000}"/>
    <cellStyle name="Normal 6 4 2 8 2 2 3" xfId="9628" xr:uid="{00000000-0005-0000-0000-00004B270000}"/>
    <cellStyle name="Normal 6 4 2 8 2 3" xfId="9629" xr:uid="{00000000-0005-0000-0000-00004C270000}"/>
    <cellStyle name="Normal 6 4 2 8 2 3 2" xfId="9630" xr:uid="{00000000-0005-0000-0000-00004D270000}"/>
    <cellStyle name="Normal 6 4 2 8 2 4" xfId="9631" xr:uid="{00000000-0005-0000-0000-00004E270000}"/>
    <cellStyle name="Normal 6 4 2 8 3" xfId="9632" xr:uid="{00000000-0005-0000-0000-00004F270000}"/>
    <cellStyle name="Normal 6 4 2 8 3 2" xfId="9633" xr:uid="{00000000-0005-0000-0000-000050270000}"/>
    <cellStyle name="Normal 6 4 2 8 3 2 2" xfId="9634" xr:uid="{00000000-0005-0000-0000-000051270000}"/>
    <cellStyle name="Normal 6 4 2 8 3 2 2 2" xfId="9635" xr:uid="{00000000-0005-0000-0000-000052270000}"/>
    <cellStyle name="Normal 6 4 2 8 3 2 3" xfId="9636" xr:uid="{00000000-0005-0000-0000-000053270000}"/>
    <cellStyle name="Normal 6 4 2 8 3 3" xfId="9637" xr:uid="{00000000-0005-0000-0000-000054270000}"/>
    <cellStyle name="Normal 6 4 2 8 3 3 2" xfId="9638" xr:uid="{00000000-0005-0000-0000-000055270000}"/>
    <cellStyle name="Normal 6 4 2 8 3 4" xfId="9639" xr:uid="{00000000-0005-0000-0000-000056270000}"/>
    <cellStyle name="Normal 6 4 2 8 4" xfId="9640" xr:uid="{00000000-0005-0000-0000-000057270000}"/>
    <cellStyle name="Normal 6 4 2 8 4 2" xfId="9641" xr:uid="{00000000-0005-0000-0000-000058270000}"/>
    <cellStyle name="Normal 6 4 2 8 4 2 2" xfId="9642" xr:uid="{00000000-0005-0000-0000-000059270000}"/>
    <cellStyle name="Normal 6 4 2 8 4 2 2 2" xfId="9643" xr:uid="{00000000-0005-0000-0000-00005A270000}"/>
    <cellStyle name="Normal 6 4 2 8 4 2 3" xfId="9644" xr:uid="{00000000-0005-0000-0000-00005B270000}"/>
    <cellStyle name="Normal 6 4 2 8 4 3" xfId="9645" xr:uid="{00000000-0005-0000-0000-00005C270000}"/>
    <cellStyle name="Normal 6 4 2 8 4 3 2" xfId="9646" xr:uid="{00000000-0005-0000-0000-00005D270000}"/>
    <cellStyle name="Normal 6 4 2 8 4 4" xfId="9647" xr:uid="{00000000-0005-0000-0000-00005E270000}"/>
    <cellStyle name="Normal 6 4 2 8 5" xfId="9648" xr:uid="{00000000-0005-0000-0000-00005F270000}"/>
    <cellStyle name="Normal 6 4 2 8 5 2" xfId="9649" xr:uid="{00000000-0005-0000-0000-000060270000}"/>
    <cellStyle name="Normal 6 4 2 8 5 2 2" xfId="9650" xr:uid="{00000000-0005-0000-0000-000061270000}"/>
    <cellStyle name="Normal 6 4 2 8 5 3" xfId="9651" xr:uid="{00000000-0005-0000-0000-000062270000}"/>
    <cellStyle name="Normal 6 4 2 8 6" xfId="9652" xr:uid="{00000000-0005-0000-0000-000063270000}"/>
    <cellStyle name="Normal 6 4 2 8 6 2" xfId="9653" xr:uid="{00000000-0005-0000-0000-000064270000}"/>
    <cellStyle name="Normal 6 4 2 8 7" xfId="9654" xr:uid="{00000000-0005-0000-0000-000065270000}"/>
    <cellStyle name="Normal 6 4 2 9" xfId="9655" xr:uid="{00000000-0005-0000-0000-000066270000}"/>
    <cellStyle name="Normal 6 4 2 9 2" xfId="9656" xr:uid="{00000000-0005-0000-0000-000067270000}"/>
    <cellStyle name="Normal 6 4 2 9 2 2" xfId="9657" xr:uid="{00000000-0005-0000-0000-000068270000}"/>
    <cellStyle name="Normal 6 4 2 9 2 2 2" xfId="9658" xr:uid="{00000000-0005-0000-0000-000069270000}"/>
    <cellStyle name="Normal 6 4 2 9 2 3" xfId="9659" xr:uid="{00000000-0005-0000-0000-00006A270000}"/>
    <cellStyle name="Normal 6 4 2 9 3" xfId="9660" xr:uid="{00000000-0005-0000-0000-00006B270000}"/>
    <cellStyle name="Normal 6 4 2 9 3 2" xfId="9661" xr:uid="{00000000-0005-0000-0000-00006C270000}"/>
    <cellStyle name="Normal 6 4 2 9 4" xfId="9662" xr:uid="{00000000-0005-0000-0000-00006D270000}"/>
    <cellStyle name="Normal 6 4 20" xfId="9663" xr:uid="{00000000-0005-0000-0000-00006E270000}"/>
    <cellStyle name="Normal 6 4 21" xfId="9664" xr:uid="{00000000-0005-0000-0000-00006F270000}"/>
    <cellStyle name="Normal 6 4 22" xfId="9665" xr:uid="{00000000-0005-0000-0000-000070270000}"/>
    <cellStyle name="Normal 6 4 23" xfId="9666" xr:uid="{00000000-0005-0000-0000-000071270000}"/>
    <cellStyle name="Normal 6 4 24" xfId="9667" xr:uid="{00000000-0005-0000-0000-000072270000}"/>
    <cellStyle name="Normal 6 4 25" xfId="9668" xr:uid="{00000000-0005-0000-0000-000073270000}"/>
    <cellStyle name="Normal 6 4 26" xfId="8198" xr:uid="{00000000-0005-0000-0000-000074270000}"/>
    <cellStyle name="Normal 6 4 3" xfId="547" xr:uid="{00000000-0005-0000-0000-000075270000}"/>
    <cellStyle name="Normal 6 4 3 10" xfId="9669" xr:uid="{00000000-0005-0000-0000-000076270000}"/>
    <cellStyle name="Normal 6 4 3 10 2" xfId="9670" xr:uid="{00000000-0005-0000-0000-000077270000}"/>
    <cellStyle name="Normal 6 4 3 10 2 2" xfId="9671" xr:uid="{00000000-0005-0000-0000-000078270000}"/>
    <cellStyle name="Normal 6 4 3 10 2 2 2" xfId="9672" xr:uid="{00000000-0005-0000-0000-000079270000}"/>
    <cellStyle name="Normal 6 4 3 10 2 3" xfId="9673" xr:uid="{00000000-0005-0000-0000-00007A270000}"/>
    <cellStyle name="Normal 6 4 3 10 3" xfId="9674" xr:uid="{00000000-0005-0000-0000-00007B270000}"/>
    <cellStyle name="Normal 6 4 3 10 3 2" xfId="9675" xr:uid="{00000000-0005-0000-0000-00007C270000}"/>
    <cellStyle name="Normal 6 4 3 10 4" xfId="9676" xr:uid="{00000000-0005-0000-0000-00007D270000}"/>
    <cellStyle name="Normal 6 4 3 11" xfId="9677" xr:uid="{00000000-0005-0000-0000-00007E270000}"/>
    <cellStyle name="Normal 6 4 3 11 2" xfId="9678" xr:uid="{00000000-0005-0000-0000-00007F270000}"/>
    <cellStyle name="Normal 6 4 3 11 2 2" xfId="9679" xr:uid="{00000000-0005-0000-0000-000080270000}"/>
    <cellStyle name="Normal 6 4 3 11 2 2 2" xfId="9680" xr:uid="{00000000-0005-0000-0000-000081270000}"/>
    <cellStyle name="Normal 6 4 3 11 2 3" xfId="9681" xr:uid="{00000000-0005-0000-0000-000082270000}"/>
    <cellStyle name="Normal 6 4 3 11 3" xfId="9682" xr:uid="{00000000-0005-0000-0000-000083270000}"/>
    <cellStyle name="Normal 6 4 3 11 3 2" xfId="9683" xr:uid="{00000000-0005-0000-0000-000084270000}"/>
    <cellStyle name="Normal 6 4 3 11 4" xfId="9684" xr:uid="{00000000-0005-0000-0000-000085270000}"/>
    <cellStyle name="Normal 6 4 3 12" xfId="9685" xr:uid="{00000000-0005-0000-0000-000086270000}"/>
    <cellStyle name="Normal 6 4 3 12 2" xfId="9686" xr:uid="{00000000-0005-0000-0000-000087270000}"/>
    <cellStyle name="Normal 6 4 3 12 2 2" xfId="9687" xr:uid="{00000000-0005-0000-0000-000088270000}"/>
    <cellStyle name="Normal 6 4 3 12 3" xfId="9688" xr:uid="{00000000-0005-0000-0000-000089270000}"/>
    <cellStyle name="Normal 6 4 3 13" xfId="9689" xr:uid="{00000000-0005-0000-0000-00008A270000}"/>
    <cellStyle name="Normal 6 4 3 13 2" xfId="9690" xr:uid="{00000000-0005-0000-0000-00008B270000}"/>
    <cellStyle name="Normal 6 4 3 14" xfId="9691" xr:uid="{00000000-0005-0000-0000-00008C270000}"/>
    <cellStyle name="Normal 6 4 3 14 2" xfId="9692" xr:uid="{00000000-0005-0000-0000-00008D270000}"/>
    <cellStyle name="Normal 6 4 3 15" xfId="9693" xr:uid="{00000000-0005-0000-0000-00008E270000}"/>
    <cellStyle name="Normal 6 4 3 16" xfId="9694" xr:uid="{00000000-0005-0000-0000-00008F270000}"/>
    <cellStyle name="Normal 6 4 3 2" xfId="9695" xr:uid="{00000000-0005-0000-0000-000090270000}"/>
    <cellStyle name="Normal 6 4 3 2 10" xfId="9696" xr:uid="{00000000-0005-0000-0000-000091270000}"/>
    <cellStyle name="Normal 6 4 3 2 10 2" xfId="9697" xr:uid="{00000000-0005-0000-0000-000092270000}"/>
    <cellStyle name="Normal 6 4 3 2 10 2 2" xfId="9698" xr:uid="{00000000-0005-0000-0000-000093270000}"/>
    <cellStyle name="Normal 6 4 3 2 10 2 2 2" xfId="9699" xr:uid="{00000000-0005-0000-0000-000094270000}"/>
    <cellStyle name="Normal 6 4 3 2 10 2 3" xfId="9700" xr:uid="{00000000-0005-0000-0000-000095270000}"/>
    <cellStyle name="Normal 6 4 3 2 10 3" xfId="9701" xr:uid="{00000000-0005-0000-0000-000096270000}"/>
    <cellStyle name="Normal 6 4 3 2 10 3 2" xfId="9702" xr:uid="{00000000-0005-0000-0000-000097270000}"/>
    <cellStyle name="Normal 6 4 3 2 10 4" xfId="9703" xr:uid="{00000000-0005-0000-0000-000098270000}"/>
    <cellStyle name="Normal 6 4 3 2 11" xfId="9704" xr:uid="{00000000-0005-0000-0000-000099270000}"/>
    <cellStyle name="Normal 6 4 3 2 11 2" xfId="9705" xr:uid="{00000000-0005-0000-0000-00009A270000}"/>
    <cellStyle name="Normal 6 4 3 2 11 2 2" xfId="9706" xr:uid="{00000000-0005-0000-0000-00009B270000}"/>
    <cellStyle name="Normal 6 4 3 2 11 3" xfId="9707" xr:uid="{00000000-0005-0000-0000-00009C270000}"/>
    <cellStyle name="Normal 6 4 3 2 12" xfId="9708" xr:uid="{00000000-0005-0000-0000-00009D270000}"/>
    <cellStyle name="Normal 6 4 3 2 12 2" xfId="9709" xr:uid="{00000000-0005-0000-0000-00009E270000}"/>
    <cellStyle name="Normal 6 4 3 2 13" xfId="9710" xr:uid="{00000000-0005-0000-0000-00009F270000}"/>
    <cellStyle name="Normal 6 4 3 2 13 2" xfId="9711" xr:uid="{00000000-0005-0000-0000-0000A0270000}"/>
    <cellStyle name="Normal 6 4 3 2 14" xfId="9712" xr:uid="{00000000-0005-0000-0000-0000A1270000}"/>
    <cellStyle name="Normal 6 4 3 2 2" xfId="9713" xr:uid="{00000000-0005-0000-0000-0000A2270000}"/>
    <cellStyle name="Normal 6 4 3 2 2 10" xfId="9714" xr:uid="{00000000-0005-0000-0000-0000A3270000}"/>
    <cellStyle name="Normal 6 4 3 2 2 10 2" xfId="9715" xr:uid="{00000000-0005-0000-0000-0000A4270000}"/>
    <cellStyle name="Normal 6 4 3 2 2 11" xfId="9716" xr:uid="{00000000-0005-0000-0000-0000A5270000}"/>
    <cellStyle name="Normal 6 4 3 2 2 2" xfId="9717" xr:uid="{00000000-0005-0000-0000-0000A6270000}"/>
    <cellStyle name="Normal 6 4 3 2 2 2 2" xfId="9718" xr:uid="{00000000-0005-0000-0000-0000A7270000}"/>
    <cellStyle name="Normal 6 4 3 2 2 2 2 2" xfId="9719" xr:uid="{00000000-0005-0000-0000-0000A8270000}"/>
    <cellStyle name="Normal 6 4 3 2 2 2 2 2 2" xfId="9720" xr:uid="{00000000-0005-0000-0000-0000A9270000}"/>
    <cellStyle name="Normal 6 4 3 2 2 2 2 2 2 2" xfId="9721" xr:uid="{00000000-0005-0000-0000-0000AA270000}"/>
    <cellStyle name="Normal 6 4 3 2 2 2 2 2 2 2 2" xfId="9722" xr:uid="{00000000-0005-0000-0000-0000AB270000}"/>
    <cellStyle name="Normal 6 4 3 2 2 2 2 2 2 3" xfId="9723" xr:uid="{00000000-0005-0000-0000-0000AC270000}"/>
    <cellStyle name="Normal 6 4 3 2 2 2 2 2 3" xfId="9724" xr:uid="{00000000-0005-0000-0000-0000AD270000}"/>
    <cellStyle name="Normal 6 4 3 2 2 2 2 2 3 2" xfId="9725" xr:uid="{00000000-0005-0000-0000-0000AE270000}"/>
    <cellStyle name="Normal 6 4 3 2 2 2 2 2 4" xfId="9726" xr:uid="{00000000-0005-0000-0000-0000AF270000}"/>
    <cellStyle name="Normal 6 4 3 2 2 2 2 3" xfId="9727" xr:uid="{00000000-0005-0000-0000-0000B0270000}"/>
    <cellStyle name="Normal 6 4 3 2 2 2 2 3 2" xfId="9728" xr:uid="{00000000-0005-0000-0000-0000B1270000}"/>
    <cellStyle name="Normal 6 4 3 2 2 2 2 3 2 2" xfId="9729" xr:uid="{00000000-0005-0000-0000-0000B2270000}"/>
    <cellStyle name="Normal 6 4 3 2 2 2 2 3 2 2 2" xfId="9730" xr:uid="{00000000-0005-0000-0000-0000B3270000}"/>
    <cellStyle name="Normal 6 4 3 2 2 2 2 3 2 3" xfId="9731" xr:uid="{00000000-0005-0000-0000-0000B4270000}"/>
    <cellStyle name="Normal 6 4 3 2 2 2 2 3 3" xfId="9732" xr:uid="{00000000-0005-0000-0000-0000B5270000}"/>
    <cellStyle name="Normal 6 4 3 2 2 2 2 3 3 2" xfId="9733" xr:uid="{00000000-0005-0000-0000-0000B6270000}"/>
    <cellStyle name="Normal 6 4 3 2 2 2 2 3 4" xfId="9734" xr:uid="{00000000-0005-0000-0000-0000B7270000}"/>
    <cellStyle name="Normal 6 4 3 2 2 2 2 4" xfId="9735" xr:uid="{00000000-0005-0000-0000-0000B8270000}"/>
    <cellStyle name="Normal 6 4 3 2 2 2 2 4 2" xfId="9736" xr:uid="{00000000-0005-0000-0000-0000B9270000}"/>
    <cellStyle name="Normal 6 4 3 2 2 2 2 4 2 2" xfId="9737" xr:uid="{00000000-0005-0000-0000-0000BA270000}"/>
    <cellStyle name="Normal 6 4 3 2 2 2 2 4 2 2 2" xfId="9738" xr:uid="{00000000-0005-0000-0000-0000BB270000}"/>
    <cellStyle name="Normal 6 4 3 2 2 2 2 4 2 3" xfId="9739" xr:uid="{00000000-0005-0000-0000-0000BC270000}"/>
    <cellStyle name="Normal 6 4 3 2 2 2 2 4 3" xfId="9740" xr:uid="{00000000-0005-0000-0000-0000BD270000}"/>
    <cellStyle name="Normal 6 4 3 2 2 2 2 4 3 2" xfId="9741" xr:uid="{00000000-0005-0000-0000-0000BE270000}"/>
    <cellStyle name="Normal 6 4 3 2 2 2 2 4 4" xfId="9742" xr:uid="{00000000-0005-0000-0000-0000BF270000}"/>
    <cellStyle name="Normal 6 4 3 2 2 2 2 5" xfId="9743" xr:uid="{00000000-0005-0000-0000-0000C0270000}"/>
    <cellStyle name="Normal 6 4 3 2 2 2 2 5 2" xfId="9744" xr:uid="{00000000-0005-0000-0000-0000C1270000}"/>
    <cellStyle name="Normal 6 4 3 2 2 2 2 5 2 2" xfId="9745" xr:uid="{00000000-0005-0000-0000-0000C2270000}"/>
    <cellStyle name="Normal 6 4 3 2 2 2 2 5 3" xfId="9746" xr:uid="{00000000-0005-0000-0000-0000C3270000}"/>
    <cellStyle name="Normal 6 4 3 2 2 2 2 6" xfId="9747" xr:uid="{00000000-0005-0000-0000-0000C4270000}"/>
    <cellStyle name="Normal 6 4 3 2 2 2 2 6 2" xfId="9748" xr:uid="{00000000-0005-0000-0000-0000C5270000}"/>
    <cellStyle name="Normal 6 4 3 2 2 2 2 7" xfId="9749" xr:uid="{00000000-0005-0000-0000-0000C6270000}"/>
    <cellStyle name="Normal 6 4 3 2 2 2 3" xfId="9750" xr:uid="{00000000-0005-0000-0000-0000C7270000}"/>
    <cellStyle name="Normal 6 4 3 2 2 2 3 2" xfId="9751" xr:uid="{00000000-0005-0000-0000-0000C8270000}"/>
    <cellStyle name="Normal 6 4 3 2 2 2 3 2 2" xfId="9752" xr:uid="{00000000-0005-0000-0000-0000C9270000}"/>
    <cellStyle name="Normal 6 4 3 2 2 2 3 2 2 2" xfId="9753" xr:uid="{00000000-0005-0000-0000-0000CA270000}"/>
    <cellStyle name="Normal 6 4 3 2 2 2 3 2 3" xfId="9754" xr:uid="{00000000-0005-0000-0000-0000CB270000}"/>
    <cellStyle name="Normal 6 4 3 2 2 2 3 3" xfId="9755" xr:uid="{00000000-0005-0000-0000-0000CC270000}"/>
    <cellStyle name="Normal 6 4 3 2 2 2 3 3 2" xfId="9756" xr:uid="{00000000-0005-0000-0000-0000CD270000}"/>
    <cellStyle name="Normal 6 4 3 2 2 2 3 4" xfId="9757" xr:uid="{00000000-0005-0000-0000-0000CE270000}"/>
    <cellStyle name="Normal 6 4 3 2 2 2 4" xfId="9758" xr:uid="{00000000-0005-0000-0000-0000CF270000}"/>
    <cellStyle name="Normal 6 4 3 2 2 2 4 2" xfId="9759" xr:uid="{00000000-0005-0000-0000-0000D0270000}"/>
    <cellStyle name="Normal 6 4 3 2 2 2 4 2 2" xfId="9760" xr:uid="{00000000-0005-0000-0000-0000D1270000}"/>
    <cellStyle name="Normal 6 4 3 2 2 2 4 2 2 2" xfId="9761" xr:uid="{00000000-0005-0000-0000-0000D2270000}"/>
    <cellStyle name="Normal 6 4 3 2 2 2 4 2 3" xfId="9762" xr:uid="{00000000-0005-0000-0000-0000D3270000}"/>
    <cellStyle name="Normal 6 4 3 2 2 2 4 3" xfId="9763" xr:uid="{00000000-0005-0000-0000-0000D4270000}"/>
    <cellStyle name="Normal 6 4 3 2 2 2 4 3 2" xfId="9764" xr:uid="{00000000-0005-0000-0000-0000D5270000}"/>
    <cellStyle name="Normal 6 4 3 2 2 2 4 4" xfId="9765" xr:uid="{00000000-0005-0000-0000-0000D6270000}"/>
    <cellStyle name="Normal 6 4 3 2 2 2 5" xfId="9766" xr:uid="{00000000-0005-0000-0000-0000D7270000}"/>
    <cellStyle name="Normal 6 4 3 2 2 2 5 2" xfId="9767" xr:uid="{00000000-0005-0000-0000-0000D8270000}"/>
    <cellStyle name="Normal 6 4 3 2 2 2 5 2 2" xfId="9768" xr:uid="{00000000-0005-0000-0000-0000D9270000}"/>
    <cellStyle name="Normal 6 4 3 2 2 2 5 2 2 2" xfId="9769" xr:uid="{00000000-0005-0000-0000-0000DA270000}"/>
    <cellStyle name="Normal 6 4 3 2 2 2 5 2 3" xfId="9770" xr:uid="{00000000-0005-0000-0000-0000DB270000}"/>
    <cellStyle name="Normal 6 4 3 2 2 2 5 3" xfId="9771" xr:uid="{00000000-0005-0000-0000-0000DC270000}"/>
    <cellStyle name="Normal 6 4 3 2 2 2 5 3 2" xfId="9772" xr:uid="{00000000-0005-0000-0000-0000DD270000}"/>
    <cellStyle name="Normal 6 4 3 2 2 2 5 4" xfId="9773" xr:uid="{00000000-0005-0000-0000-0000DE270000}"/>
    <cellStyle name="Normal 6 4 3 2 2 2 6" xfId="9774" xr:uid="{00000000-0005-0000-0000-0000DF270000}"/>
    <cellStyle name="Normal 6 4 3 2 2 2 6 2" xfId="9775" xr:uid="{00000000-0005-0000-0000-0000E0270000}"/>
    <cellStyle name="Normal 6 4 3 2 2 2 6 2 2" xfId="9776" xr:uid="{00000000-0005-0000-0000-0000E1270000}"/>
    <cellStyle name="Normal 6 4 3 2 2 2 6 3" xfId="9777" xr:uid="{00000000-0005-0000-0000-0000E2270000}"/>
    <cellStyle name="Normal 6 4 3 2 2 2 7" xfId="9778" xr:uid="{00000000-0005-0000-0000-0000E3270000}"/>
    <cellStyle name="Normal 6 4 3 2 2 2 7 2" xfId="9779" xr:uid="{00000000-0005-0000-0000-0000E4270000}"/>
    <cellStyle name="Normal 6 4 3 2 2 2 8" xfId="9780" xr:uid="{00000000-0005-0000-0000-0000E5270000}"/>
    <cellStyle name="Normal 6 4 3 2 2 2 8 2" xfId="9781" xr:uid="{00000000-0005-0000-0000-0000E6270000}"/>
    <cellStyle name="Normal 6 4 3 2 2 2 9" xfId="9782" xr:uid="{00000000-0005-0000-0000-0000E7270000}"/>
    <cellStyle name="Normal 6 4 3 2 2 3" xfId="9783" xr:uid="{00000000-0005-0000-0000-0000E8270000}"/>
    <cellStyle name="Normal 6 4 3 2 2 3 2" xfId="9784" xr:uid="{00000000-0005-0000-0000-0000E9270000}"/>
    <cellStyle name="Normal 6 4 3 2 2 3 2 2" xfId="9785" xr:uid="{00000000-0005-0000-0000-0000EA270000}"/>
    <cellStyle name="Normal 6 4 3 2 2 3 2 2 2" xfId="9786" xr:uid="{00000000-0005-0000-0000-0000EB270000}"/>
    <cellStyle name="Normal 6 4 3 2 2 3 2 2 2 2" xfId="9787" xr:uid="{00000000-0005-0000-0000-0000EC270000}"/>
    <cellStyle name="Normal 6 4 3 2 2 3 2 2 3" xfId="9788" xr:uid="{00000000-0005-0000-0000-0000ED270000}"/>
    <cellStyle name="Normal 6 4 3 2 2 3 2 3" xfId="9789" xr:uid="{00000000-0005-0000-0000-0000EE270000}"/>
    <cellStyle name="Normal 6 4 3 2 2 3 2 3 2" xfId="9790" xr:uid="{00000000-0005-0000-0000-0000EF270000}"/>
    <cellStyle name="Normal 6 4 3 2 2 3 2 4" xfId="9791" xr:uid="{00000000-0005-0000-0000-0000F0270000}"/>
    <cellStyle name="Normal 6 4 3 2 2 3 3" xfId="9792" xr:uid="{00000000-0005-0000-0000-0000F1270000}"/>
    <cellStyle name="Normal 6 4 3 2 2 3 3 2" xfId="9793" xr:uid="{00000000-0005-0000-0000-0000F2270000}"/>
    <cellStyle name="Normal 6 4 3 2 2 3 3 2 2" xfId="9794" xr:uid="{00000000-0005-0000-0000-0000F3270000}"/>
    <cellStyle name="Normal 6 4 3 2 2 3 3 2 2 2" xfId="9795" xr:uid="{00000000-0005-0000-0000-0000F4270000}"/>
    <cellStyle name="Normal 6 4 3 2 2 3 3 2 3" xfId="9796" xr:uid="{00000000-0005-0000-0000-0000F5270000}"/>
    <cellStyle name="Normal 6 4 3 2 2 3 3 3" xfId="9797" xr:uid="{00000000-0005-0000-0000-0000F6270000}"/>
    <cellStyle name="Normal 6 4 3 2 2 3 3 3 2" xfId="9798" xr:uid="{00000000-0005-0000-0000-0000F7270000}"/>
    <cellStyle name="Normal 6 4 3 2 2 3 3 4" xfId="9799" xr:uid="{00000000-0005-0000-0000-0000F8270000}"/>
    <cellStyle name="Normal 6 4 3 2 2 3 4" xfId="9800" xr:uid="{00000000-0005-0000-0000-0000F9270000}"/>
    <cellStyle name="Normal 6 4 3 2 2 3 4 2" xfId="9801" xr:uid="{00000000-0005-0000-0000-0000FA270000}"/>
    <cellStyle name="Normal 6 4 3 2 2 3 4 2 2" xfId="9802" xr:uid="{00000000-0005-0000-0000-0000FB270000}"/>
    <cellStyle name="Normal 6 4 3 2 2 3 4 2 2 2" xfId="9803" xr:uid="{00000000-0005-0000-0000-0000FC270000}"/>
    <cellStyle name="Normal 6 4 3 2 2 3 4 2 3" xfId="9804" xr:uid="{00000000-0005-0000-0000-0000FD270000}"/>
    <cellStyle name="Normal 6 4 3 2 2 3 4 3" xfId="9805" xr:uid="{00000000-0005-0000-0000-0000FE270000}"/>
    <cellStyle name="Normal 6 4 3 2 2 3 4 3 2" xfId="9806" xr:uid="{00000000-0005-0000-0000-0000FF270000}"/>
    <cellStyle name="Normal 6 4 3 2 2 3 4 4" xfId="9807" xr:uid="{00000000-0005-0000-0000-000000280000}"/>
    <cellStyle name="Normal 6 4 3 2 2 3 5" xfId="9808" xr:uid="{00000000-0005-0000-0000-000001280000}"/>
    <cellStyle name="Normal 6 4 3 2 2 3 5 2" xfId="9809" xr:uid="{00000000-0005-0000-0000-000002280000}"/>
    <cellStyle name="Normal 6 4 3 2 2 3 5 2 2" xfId="9810" xr:uid="{00000000-0005-0000-0000-000003280000}"/>
    <cellStyle name="Normal 6 4 3 2 2 3 5 3" xfId="9811" xr:uid="{00000000-0005-0000-0000-000004280000}"/>
    <cellStyle name="Normal 6 4 3 2 2 3 6" xfId="9812" xr:uid="{00000000-0005-0000-0000-000005280000}"/>
    <cellStyle name="Normal 6 4 3 2 2 3 6 2" xfId="9813" xr:uid="{00000000-0005-0000-0000-000006280000}"/>
    <cellStyle name="Normal 6 4 3 2 2 3 7" xfId="9814" xr:uid="{00000000-0005-0000-0000-000007280000}"/>
    <cellStyle name="Normal 6 4 3 2 2 4" xfId="9815" xr:uid="{00000000-0005-0000-0000-000008280000}"/>
    <cellStyle name="Normal 6 4 3 2 2 4 2" xfId="9816" xr:uid="{00000000-0005-0000-0000-000009280000}"/>
    <cellStyle name="Normal 6 4 3 2 2 4 2 2" xfId="9817" xr:uid="{00000000-0005-0000-0000-00000A280000}"/>
    <cellStyle name="Normal 6 4 3 2 2 4 2 2 2" xfId="9818" xr:uid="{00000000-0005-0000-0000-00000B280000}"/>
    <cellStyle name="Normal 6 4 3 2 2 4 2 3" xfId="9819" xr:uid="{00000000-0005-0000-0000-00000C280000}"/>
    <cellStyle name="Normal 6 4 3 2 2 4 3" xfId="9820" xr:uid="{00000000-0005-0000-0000-00000D280000}"/>
    <cellStyle name="Normal 6 4 3 2 2 4 3 2" xfId="9821" xr:uid="{00000000-0005-0000-0000-00000E280000}"/>
    <cellStyle name="Normal 6 4 3 2 2 4 4" xfId="9822" xr:uid="{00000000-0005-0000-0000-00000F280000}"/>
    <cellStyle name="Normal 6 4 3 2 2 5" xfId="9823" xr:uid="{00000000-0005-0000-0000-000010280000}"/>
    <cellStyle name="Normal 6 4 3 2 2 5 2" xfId="9824" xr:uid="{00000000-0005-0000-0000-000011280000}"/>
    <cellStyle name="Normal 6 4 3 2 2 5 2 2" xfId="9825" xr:uid="{00000000-0005-0000-0000-000012280000}"/>
    <cellStyle name="Normal 6 4 3 2 2 5 2 2 2" xfId="9826" xr:uid="{00000000-0005-0000-0000-000013280000}"/>
    <cellStyle name="Normal 6 4 3 2 2 5 2 3" xfId="9827" xr:uid="{00000000-0005-0000-0000-000014280000}"/>
    <cellStyle name="Normal 6 4 3 2 2 5 3" xfId="9828" xr:uid="{00000000-0005-0000-0000-000015280000}"/>
    <cellStyle name="Normal 6 4 3 2 2 5 3 2" xfId="9829" xr:uid="{00000000-0005-0000-0000-000016280000}"/>
    <cellStyle name="Normal 6 4 3 2 2 5 4" xfId="9830" xr:uid="{00000000-0005-0000-0000-000017280000}"/>
    <cellStyle name="Normal 6 4 3 2 2 6" xfId="9831" xr:uid="{00000000-0005-0000-0000-000018280000}"/>
    <cellStyle name="Normal 6 4 3 2 2 6 2" xfId="9832" xr:uid="{00000000-0005-0000-0000-000019280000}"/>
    <cellStyle name="Normal 6 4 3 2 2 6 2 2" xfId="9833" xr:uid="{00000000-0005-0000-0000-00001A280000}"/>
    <cellStyle name="Normal 6 4 3 2 2 6 2 2 2" xfId="9834" xr:uid="{00000000-0005-0000-0000-00001B280000}"/>
    <cellStyle name="Normal 6 4 3 2 2 6 2 3" xfId="9835" xr:uid="{00000000-0005-0000-0000-00001C280000}"/>
    <cellStyle name="Normal 6 4 3 2 2 6 3" xfId="9836" xr:uid="{00000000-0005-0000-0000-00001D280000}"/>
    <cellStyle name="Normal 6 4 3 2 2 6 3 2" xfId="9837" xr:uid="{00000000-0005-0000-0000-00001E280000}"/>
    <cellStyle name="Normal 6 4 3 2 2 6 4" xfId="9838" xr:uid="{00000000-0005-0000-0000-00001F280000}"/>
    <cellStyle name="Normal 6 4 3 2 2 7" xfId="9839" xr:uid="{00000000-0005-0000-0000-000020280000}"/>
    <cellStyle name="Normal 6 4 3 2 2 7 2" xfId="9840" xr:uid="{00000000-0005-0000-0000-000021280000}"/>
    <cellStyle name="Normal 6 4 3 2 2 7 2 2" xfId="9841" xr:uid="{00000000-0005-0000-0000-000022280000}"/>
    <cellStyle name="Normal 6 4 3 2 2 7 2 2 2" xfId="9842" xr:uid="{00000000-0005-0000-0000-000023280000}"/>
    <cellStyle name="Normal 6 4 3 2 2 7 2 3" xfId="9843" xr:uid="{00000000-0005-0000-0000-000024280000}"/>
    <cellStyle name="Normal 6 4 3 2 2 7 3" xfId="9844" xr:uid="{00000000-0005-0000-0000-000025280000}"/>
    <cellStyle name="Normal 6 4 3 2 2 7 3 2" xfId="9845" xr:uid="{00000000-0005-0000-0000-000026280000}"/>
    <cellStyle name="Normal 6 4 3 2 2 7 4" xfId="9846" xr:uid="{00000000-0005-0000-0000-000027280000}"/>
    <cellStyle name="Normal 6 4 3 2 2 8" xfId="9847" xr:uid="{00000000-0005-0000-0000-000028280000}"/>
    <cellStyle name="Normal 6 4 3 2 2 8 2" xfId="9848" xr:uid="{00000000-0005-0000-0000-000029280000}"/>
    <cellStyle name="Normal 6 4 3 2 2 8 2 2" xfId="9849" xr:uid="{00000000-0005-0000-0000-00002A280000}"/>
    <cellStyle name="Normal 6 4 3 2 2 8 3" xfId="9850" xr:uid="{00000000-0005-0000-0000-00002B280000}"/>
    <cellStyle name="Normal 6 4 3 2 2 9" xfId="9851" xr:uid="{00000000-0005-0000-0000-00002C280000}"/>
    <cellStyle name="Normal 6 4 3 2 2 9 2" xfId="9852" xr:uid="{00000000-0005-0000-0000-00002D280000}"/>
    <cellStyle name="Normal 6 4 3 2 3" xfId="9853" xr:uid="{00000000-0005-0000-0000-00002E280000}"/>
    <cellStyle name="Normal 6 4 3 2 3 10" xfId="9854" xr:uid="{00000000-0005-0000-0000-00002F280000}"/>
    <cellStyle name="Normal 6 4 3 2 3 2" xfId="9855" xr:uid="{00000000-0005-0000-0000-000030280000}"/>
    <cellStyle name="Normal 6 4 3 2 3 2 2" xfId="9856" xr:uid="{00000000-0005-0000-0000-000031280000}"/>
    <cellStyle name="Normal 6 4 3 2 3 2 2 2" xfId="9857" xr:uid="{00000000-0005-0000-0000-000032280000}"/>
    <cellStyle name="Normal 6 4 3 2 3 2 2 2 2" xfId="9858" xr:uid="{00000000-0005-0000-0000-000033280000}"/>
    <cellStyle name="Normal 6 4 3 2 3 2 2 2 2 2" xfId="9859" xr:uid="{00000000-0005-0000-0000-000034280000}"/>
    <cellStyle name="Normal 6 4 3 2 3 2 2 2 3" xfId="9860" xr:uid="{00000000-0005-0000-0000-000035280000}"/>
    <cellStyle name="Normal 6 4 3 2 3 2 2 3" xfId="9861" xr:uid="{00000000-0005-0000-0000-000036280000}"/>
    <cellStyle name="Normal 6 4 3 2 3 2 2 3 2" xfId="9862" xr:uid="{00000000-0005-0000-0000-000037280000}"/>
    <cellStyle name="Normal 6 4 3 2 3 2 2 4" xfId="9863" xr:uid="{00000000-0005-0000-0000-000038280000}"/>
    <cellStyle name="Normal 6 4 3 2 3 2 3" xfId="9864" xr:uid="{00000000-0005-0000-0000-000039280000}"/>
    <cellStyle name="Normal 6 4 3 2 3 2 3 2" xfId="9865" xr:uid="{00000000-0005-0000-0000-00003A280000}"/>
    <cellStyle name="Normal 6 4 3 2 3 2 3 2 2" xfId="9866" xr:uid="{00000000-0005-0000-0000-00003B280000}"/>
    <cellStyle name="Normal 6 4 3 2 3 2 3 2 2 2" xfId="9867" xr:uid="{00000000-0005-0000-0000-00003C280000}"/>
    <cellStyle name="Normal 6 4 3 2 3 2 3 2 3" xfId="9868" xr:uid="{00000000-0005-0000-0000-00003D280000}"/>
    <cellStyle name="Normal 6 4 3 2 3 2 3 3" xfId="9869" xr:uid="{00000000-0005-0000-0000-00003E280000}"/>
    <cellStyle name="Normal 6 4 3 2 3 2 3 3 2" xfId="9870" xr:uid="{00000000-0005-0000-0000-00003F280000}"/>
    <cellStyle name="Normal 6 4 3 2 3 2 3 4" xfId="9871" xr:uid="{00000000-0005-0000-0000-000040280000}"/>
    <cellStyle name="Normal 6 4 3 2 3 2 4" xfId="9872" xr:uid="{00000000-0005-0000-0000-000041280000}"/>
    <cellStyle name="Normal 6 4 3 2 3 2 4 2" xfId="9873" xr:uid="{00000000-0005-0000-0000-000042280000}"/>
    <cellStyle name="Normal 6 4 3 2 3 2 4 2 2" xfId="9874" xr:uid="{00000000-0005-0000-0000-000043280000}"/>
    <cellStyle name="Normal 6 4 3 2 3 2 4 2 2 2" xfId="9875" xr:uid="{00000000-0005-0000-0000-000044280000}"/>
    <cellStyle name="Normal 6 4 3 2 3 2 4 2 3" xfId="9876" xr:uid="{00000000-0005-0000-0000-000045280000}"/>
    <cellStyle name="Normal 6 4 3 2 3 2 4 3" xfId="9877" xr:uid="{00000000-0005-0000-0000-000046280000}"/>
    <cellStyle name="Normal 6 4 3 2 3 2 4 3 2" xfId="9878" xr:uid="{00000000-0005-0000-0000-000047280000}"/>
    <cellStyle name="Normal 6 4 3 2 3 2 4 4" xfId="9879" xr:uid="{00000000-0005-0000-0000-000048280000}"/>
    <cellStyle name="Normal 6 4 3 2 3 2 5" xfId="9880" xr:uid="{00000000-0005-0000-0000-000049280000}"/>
    <cellStyle name="Normal 6 4 3 2 3 2 5 2" xfId="9881" xr:uid="{00000000-0005-0000-0000-00004A280000}"/>
    <cellStyle name="Normal 6 4 3 2 3 2 5 2 2" xfId="9882" xr:uid="{00000000-0005-0000-0000-00004B280000}"/>
    <cellStyle name="Normal 6 4 3 2 3 2 5 3" xfId="9883" xr:uid="{00000000-0005-0000-0000-00004C280000}"/>
    <cellStyle name="Normal 6 4 3 2 3 2 6" xfId="9884" xr:uid="{00000000-0005-0000-0000-00004D280000}"/>
    <cellStyle name="Normal 6 4 3 2 3 2 6 2" xfId="9885" xr:uid="{00000000-0005-0000-0000-00004E280000}"/>
    <cellStyle name="Normal 6 4 3 2 3 2 7" xfId="9886" xr:uid="{00000000-0005-0000-0000-00004F280000}"/>
    <cellStyle name="Normal 6 4 3 2 3 3" xfId="9887" xr:uid="{00000000-0005-0000-0000-000050280000}"/>
    <cellStyle name="Normal 6 4 3 2 3 3 2" xfId="9888" xr:uid="{00000000-0005-0000-0000-000051280000}"/>
    <cellStyle name="Normal 6 4 3 2 3 3 2 2" xfId="9889" xr:uid="{00000000-0005-0000-0000-000052280000}"/>
    <cellStyle name="Normal 6 4 3 2 3 3 2 2 2" xfId="9890" xr:uid="{00000000-0005-0000-0000-000053280000}"/>
    <cellStyle name="Normal 6 4 3 2 3 3 2 3" xfId="9891" xr:uid="{00000000-0005-0000-0000-000054280000}"/>
    <cellStyle name="Normal 6 4 3 2 3 3 3" xfId="9892" xr:uid="{00000000-0005-0000-0000-000055280000}"/>
    <cellStyle name="Normal 6 4 3 2 3 3 3 2" xfId="9893" xr:uid="{00000000-0005-0000-0000-000056280000}"/>
    <cellStyle name="Normal 6 4 3 2 3 3 4" xfId="9894" xr:uid="{00000000-0005-0000-0000-000057280000}"/>
    <cellStyle name="Normal 6 4 3 2 3 4" xfId="9895" xr:uid="{00000000-0005-0000-0000-000058280000}"/>
    <cellStyle name="Normal 6 4 3 2 3 4 2" xfId="9896" xr:uid="{00000000-0005-0000-0000-000059280000}"/>
    <cellStyle name="Normal 6 4 3 2 3 4 2 2" xfId="9897" xr:uid="{00000000-0005-0000-0000-00005A280000}"/>
    <cellStyle name="Normal 6 4 3 2 3 4 2 2 2" xfId="9898" xr:uid="{00000000-0005-0000-0000-00005B280000}"/>
    <cellStyle name="Normal 6 4 3 2 3 4 2 3" xfId="9899" xr:uid="{00000000-0005-0000-0000-00005C280000}"/>
    <cellStyle name="Normal 6 4 3 2 3 4 3" xfId="9900" xr:uid="{00000000-0005-0000-0000-00005D280000}"/>
    <cellStyle name="Normal 6 4 3 2 3 4 3 2" xfId="9901" xr:uid="{00000000-0005-0000-0000-00005E280000}"/>
    <cellStyle name="Normal 6 4 3 2 3 4 4" xfId="9902" xr:uid="{00000000-0005-0000-0000-00005F280000}"/>
    <cellStyle name="Normal 6 4 3 2 3 5" xfId="9903" xr:uid="{00000000-0005-0000-0000-000060280000}"/>
    <cellStyle name="Normal 6 4 3 2 3 5 2" xfId="9904" xr:uid="{00000000-0005-0000-0000-000061280000}"/>
    <cellStyle name="Normal 6 4 3 2 3 5 2 2" xfId="9905" xr:uid="{00000000-0005-0000-0000-000062280000}"/>
    <cellStyle name="Normal 6 4 3 2 3 5 2 2 2" xfId="9906" xr:uid="{00000000-0005-0000-0000-000063280000}"/>
    <cellStyle name="Normal 6 4 3 2 3 5 2 3" xfId="9907" xr:uid="{00000000-0005-0000-0000-000064280000}"/>
    <cellStyle name="Normal 6 4 3 2 3 5 3" xfId="9908" xr:uid="{00000000-0005-0000-0000-000065280000}"/>
    <cellStyle name="Normal 6 4 3 2 3 5 3 2" xfId="9909" xr:uid="{00000000-0005-0000-0000-000066280000}"/>
    <cellStyle name="Normal 6 4 3 2 3 5 4" xfId="9910" xr:uid="{00000000-0005-0000-0000-000067280000}"/>
    <cellStyle name="Normal 6 4 3 2 3 6" xfId="9911" xr:uid="{00000000-0005-0000-0000-000068280000}"/>
    <cellStyle name="Normal 6 4 3 2 3 6 2" xfId="9912" xr:uid="{00000000-0005-0000-0000-000069280000}"/>
    <cellStyle name="Normal 6 4 3 2 3 6 2 2" xfId="9913" xr:uid="{00000000-0005-0000-0000-00006A280000}"/>
    <cellStyle name="Normal 6 4 3 2 3 6 2 2 2" xfId="9914" xr:uid="{00000000-0005-0000-0000-00006B280000}"/>
    <cellStyle name="Normal 6 4 3 2 3 6 2 3" xfId="9915" xr:uid="{00000000-0005-0000-0000-00006C280000}"/>
    <cellStyle name="Normal 6 4 3 2 3 6 3" xfId="9916" xr:uid="{00000000-0005-0000-0000-00006D280000}"/>
    <cellStyle name="Normal 6 4 3 2 3 6 3 2" xfId="9917" xr:uid="{00000000-0005-0000-0000-00006E280000}"/>
    <cellStyle name="Normal 6 4 3 2 3 6 4" xfId="9918" xr:uid="{00000000-0005-0000-0000-00006F280000}"/>
    <cellStyle name="Normal 6 4 3 2 3 7" xfId="9919" xr:uid="{00000000-0005-0000-0000-000070280000}"/>
    <cellStyle name="Normal 6 4 3 2 3 7 2" xfId="9920" xr:uid="{00000000-0005-0000-0000-000071280000}"/>
    <cellStyle name="Normal 6 4 3 2 3 7 2 2" xfId="9921" xr:uid="{00000000-0005-0000-0000-000072280000}"/>
    <cellStyle name="Normal 6 4 3 2 3 7 3" xfId="9922" xr:uid="{00000000-0005-0000-0000-000073280000}"/>
    <cellStyle name="Normal 6 4 3 2 3 8" xfId="9923" xr:uid="{00000000-0005-0000-0000-000074280000}"/>
    <cellStyle name="Normal 6 4 3 2 3 8 2" xfId="9924" xr:uid="{00000000-0005-0000-0000-000075280000}"/>
    <cellStyle name="Normal 6 4 3 2 3 9" xfId="9925" xr:uid="{00000000-0005-0000-0000-000076280000}"/>
    <cellStyle name="Normal 6 4 3 2 3 9 2" xfId="9926" xr:uid="{00000000-0005-0000-0000-000077280000}"/>
    <cellStyle name="Normal 6 4 3 2 4" xfId="9927" xr:uid="{00000000-0005-0000-0000-000078280000}"/>
    <cellStyle name="Normal 6 4 3 2 4 2" xfId="9928" xr:uid="{00000000-0005-0000-0000-000079280000}"/>
    <cellStyle name="Normal 6 4 3 2 4 2 2" xfId="9929" xr:uid="{00000000-0005-0000-0000-00007A280000}"/>
    <cellStyle name="Normal 6 4 3 2 4 2 2 2" xfId="9930" xr:uid="{00000000-0005-0000-0000-00007B280000}"/>
    <cellStyle name="Normal 6 4 3 2 4 2 2 2 2" xfId="9931" xr:uid="{00000000-0005-0000-0000-00007C280000}"/>
    <cellStyle name="Normal 6 4 3 2 4 2 2 2 2 2" xfId="9932" xr:uid="{00000000-0005-0000-0000-00007D280000}"/>
    <cellStyle name="Normal 6 4 3 2 4 2 2 2 3" xfId="9933" xr:uid="{00000000-0005-0000-0000-00007E280000}"/>
    <cellStyle name="Normal 6 4 3 2 4 2 2 3" xfId="9934" xr:uid="{00000000-0005-0000-0000-00007F280000}"/>
    <cellStyle name="Normal 6 4 3 2 4 2 2 3 2" xfId="9935" xr:uid="{00000000-0005-0000-0000-000080280000}"/>
    <cellStyle name="Normal 6 4 3 2 4 2 2 4" xfId="9936" xr:uid="{00000000-0005-0000-0000-000081280000}"/>
    <cellStyle name="Normal 6 4 3 2 4 2 3" xfId="9937" xr:uid="{00000000-0005-0000-0000-000082280000}"/>
    <cellStyle name="Normal 6 4 3 2 4 2 3 2" xfId="9938" xr:uid="{00000000-0005-0000-0000-000083280000}"/>
    <cellStyle name="Normal 6 4 3 2 4 2 3 2 2" xfId="9939" xr:uid="{00000000-0005-0000-0000-000084280000}"/>
    <cellStyle name="Normal 6 4 3 2 4 2 3 2 2 2" xfId="9940" xr:uid="{00000000-0005-0000-0000-000085280000}"/>
    <cellStyle name="Normal 6 4 3 2 4 2 3 2 3" xfId="9941" xr:uid="{00000000-0005-0000-0000-000086280000}"/>
    <cellStyle name="Normal 6 4 3 2 4 2 3 3" xfId="9942" xr:uid="{00000000-0005-0000-0000-000087280000}"/>
    <cellStyle name="Normal 6 4 3 2 4 2 3 3 2" xfId="9943" xr:uid="{00000000-0005-0000-0000-000088280000}"/>
    <cellStyle name="Normal 6 4 3 2 4 2 3 4" xfId="9944" xr:uid="{00000000-0005-0000-0000-000089280000}"/>
    <cellStyle name="Normal 6 4 3 2 4 2 4" xfId="9945" xr:uid="{00000000-0005-0000-0000-00008A280000}"/>
    <cellStyle name="Normal 6 4 3 2 4 2 4 2" xfId="9946" xr:uid="{00000000-0005-0000-0000-00008B280000}"/>
    <cellStyle name="Normal 6 4 3 2 4 2 4 2 2" xfId="9947" xr:uid="{00000000-0005-0000-0000-00008C280000}"/>
    <cellStyle name="Normal 6 4 3 2 4 2 4 2 2 2" xfId="9948" xr:uid="{00000000-0005-0000-0000-00008D280000}"/>
    <cellStyle name="Normal 6 4 3 2 4 2 4 2 3" xfId="9949" xr:uid="{00000000-0005-0000-0000-00008E280000}"/>
    <cellStyle name="Normal 6 4 3 2 4 2 4 3" xfId="9950" xr:uid="{00000000-0005-0000-0000-00008F280000}"/>
    <cellStyle name="Normal 6 4 3 2 4 2 4 3 2" xfId="9951" xr:uid="{00000000-0005-0000-0000-000090280000}"/>
    <cellStyle name="Normal 6 4 3 2 4 2 4 4" xfId="9952" xr:uid="{00000000-0005-0000-0000-000091280000}"/>
    <cellStyle name="Normal 6 4 3 2 4 2 5" xfId="9953" xr:uid="{00000000-0005-0000-0000-000092280000}"/>
    <cellStyle name="Normal 6 4 3 2 4 2 5 2" xfId="9954" xr:uid="{00000000-0005-0000-0000-000093280000}"/>
    <cellStyle name="Normal 6 4 3 2 4 2 5 2 2" xfId="9955" xr:uid="{00000000-0005-0000-0000-000094280000}"/>
    <cellStyle name="Normal 6 4 3 2 4 2 5 3" xfId="9956" xr:uid="{00000000-0005-0000-0000-000095280000}"/>
    <cellStyle name="Normal 6 4 3 2 4 2 6" xfId="9957" xr:uid="{00000000-0005-0000-0000-000096280000}"/>
    <cellStyle name="Normal 6 4 3 2 4 2 6 2" xfId="9958" xr:uid="{00000000-0005-0000-0000-000097280000}"/>
    <cellStyle name="Normal 6 4 3 2 4 2 7" xfId="9959" xr:uid="{00000000-0005-0000-0000-000098280000}"/>
    <cellStyle name="Normal 6 4 3 2 4 3" xfId="9960" xr:uid="{00000000-0005-0000-0000-000099280000}"/>
    <cellStyle name="Normal 6 4 3 2 4 3 2" xfId="9961" xr:uid="{00000000-0005-0000-0000-00009A280000}"/>
    <cellStyle name="Normal 6 4 3 2 4 3 2 2" xfId="9962" xr:uid="{00000000-0005-0000-0000-00009B280000}"/>
    <cellStyle name="Normal 6 4 3 2 4 3 2 2 2" xfId="9963" xr:uid="{00000000-0005-0000-0000-00009C280000}"/>
    <cellStyle name="Normal 6 4 3 2 4 3 2 3" xfId="9964" xr:uid="{00000000-0005-0000-0000-00009D280000}"/>
    <cellStyle name="Normal 6 4 3 2 4 3 3" xfId="9965" xr:uid="{00000000-0005-0000-0000-00009E280000}"/>
    <cellStyle name="Normal 6 4 3 2 4 3 3 2" xfId="9966" xr:uid="{00000000-0005-0000-0000-00009F280000}"/>
    <cellStyle name="Normal 6 4 3 2 4 3 4" xfId="9967" xr:uid="{00000000-0005-0000-0000-0000A0280000}"/>
    <cellStyle name="Normal 6 4 3 2 4 4" xfId="9968" xr:uid="{00000000-0005-0000-0000-0000A1280000}"/>
    <cellStyle name="Normal 6 4 3 2 4 4 2" xfId="9969" xr:uid="{00000000-0005-0000-0000-0000A2280000}"/>
    <cellStyle name="Normal 6 4 3 2 4 4 2 2" xfId="9970" xr:uid="{00000000-0005-0000-0000-0000A3280000}"/>
    <cellStyle name="Normal 6 4 3 2 4 4 2 2 2" xfId="9971" xr:uid="{00000000-0005-0000-0000-0000A4280000}"/>
    <cellStyle name="Normal 6 4 3 2 4 4 2 3" xfId="9972" xr:uid="{00000000-0005-0000-0000-0000A5280000}"/>
    <cellStyle name="Normal 6 4 3 2 4 4 3" xfId="9973" xr:uid="{00000000-0005-0000-0000-0000A6280000}"/>
    <cellStyle name="Normal 6 4 3 2 4 4 3 2" xfId="9974" xr:uid="{00000000-0005-0000-0000-0000A7280000}"/>
    <cellStyle name="Normal 6 4 3 2 4 4 4" xfId="9975" xr:uid="{00000000-0005-0000-0000-0000A8280000}"/>
    <cellStyle name="Normal 6 4 3 2 4 5" xfId="9976" xr:uid="{00000000-0005-0000-0000-0000A9280000}"/>
    <cellStyle name="Normal 6 4 3 2 4 5 2" xfId="9977" xr:uid="{00000000-0005-0000-0000-0000AA280000}"/>
    <cellStyle name="Normal 6 4 3 2 4 5 2 2" xfId="9978" xr:uid="{00000000-0005-0000-0000-0000AB280000}"/>
    <cellStyle name="Normal 6 4 3 2 4 5 2 2 2" xfId="9979" xr:uid="{00000000-0005-0000-0000-0000AC280000}"/>
    <cellStyle name="Normal 6 4 3 2 4 5 2 3" xfId="9980" xr:uid="{00000000-0005-0000-0000-0000AD280000}"/>
    <cellStyle name="Normal 6 4 3 2 4 5 3" xfId="9981" xr:uid="{00000000-0005-0000-0000-0000AE280000}"/>
    <cellStyle name="Normal 6 4 3 2 4 5 3 2" xfId="9982" xr:uid="{00000000-0005-0000-0000-0000AF280000}"/>
    <cellStyle name="Normal 6 4 3 2 4 5 4" xfId="9983" xr:uid="{00000000-0005-0000-0000-0000B0280000}"/>
    <cellStyle name="Normal 6 4 3 2 4 6" xfId="9984" xr:uid="{00000000-0005-0000-0000-0000B1280000}"/>
    <cellStyle name="Normal 6 4 3 2 4 6 2" xfId="9985" xr:uid="{00000000-0005-0000-0000-0000B2280000}"/>
    <cellStyle name="Normal 6 4 3 2 4 6 2 2" xfId="9986" xr:uid="{00000000-0005-0000-0000-0000B3280000}"/>
    <cellStyle name="Normal 6 4 3 2 4 6 3" xfId="9987" xr:uid="{00000000-0005-0000-0000-0000B4280000}"/>
    <cellStyle name="Normal 6 4 3 2 4 7" xfId="9988" xr:uid="{00000000-0005-0000-0000-0000B5280000}"/>
    <cellStyle name="Normal 6 4 3 2 4 7 2" xfId="9989" xr:uid="{00000000-0005-0000-0000-0000B6280000}"/>
    <cellStyle name="Normal 6 4 3 2 4 8" xfId="9990" xr:uid="{00000000-0005-0000-0000-0000B7280000}"/>
    <cellStyle name="Normal 6 4 3 2 4 8 2" xfId="9991" xr:uid="{00000000-0005-0000-0000-0000B8280000}"/>
    <cellStyle name="Normal 6 4 3 2 4 9" xfId="9992" xr:uid="{00000000-0005-0000-0000-0000B9280000}"/>
    <cellStyle name="Normal 6 4 3 2 5" xfId="9993" xr:uid="{00000000-0005-0000-0000-0000BA280000}"/>
    <cellStyle name="Normal 6 4 3 2 5 2" xfId="9994" xr:uid="{00000000-0005-0000-0000-0000BB280000}"/>
    <cellStyle name="Normal 6 4 3 2 5 2 2" xfId="9995" xr:uid="{00000000-0005-0000-0000-0000BC280000}"/>
    <cellStyle name="Normal 6 4 3 2 5 2 2 2" xfId="9996" xr:uid="{00000000-0005-0000-0000-0000BD280000}"/>
    <cellStyle name="Normal 6 4 3 2 5 2 2 2 2" xfId="9997" xr:uid="{00000000-0005-0000-0000-0000BE280000}"/>
    <cellStyle name="Normal 6 4 3 2 5 2 2 2 2 2" xfId="9998" xr:uid="{00000000-0005-0000-0000-0000BF280000}"/>
    <cellStyle name="Normal 6 4 3 2 5 2 2 2 3" xfId="9999" xr:uid="{00000000-0005-0000-0000-0000C0280000}"/>
    <cellStyle name="Normal 6 4 3 2 5 2 2 3" xfId="10000" xr:uid="{00000000-0005-0000-0000-0000C1280000}"/>
    <cellStyle name="Normal 6 4 3 2 5 2 2 3 2" xfId="10001" xr:uid="{00000000-0005-0000-0000-0000C2280000}"/>
    <cellStyle name="Normal 6 4 3 2 5 2 2 4" xfId="10002" xr:uid="{00000000-0005-0000-0000-0000C3280000}"/>
    <cellStyle name="Normal 6 4 3 2 5 2 3" xfId="10003" xr:uid="{00000000-0005-0000-0000-0000C4280000}"/>
    <cellStyle name="Normal 6 4 3 2 5 2 3 2" xfId="10004" xr:uid="{00000000-0005-0000-0000-0000C5280000}"/>
    <cellStyle name="Normal 6 4 3 2 5 2 3 2 2" xfId="10005" xr:uid="{00000000-0005-0000-0000-0000C6280000}"/>
    <cellStyle name="Normal 6 4 3 2 5 2 3 2 2 2" xfId="10006" xr:uid="{00000000-0005-0000-0000-0000C7280000}"/>
    <cellStyle name="Normal 6 4 3 2 5 2 3 2 3" xfId="10007" xr:uid="{00000000-0005-0000-0000-0000C8280000}"/>
    <cellStyle name="Normal 6 4 3 2 5 2 3 3" xfId="10008" xr:uid="{00000000-0005-0000-0000-0000C9280000}"/>
    <cellStyle name="Normal 6 4 3 2 5 2 3 3 2" xfId="10009" xr:uid="{00000000-0005-0000-0000-0000CA280000}"/>
    <cellStyle name="Normal 6 4 3 2 5 2 3 4" xfId="10010" xr:uid="{00000000-0005-0000-0000-0000CB280000}"/>
    <cellStyle name="Normal 6 4 3 2 5 2 4" xfId="10011" xr:uid="{00000000-0005-0000-0000-0000CC280000}"/>
    <cellStyle name="Normal 6 4 3 2 5 2 4 2" xfId="10012" xr:uid="{00000000-0005-0000-0000-0000CD280000}"/>
    <cellStyle name="Normal 6 4 3 2 5 2 4 2 2" xfId="10013" xr:uid="{00000000-0005-0000-0000-0000CE280000}"/>
    <cellStyle name="Normal 6 4 3 2 5 2 4 2 2 2" xfId="10014" xr:uid="{00000000-0005-0000-0000-0000CF280000}"/>
    <cellStyle name="Normal 6 4 3 2 5 2 4 2 3" xfId="10015" xr:uid="{00000000-0005-0000-0000-0000D0280000}"/>
    <cellStyle name="Normal 6 4 3 2 5 2 4 3" xfId="10016" xr:uid="{00000000-0005-0000-0000-0000D1280000}"/>
    <cellStyle name="Normal 6 4 3 2 5 2 4 3 2" xfId="10017" xr:uid="{00000000-0005-0000-0000-0000D2280000}"/>
    <cellStyle name="Normal 6 4 3 2 5 2 4 4" xfId="10018" xr:uid="{00000000-0005-0000-0000-0000D3280000}"/>
    <cellStyle name="Normal 6 4 3 2 5 2 5" xfId="10019" xr:uid="{00000000-0005-0000-0000-0000D4280000}"/>
    <cellStyle name="Normal 6 4 3 2 5 2 5 2" xfId="10020" xr:uid="{00000000-0005-0000-0000-0000D5280000}"/>
    <cellStyle name="Normal 6 4 3 2 5 2 5 2 2" xfId="10021" xr:uid="{00000000-0005-0000-0000-0000D6280000}"/>
    <cellStyle name="Normal 6 4 3 2 5 2 5 3" xfId="10022" xr:uid="{00000000-0005-0000-0000-0000D7280000}"/>
    <cellStyle name="Normal 6 4 3 2 5 2 6" xfId="10023" xr:uid="{00000000-0005-0000-0000-0000D8280000}"/>
    <cellStyle name="Normal 6 4 3 2 5 2 6 2" xfId="10024" xr:uid="{00000000-0005-0000-0000-0000D9280000}"/>
    <cellStyle name="Normal 6 4 3 2 5 2 7" xfId="10025" xr:uid="{00000000-0005-0000-0000-0000DA280000}"/>
    <cellStyle name="Normal 6 4 3 2 5 3" xfId="10026" xr:uid="{00000000-0005-0000-0000-0000DB280000}"/>
    <cellStyle name="Normal 6 4 3 2 5 3 2" xfId="10027" xr:uid="{00000000-0005-0000-0000-0000DC280000}"/>
    <cellStyle name="Normal 6 4 3 2 5 3 2 2" xfId="10028" xr:uid="{00000000-0005-0000-0000-0000DD280000}"/>
    <cellStyle name="Normal 6 4 3 2 5 3 2 2 2" xfId="10029" xr:uid="{00000000-0005-0000-0000-0000DE280000}"/>
    <cellStyle name="Normal 6 4 3 2 5 3 2 3" xfId="10030" xr:uid="{00000000-0005-0000-0000-0000DF280000}"/>
    <cellStyle name="Normal 6 4 3 2 5 3 3" xfId="10031" xr:uid="{00000000-0005-0000-0000-0000E0280000}"/>
    <cellStyle name="Normal 6 4 3 2 5 3 3 2" xfId="10032" xr:uid="{00000000-0005-0000-0000-0000E1280000}"/>
    <cellStyle name="Normal 6 4 3 2 5 3 4" xfId="10033" xr:uid="{00000000-0005-0000-0000-0000E2280000}"/>
    <cellStyle name="Normal 6 4 3 2 5 4" xfId="10034" xr:uid="{00000000-0005-0000-0000-0000E3280000}"/>
    <cellStyle name="Normal 6 4 3 2 5 4 2" xfId="10035" xr:uid="{00000000-0005-0000-0000-0000E4280000}"/>
    <cellStyle name="Normal 6 4 3 2 5 4 2 2" xfId="10036" xr:uid="{00000000-0005-0000-0000-0000E5280000}"/>
    <cellStyle name="Normal 6 4 3 2 5 4 2 2 2" xfId="10037" xr:uid="{00000000-0005-0000-0000-0000E6280000}"/>
    <cellStyle name="Normal 6 4 3 2 5 4 2 3" xfId="10038" xr:uid="{00000000-0005-0000-0000-0000E7280000}"/>
    <cellStyle name="Normal 6 4 3 2 5 4 3" xfId="10039" xr:uid="{00000000-0005-0000-0000-0000E8280000}"/>
    <cellStyle name="Normal 6 4 3 2 5 4 3 2" xfId="10040" xr:uid="{00000000-0005-0000-0000-0000E9280000}"/>
    <cellStyle name="Normal 6 4 3 2 5 4 4" xfId="10041" xr:uid="{00000000-0005-0000-0000-0000EA280000}"/>
    <cellStyle name="Normal 6 4 3 2 5 5" xfId="10042" xr:uid="{00000000-0005-0000-0000-0000EB280000}"/>
    <cellStyle name="Normal 6 4 3 2 5 5 2" xfId="10043" xr:uid="{00000000-0005-0000-0000-0000EC280000}"/>
    <cellStyle name="Normal 6 4 3 2 5 5 2 2" xfId="10044" xr:uid="{00000000-0005-0000-0000-0000ED280000}"/>
    <cellStyle name="Normal 6 4 3 2 5 5 2 2 2" xfId="10045" xr:uid="{00000000-0005-0000-0000-0000EE280000}"/>
    <cellStyle name="Normal 6 4 3 2 5 5 2 3" xfId="10046" xr:uid="{00000000-0005-0000-0000-0000EF280000}"/>
    <cellStyle name="Normal 6 4 3 2 5 5 3" xfId="10047" xr:uid="{00000000-0005-0000-0000-0000F0280000}"/>
    <cellStyle name="Normal 6 4 3 2 5 5 3 2" xfId="10048" xr:uid="{00000000-0005-0000-0000-0000F1280000}"/>
    <cellStyle name="Normal 6 4 3 2 5 5 4" xfId="10049" xr:uid="{00000000-0005-0000-0000-0000F2280000}"/>
    <cellStyle name="Normal 6 4 3 2 5 6" xfId="10050" xr:uid="{00000000-0005-0000-0000-0000F3280000}"/>
    <cellStyle name="Normal 6 4 3 2 5 6 2" xfId="10051" xr:uid="{00000000-0005-0000-0000-0000F4280000}"/>
    <cellStyle name="Normal 6 4 3 2 5 6 2 2" xfId="10052" xr:uid="{00000000-0005-0000-0000-0000F5280000}"/>
    <cellStyle name="Normal 6 4 3 2 5 6 3" xfId="10053" xr:uid="{00000000-0005-0000-0000-0000F6280000}"/>
    <cellStyle name="Normal 6 4 3 2 5 7" xfId="10054" xr:uid="{00000000-0005-0000-0000-0000F7280000}"/>
    <cellStyle name="Normal 6 4 3 2 5 7 2" xfId="10055" xr:uid="{00000000-0005-0000-0000-0000F8280000}"/>
    <cellStyle name="Normal 6 4 3 2 5 8" xfId="10056" xr:uid="{00000000-0005-0000-0000-0000F9280000}"/>
    <cellStyle name="Normal 6 4 3 2 6" xfId="10057" xr:uid="{00000000-0005-0000-0000-0000FA280000}"/>
    <cellStyle name="Normal 6 4 3 2 6 2" xfId="10058" xr:uid="{00000000-0005-0000-0000-0000FB280000}"/>
    <cellStyle name="Normal 6 4 3 2 6 2 2" xfId="10059" xr:uid="{00000000-0005-0000-0000-0000FC280000}"/>
    <cellStyle name="Normal 6 4 3 2 6 2 2 2" xfId="10060" xr:uid="{00000000-0005-0000-0000-0000FD280000}"/>
    <cellStyle name="Normal 6 4 3 2 6 2 2 2 2" xfId="10061" xr:uid="{00000000-0005-0000-0000-0000FE280000}"/>
    <cellStyle name="Normal 6 4 3 2 6 2 2 3" xfId="10062" xr:uid="{00000000-0005-0000-0000-0000FF280000}"/>
    <cellStyle name="Normal 6 4 3 2 6 2 3" xfId="10063" xr:uid="{00000000-0005-0000-0000-000000290000}"/>
    <cellStyle name="Normal 6 4 3 2 6 2 3 2" xfId="10064" xr:uid="{00000000-0005-0000-0000-000001290000}"/>
    <cellStyle name="Normal 6 4 3 2 6 2 4" xfId="10065" xr:uid="{00000000-0005-0000-0000-000002290000}"/>
    <cellStyle name="Normal 6 4 3 2 6 3" xfId="10066" xr:uid="{00000000-0005-0000-0000-000003290000}"/>
    <cellStyle name="Normal 6 4 3 2 6 3 2" xfId="10067" xr:uid="{00000000-0005-0000-0000-000004290000}"/>
    <cellStyle name="Normal 6 4 3 2 6 3 2 2" xfId="10068" xr:uid="{00000000-0005-0000-0000-000005290000}"/>
    <cellStyle name="Normal 6 4 3 2 6 3 2 2 2" xfId="10069" xr:uid="{00000000-0005-0000-0000-000006290000}"/>
    <cellStyle name="Normal 6 4 3 2 6 3 2 3" xfId="10070" xr:uid="{00000000-0005-0000-0000-000007290000}"/>
    <cellStyle name="Normal 6 4 3 2 6 3 3" xfId="10071" xr:uid="{00000000-0005-0000-0000-000008290000}"/>
    <cellStyle name="Normal 6 4 3 2 6 3 3 2" xfId="10072" xr:uid="{00000000-0005-0000-0000-000009290000}"/>
    <cellStyle name="Normal 6 4 3 2 6 3 4" xfId="10073" xr:uid="{00000000-0005-0000-0000-00000A290000}"/>
    <cellStyle name="Normal 6 4 3 2 6 4" xfId="10074" xr:uid="{00000000-0005-0000-0000-00000B290000}"/>
    <cellStyle name="Normal 6 4 3 2 6 4 2" xfId="10075" xr:uid="{00000000-0005-0000-0000-00000C290000}"/>
    <cellStyle name="Normal 6 4 3 2 6 4 2 2" xfId="10076" xr:uid="{00000000-0005-0000-0000-00000D290000}"/>
    <cellStyle name="Normal 6 4 3 2 6 4 2 2 2" xfId="10077" xr:uid="{00000000-0005-0000-0000-00000E290000}"/>
    <cellStyle name="Normal 6 4 3 2 6 4 2 3" xfId="10078" xr:uid="{00000000-0005-0000-0000-00000F290000}"/>
    <cellStyle name="Normal 6 4 3 2 6 4 3" xfId="10079" xr:uid="{00000000-0005-0000-0000-000010290000}"/>
    <cellStyle name="Normal 6 4 3 2 6 4 3 2" xfId="10080" xr:uid="{00000000-0005-0000-0000-000011290000}"/>
    <cellStyle name="Normal 6 4 3 2 6 4 4" xfId="10081" xr:uid="{00000000-0005-0000-0000-000012290000}"/>
    <cellStyle name="Normal 6 4 3 2 6 5" xfId="10082" xr:uid="{00000000-0005-0000-0000-000013290000}"/>
    <cellStyle name="Normal 6 4 3 2 6 5 2" xfId="10083" xr:uid="{00000000-0005-0000-0000-000014290000}"/>
    <cellStyle name="Normal 6 4 3 2 6 5 2 2" xfId="10084" xr:uid="{00000000-0005-0000-0000-000015290000}"/>
    <cellStyle name="Normal 6 4 3 2 6 5 3" xfId="10085" xr:uid="{00000000-0005-0000-0000-000016290000}"/>
    <cellStyle name="Normal 6 4 3 2 6 6" xfId="10086" xr:uid="{00000000-0005-0000-0000-000017290000}"/>
    <cellStyle name="Normal 6 4 3 2 6 6 2" xfId="10087" xr:uid="{00000000-0005-0000-0000-000018290000}"/>
    <cellStyle name="Normal 6 4 3 2 6 7" xfId="10088" xr:uid="{00000000-0005-0000-0000-000019290000}"/>
    <cellStyle name="Normal 6 4 3 2 7" xfId="10089" xr:uid="{00000000-0005-0000-0000-00001A290000}"/>
    <cellStyle name="Normal 6 4 3 2 7 2" xfId="10090" xr:uid="{00000000-0005-0000-0000-00001B290000}"/>
    <cellStyle name="Normal 6 4 3 2 7 2 2" xfId="10091" xr:uid="{00000000-0005-0000-0000-00001C290000}"/>
    <cellStyle name="Normal 6 4 3 2 7 2 2 2" xfId="10092" xr:uid="{00000000-0005-0000-0000-00001D290000}"/>
    <cellStyle name="Normal 6 4 3 2 7 2 3" xfId="10093" xr:uid="{00000000-0005-0000-0000-00001E290000}"/>
    <cellStyle name="Normal 6 4 3 2 7 3" xfId="10094" xr:uid="{00000000-0005-0000-0000-00001F290000}"/>
    <cellStyle name="Normal 6 4 3 2 7 3 2" xfId="10095" xr:uid="{00000000-0005-0000-0000-000020290000}"/>
    <cellStyle name="Normal 6 4 3 2 7 4" xfId="10096" xr:uid="{00000000-0005-0000-0000-000021290000}"/>
    <cellStyle name="Normal 6 4 3 2 8" xfId="10097" xr:uid="{00000000-0005-0000-0000-000022290000}"/>
    <cellStyle name="Normal 6 4 3 2 8 2" xfId="10098" xr:uid="{00000000-0005-0000-0000-000023290000}"/>
    <cellStyle name="Normal 6 4 3 2 8 2 2" xfId="10099" xr:uid="{00000000-0005-0000-0000-000024290000}"/>
    <cellStyle name="Normal 6 4 3 2 8 2 2 2" xfId="10100" xr:uid="{00000000-0005-0000-0000-000025290000}"/>
    <cellStyle name="Normal 6 4 3 2 8 2 3" xfId="10101" xr:uid="{00000000-0005-0000-0000-000026290000}"/>
    <cellStyle name="Normal 6 4 3 2 8 3" xfId="10102" xr:uid="{00000000-0005-0000-0000-000027290000}"/>
    <cellStyle name="Normal 6 4 3 2 8 3 2" xfId="10103" xr:uid="{00000000-0005-0000-0000-000028290000}"/>
    <cellStyle name="Normal 6 4 3 2 8 4" xfId="10104" xr:uid="{00000000-0005-0000-0000-000029290000}"/>
    <cellStyle name="Normal 6 4 3 2 9" xfId="10105" xr:uid="{00000000-0005-0000-0000-00002A290000}"/>
    <cellStyle name="Normal 6 4 3 2 9 2" xfId="10106" xr:uid="{00000000-0005-0000-0000-00002B290000}"/>
    <cellStyle name="Normal 6 4 3 2 9 2 2" xfId="10107" xr:uid="{00000000-0005-0000-0000-00002C290000}"/>
    <cellStyle name="Normal 6 4 3 2 9 2 2 2" xfId="10108" xr:uid="{00000000-0005-0000-0000-00002D290000}"/>
    <cellStyle name="Normal 6 4 3 2 9 2 3" xfId="10109" xr:uid="{00000000-0005-0000-0000-00002E290000}"/>
    <cellStyle name="Normal 6 4 3 2 9 3" xfId="10110" xr:uid="{00000000-0005-0000-0000-00002F290000}"/>
    <cellStyle name="Normal 6 4 3 2 9 3 2" xfId="10111" xr:uid="{00000000-0005-0000-0000-000030290000}"/>
    <cellStyle name="Normal 6 4 3 2 9 4" xfId="10112" xr:uid="{00000000-0005-0000-0000-000031290000}"/>
    <cellStyle name="Normal 6 4 3 3" xfId="10113" xr:uid="{00000000-0005-0000-0000-000032290000}"/>
    <cellStyle name="Normal 6 4 3 3 10" xfId="10114" xr:uid="{00000000-0005-0000-0000-000033290000}"/>
    <cellStyle name="Normal 6 4 3 3 10 2" xfId="10115" xr:uid="{00000000-0005-0000-0000-000034290000}"/>
    <cellStyle name="Normal 6 4 3 3 11" xfId="10116" xr:uid="{00000000-0005-0000-0000-000035290000}"/>
    <cellStyle name="Normal 6 4 3 3 11 2" xfId="10117" xr:uid="{00000000-0005-0000-0000-000036290000}"/>
    <cellStyle name="Normal 6 4 3 3 12" xfId="10118" xr:uid="{00000000-0005-0000-0000-000037290000}"/>
    <cellStyle name="Normal 6 4 3 3 2" xfId="10119" xr:uid="{00000000-0005-0000-0000-000038290000}"/>
    <cellStyle name="Normal 6 4 3 3 2 2" xfId="10120" xr:uid="{00000000-0005-0000-0000-000039290000}"/>
    <cellStyle name="Normal 6 4 3 3 2 2 2" xfId="10121" xr:uid="{00000000-0005-0000-0000-00003A290000}"/>
    <cellStyle name="Normal 6 4 3 3 2 2 2 2" xfId="10122" xr:uid="{00000000-0005-0000-0000-00003B290000}"/>
    <cellStyle name="Normal 6 4 3 3 2 2 2 2 2" xfId="10123" xr:uid="{00000000-0005-0000-0000-00003C290000}"/>
    <cellStyle name="Normal 6 4 3 3 2 2 2 2 2 2" xfId="10124" xr:uid="{00000000-0005-0000-0000-00003D290000}"/>
    <cellStyle name="Normal 6 4 3 3 2 2 2 2 3" xfId="10125" xr:uid="{00000000-0005-0000-0000-00003E290000}"/>
    <cellStyle name="Normal 6 4 3 3 2 2 2 3" xfId="10126" xr:uid="{00000000-0005-0000-0000-00003F290000}"/>
    <cellStyle name="Normal 6 4 3 3 2 2 2 3 2" xfId="10127" xr:uid="{00000000-0005-0000-0000-000040290000}"/>
    <cellStyle name="Normal 6 4 3 3 2 2 2 4" xfId="10128" xr:uid="{00000000-0005-0000-0000-000041290000}"/>
    <cellStyle name="Normal 6 4 3 3 2 2 3" xfId="10129" xr:uid="{00000000-0005-0000-0000-000042290000}"/>
    <cellStyle name="Normal 6 4 3 3 2 2 3 2" xfId="10130" xr:uid="{00000000-0005-0000-0000-000043290000}"/>
    <cellStyle name="Normal 6 4 3 3 2 2 3 2 2" xfId="10131" xr:uid="{00000000-0005-0000-0000-000044290000}"/>
    <cellStyle name="Normal 6 4 3 3 2 2 3 2 2 2" xfId="10132" xr:uid="{00000000-0005-0000-0000-000045290000}"/>
    <cellStyle name="Normal 6 4 3 3 2 2 3 2 3" xfId="10133" xr:uid="{00000000-0005-0000-0000-000046290000}"/>
    <cellStyle name="Normal 6 4 3 3 2 2 3 3" xfId="10134" xr:uid="{00000000-0005-0000-0000-000047290000}"/>
    <cellStyle name="Normal 6 4 3 3 2 2 3 3 2" xfId="10135" xr:uid="{00000000-0005-0000-0000-000048290000}"/>
    <cellStyle name="Normal 6 4 3 3 2 2 3 4" xfId="10136" xr:uid="{00000000-0005-0000-0000-000049290000}"/>
    <cellStyle name="Normal 6 4 3 3 2 2 4" xfId="10137" xr:uid="{00000000-0005-0000-0000-00004A290000}"/>
    <cellStyle name="Normal 6 4 3 3 2 2 4 2" xfId="10138" xr:uid="{00000000-0005-0000-0000-00004B290000}"/>
    <cellStyle name="Normal 6 4 3 3 2 2 4 2 2" xfId="10139" xr:uid="{00000000-0005-0000-0000-00004C290000}"/>
    <cellStyle name="Normal 6 4 3 3 2 2 4 2 2 2" xfId="10140" xr:uid="{00000000-0005-0000-0000-00004D290000}"/>
    <cellStyle name="Normal 6 4 3 3 2 2 4 2 3" xfId="10141" xr:uid="{00000000-0005-0000-0000-00004E290000}"/>
    <cellStyle name="Normal 6 4 3 3 2 2 4 3" xfId="10142" xr:uid="{00000000-0005-0000-0000-00004F290000}"/>
    <cellStyle name="Normal 6 4 3 3 2 2 4 3 2" xfId="10143" xr:uid="{00000000-0005-0000-0000-000050290000}"/>
    <cellStyle name="Normal 6 4 3 3 2 2 4 4" xfId="10144" xr:uid="{00000000-0005-0000-0000-000051290000}"/>
    <cellStyle name="Normal 6 4 3 3 2 2 5" xfId="10145" xr:uid="{00000000-0005-0000-0000-000052290000}"/>
    <cellStyle name="Normal 6 4 3 3 2 2 5 2" xfId="10146" xr:uid="{00000000-0005-0000-0000-000053290000}"/>
    <cellStyle name="Normal 6 4 3 3 2 2 5 2 2" xfId="10147" xr:uid="{00000000-0005-0000-0000-000054290000}"/>
    <cellStyle name="Normal 6 4 3 3 2 2 5 3" xfId="10148" xr:uid="{00000000-0005-0000-0000-000055290000}"/>
    <cellStyle name="Normal 6 4 3 3 2 2 6" xfId="10149" xr:uid="{00000000-0005-0000-0000-000056290000}"/>
    <cellStyle name="Normal 6 4 3 3 2 2 6 2" xfId="10150" xr:uid="{00000000-0005-0000-0000-000057290000}"/>
    <cellStyle name="Normal 6 4 3 3 2 2 7" xfId="10151" xr:uid="{00000000-0005-0000-0000-000058290000}"/>
    <cellStyle name="Normal 6 4 3 3 2 3" xfId="10152" xr:uid="{00000000-0005-0000-0000-000059290000}"/>
    <cellStyle name="Normal 6 4 3 3 2 3 2" xfId="10153" xr:uid="{00000000-0005-0000-0000-00005A290000}"/>
    <cellStyle name="Normal 6 4 3 3 2 3 2 2" xfId="10154" xr:uid="{00000000-0005-0000-0000-00005B290000}"/>
    <cellStyle name="Normal 6 4 3 3 2 3 2 2 2" xfId="10155" xr:uid="{00000000-0005-0000-0000-00005C290000}"/>
    <cellStyle name="Normal 6 4 3 3 2 3 2 3" xfId="10156" xr:uid="{00000000-0005-0000-0000-00005D290000}"/>
    <cellStyle name="Normal 6 4 3 3 2 3 3" xfId="10157" xr:uid="{00000000-0005-0000-0000-00005E290000}"/>
    <cellStyle name="Normal 6 4 3 3 2 3 3 2" xfId="10158" xr:uid="{00000000-0005-0000-0000-00005F290000}"/>
    <cellStyle name="Normal 6 4 3 3 2 3 4" xfId="10159" xr:uid="{00000000-0005-0000-0000-000060290000}"/>
    <cellStyle name="Normal 6 4 3 3 2 4" xfId="10160" xr:uid="{00000000-0005-0000-0000-000061290000}"/>
    <cellStyle name="Normal 6 4 3 3 2 4 2" xfId="10161" xr:uid="{00000000-0005-0000-0000-000062290000}"/>
    <cellStyle name="Normal 6 4 3 3 2 4 2 2" xfId="10162" xr:uid="{00000000-0005-0000-0000-000063290000}"/>
    <cellStyle name="Normal 6 4 3 3 2 4 2 2 2" xfId="10163" xr:uid="{00000000-0005-0000-0000-000064290000}"/>
    <cellStyle name="Normal 6 4 3 3 2 4 2 3" xfId="10164" xr:uid="{00000000-0005-0000-0000-000065290000}"/>
    <cellStyle name="Normal 6 4 3 3 2 4 3" xfId="10165" xr:uid="{00000000-0005-0000-0000-000066290000}"/>
    <cellStyle name="Normal 6 4 3 3 2 4 3 2" xfId="10166" xr:uid="{00000000-0005-0000-0000-000067290000}"/>
    <cellStyle name="Normal 6 4 3 3 2 4 4" xfId="10167" xr:uid="{00000000-0005-0000-0000-000068290000}"/>
    <cellStyle name="Normal 6 4 3 3 2 5" xfId="10168" xr:uid="{00000000-0005-0000-0000-000069290000}"/>
    <cellStyle name="Normal 6 4 3 3 2 5 2" xfId="10169" xr:uid="{00000000-0005-0000-0000-00006A290000}"/>
    <cellStyle name="Normal 6 4 3 3 2 5 2 2" xfId="10170" xr:uid="{00000000-0005-0000-0000-00006B290000}"/>
    <cellStyle name="Normal 6 4 3 3 2 5 2 2 2" xfId="10171" xr:uid="{00000000-0005-0000-0000-00006C290000}"/>
    <cellStyle name="Normal 6 4 3 3 2 5 2 3" xfId="10172" xr:uid="{00000000-0005-0000-0000-00006D290000}"/>
    <cellStyle name="Normal 6 4 3 3 2 5 3" xfId="10173" xr:uid="{00000000-0005-0000-0000-00006E290000}"/>
    <cellStyle name="Normal 6 4 3 3 2 5 3 2" xfId="10174" xr:uid="{00000000-0005-0000-0000-00006F290000}"/>
    <cellStyle name="Normal 6 4 3 3 2 5 4" xfId="10175" xr:uid="{00000000-0005-0000-0000-000070290000}"/>
    <cellStyle name="Normal 6 4 3 3 2 6" xfId="10176" xr:uid="{00000000-0005-0000-0000-000071290000}"/>
    <cellStyle name="Normal 6 4 3 3 2 6 2" xfId="10177" xr:uid="{00000000-0005-0000-0000-000072290000}"/>
    <cellStyle name="Normal 6 4 3 3 2 6 2 2" xfId="10178" xr:uid="{00000000-0005-0000-0000-000073290000}"/>
    <cellStyle name="Normal 6 4 3 3 2 6 3" xfId="10179" xr:uid="{00000000-0005-0000-0000-000074290000}"/>
    <cellStyle name="Normal 6 4 3 3 2 7" xfId="10180" xr:uid="{00000000-0005-0000-0000-000075290000}"/>
    <cellStyle name="Normal 6 4 3 3 2 7 2" xfId="10181" xr:uid="{00000000-0005-0000-0000-000076290000}"/>
    <cellStyle name="Normal 6 4 3 3 2 8" xfId="10182" xr:uid="{00000000-0005-0000-0000-000077290000}"/>
    <cellStyle name="Normal 6 4 3 3 2 8 2" xfId="10183" xr:uid="{00000000-0005-0000-0000-000078290000}"/>
    <cellStyle name="Normal 6 4 3 3 2 9" xfId="10184" xr:uid="{00000000-0005-0000-0000-000079290000}"/>
    <cellStyle name="Normal 6 4 3 3 3" xfId="10185" xr:uid="{00000000-0005-0000-0000-00007A290000}"/>
    <cellStyle name="Normal 6 4 3 3 3 2" xfId="10186" xr:uid="{00000000-0005-0000-0000-00007B290000}"/>
    <cellStyle name="Normal 6 4 3 3 3 2 2" xfId="10187" xr:uid="{00000000-0005-0000-0000-00007C290000}"/>
    <cellStyle name="Normal 6 4 3 3 3 2 2 2" xfId="10188" xr:uid="{00000000-0005-0000-0000-00007D290000}"/>
    <cellStyle name="Normal 6 4 3 3 3 2 2 2 2" xfId="10189" xr:uid="{00000000-0005-0000-0000-00007E290000}"/>
    <cellStyle name="Normal 6 4 3 3 3 2 2 2 2 2" xfId="10190" xr:uid="{00000000-0005-0000-0000-00007F290000}"/>
    <cellStyle name="Normal 6 4 3 3 3 2 2 2 3" xfId="10191" xr:uid="{00000000-0005-0000-0000-000080290000}"/>
    <cellStyle name="Normal 6 4 3 3 3 2 2 3" xfId="10192" xr:uid="{00000000-0005-0000-0000-000081290000}"/>
    <cellStyle name="Normal 6 4 3 3 3 2 2 3 2" xfId="10193" xr:uid="{00000000-0005-0000-0000-000082290000}"/>
    <cellStyle name="Normal 6 4 3 3 3 2 2 4" xfId="10194" xr:uid="{00000000-0005-0000-0000-000083290000}"/>
    <cellStyle name="Normal 6 4 3 3 3 2 3" xfId="10195" xr:uid="{00000000-0005-0000-0000-000084290000}"/>
    <cellStyle name="Normal 6 4 3 3 3 2 3 2" xfId="10196" xr:uid="{00000000-0005-0000-0000-000085290000}"/>
    <cellStyle name="Normal 6 4 3 3 3 2 3 2 2" xfId="10197" xr:uid="{00000000-0005-0000-0000-000086290000}"/>
    <cellStyle name="Normal 6 4 3 3 3 2 3 2 2 2" xfId="10198" xr:uid="{00000000-0005-0000-0000-000087290000}"/>
    <cellStyle name="Normal 6 4 3 3 3 2 3 2 3" xfId="10199" xr:uid="{00000000-0005-0000-0000-000088290000}"/>
    <cellStyle name="Normal 6 4 3 3 3 2 3 3" xfId="10200" xr:uid="{00000000-0005-0000-0000-000089290000}"/>
    <cellStyle name="Normal 6 4 3 3 3 2 3 3 2" xfId="10201" xr:uid="{00000000-0005-0000-0000-00008A290000}"/>
    <cellStyle name="Normal 6 4 3 3 3 2 3 4" xfId="10202" xr:uid="{00000000-0005-0000-0000-00008B290000}"/>
    <cellStyle name="Normal 6 4 3 3 3 2 4" xfId="10203" xr:uid="{00000000-0005-0000-0000-00008C290000}"/>
    <cellStyle name="Normal 6 4 3 3 3 2 4 2" xfId="10204" xr:uid="{00000000-0005-0000-0000-00008D290000}"/>
    <cellStyle name="Normal 6 4 3 3 3 2 4 2 2" xfId="10205" xr:uid="{00000000-0005-0000-0000-00008E290000}"/>
    <cellStyle name="Normal 6 4 3 3 3 2 4 2 2 2" xfId="10206" xr:uid="{00000000-0005-0000-0000-00008F290000}"/>
    <cellStyle name="Normal 6 4 3 3 3 2 4 2 3" xfId="10207" xr:uid="{00000000-0005-0000-0000-000090290000}"/>
    <cellStyle name="Normal 6 4 3 3 3 2 4 3" xfId="10208" xr:uid="{00000000-0005-0000-0000-000091290000}"/>
    <cellStyle name="Normal 6 4 3 3 3 2 4 3 2" xfId="10209" xr:uid="{00000000-0005-0000-0000-000092290000}"/>
    <cellStyle name="Normal 6 4 3 3 3 2 4 4" xfId="10210" xr:uid="{00000000-0005-0000-0000-000093290000}"/>
    <cellStyle name="Normal 6 4 3 3 3 2 5" xfId="10211" xr:uid="{00000000-0005-0000-0000-000094290000}"/>
    <cellStyle name="Normal 6 4 3 3 3 2 5 2" xfId="10212" xr:uid="{00000000-0005-0000-0000-000095290000}"/>
    <cellStyle name="Normal 6 4 3 3 3 2 5 2 2" xfId="10213" xr:uid="{00000000-0005-0000-0000-000096290000}"/>
    <cellStyle name="Normal 6 4 3 3 3 2 5 3" xfId="10214" xr:uid="{00000000-0005-0000-0000-000097290000}"/>
    <cellStyle name="Normal 6 4 3 3 3 2 6" xfId="10215" xr:uid="{00000000-0005-0000-0000-000098290000}"/>
    <cellStyle name="Normal 6 4 3 3 3 2 6 2" xfId="10216" xr:uid="{00000000-0005-0000-0000-000099290000}"/>
    <cellStyle name="Normal 6 4 3 3 3 2 7" xfId="10217" xr:uid="{00000000-0005-0000-0000-00009A290000}"/>
    <cellStyle name="Normal 6 4 3 3 3 3" xfId="10218" xr:uid="{00000000-0005-0000-0000-00009B290000}"/>
    <cellStyle name="Normal 6 4 3 3 3 3 2" xfId="10219" xr:uid="{00000000-0005-0000-0000-00009C290000}"/>
    <cellStyle name="Normal 6 4 3 3 3 3 2 2" xfId="10220" xr:uid="{00000000-0005-0000-0000-00009D290000}"/>
    <cellStyle name="Normal 6 4 3 3 3 3 2 2 2" xfId="10221" xr:uid="{00000000-0005-0000-0000-00009E290000}"/>
    <cellStyle name="Normal 6 4 3 3 3 3 2 3" xfId="10222" xr:uid="{00000000-0005-0000-0000-00009F290000}"/>
    <cellStyle name="Normal 6 4 3 3 3 3 3" xfId="10223" xr:uid="{00000000-0005-0000-0000-0000A0290000}"/>
    <cellStyle name="Normal 6 4 3 3 3 3 3 2" xfId="10224" xr:uid="{00000000-0005-0000-0000-0000A1290000}"/>
    <cellStyle name="Normal 6 4 3 3 3 3 4" xfId="10225" xr:uid="{00000000-0005-0000-0000-0000A2290000}"/>
    <cellStyle name="Normal 6 4 3 3 3 4" xfId="10226" xr:uid="{00000000-0005-0000-0000-0000A3290000}"/>
    <cellStyle name="Normal 6 4 3 3 3 4 2" xfId="10227" xr:uid="{00000000-0005-0000-0000-0000A4290000}"/>
    <cellStyle name="Normal 6 4 3 3 3 4 2 2" xfId="10228" xr:uid="{00000000-0005-0000-0000-0000A5290000}"/>
    <cellStyle name="Normal 6 4 3 3 3 4 2 2 2" xfId="10229" xr:uid="{00000000-0005-0000-0000-0000A6290000}"/>
    <cellStyle name="Normal 6 4 3 3 3 4 2 3" xfId="10230" xr:uid="{00000000-0005-0000-0000-0000A7290000}"/>
    <cellStyle name="Normal 6 4 3 3 3 4 3" xfId="10231" xr:uid="{00000000-0005-0000-0000-0000A8290000}"/>
    <cellStyle name="Normal 6 4 3 3 3 4 3 2" xfId="10232" xr:uid="{00000000-0005-0000-0000-0000A9290000}"/>
    <cellStyle name="Normal 6 4 3 3 3 4 4" xfId="10233" xr:uid="{00000000-0005-0000-0000-0000AA290000}"/>
    <cellStyle name="Normal 6 4 3 3 3 5" xfId="10234" xr:uid="{00000000-0005-0000-0000-0000AB290000}"/>
    <cellStyle name="Normal 6 4 3 3 3 5 2" xfId="10235" xr:uid="{00000000-0005-0000-0000-0000AC290000}"/>
    <cellStyle name="Normal 6 4 3 3 3 5 2 2" xfId="10236" xr:uid="{00000000-0005-0000-0000-0000AD290000}"/>
    <cellStyle name="Normal 6 4 3 3 3 5 2 2 2" xfId="10237" xr:uid="{00000000-0005-0000-0000-0000AE290000}"/>
    <cellStyle name="Normal 6 4 3 3 3 5 2 3" xfId="10238" xr:uid="{00000000-0005-0000-0000-0000AF290000}"/>
    <cellStyle name="Normal 6 4 3 3 3 5 3" xfId="10239" xr:uid="{00000000-0005-0000-0000-0000B0290000}"/>
    <cellStyle name="Normal 6 4 3 3 3 5 3 2" xfId="10240" xr:uid="{00000000-0005-0000-0000-0000B1290000}"/>
    <cellStyle name="Normal 6 4 3 3 3 5 4" xfId="10241" xr:uid="{00000000-0005-0000-0000-0000B2290000}"/>
    <cellStyle name="Normal 6 4 3 3 3 6" xfId="10242" xr:uid="{00000000-0005-0000-0000-0000B3290000}"/>
    <cellStyle name="Normal 6 4 3 3 3 6 2" xfId="10243" xr:uid="{00000000-0005-0000-0000-0000B4290000}"/>
    <cellStyle name="Normal 6 4 3 3 3 6 2 2" xfId="10244" xr:uid="{00000000-0005-0000-0000-0000B5290000}"/>
    <cellStyle name="Normal 6 4 3 3 3 6 3" xfId="10245" xr:uid="{00000000-0005-0000-0000-0000B6290000}"/>
    <cellStyle name="Normal 6 4 3 3 3 7" xfId="10246" xr:uid="{00000000-0005-0000-0000-0000B7290000}"/>
    <cellStyle name="Normal 6 4 3 3 3 7 2" xfId="10247" xr:uid="{00000000-0005-0000-0000-0000B8290000}"/>
    <cellStyle name="Normal 6 4 3 3 3 8" xfId="10248" xr:uid="{00000000-0005-0000-0000-0000B9290000}"/>
    <cellStyle name="Normal 6 4 3 3 4" xfId="10249" xr:uid="{00000000-0005-0000-0000-0000BA290000}"/>
    <cellStyle name="Normal 6 4 3 3 4 2" xfId="10250" xr:uid="{00000000-0005-0000-0000-0000BB290000}"/>
    <cellStyle name="Normal 6 4 3 3 4 2 2" xfId="10251" xr:uid="{00000000-0005-0000-0000-0000BC290000}"/>
    <cellStyle name="Normal 6 4 3 3 4 2 2 2" xfId="10252" xr:uid="{00000000-0005-0000-0000-0000BD290000}"/>
    <cellStyle name="Normal 6 4 3 3 4 2 2 2 2" xfId="10253" xr:uid="{00000000-0005-0000-0000-0000BE290000}"/>
    <cellStyle name="Normal 6 4 3 3 4 2 2 3" xfId="10254" xr:uid="{00000000-0005-0000-0000-0000BF290000}"/>
    <cellStyle name="Normal 6 4 3 3 4 2 3" xfId="10255" xr:uid="{00000000-0005-0000-0000-0000C0290000}"/>
    <cellStyle name="Normal 6 4 3 3 4 2 3 2" xfId="10256" xr:uid="{00000000-0005-0000-0000-0000C1290000}"/>
    <cellStyle name="Normal 6 4 3 3 4 2 4" xfId="10257" xr:uid="{00000000-0005-0000-0000-0000C2290000}"/>
    <cellStyle name="Normal 6 4 3 3 4 3" xfId="10258" xr:uid="{00000000-0005-0000-0000-0000C3290000}"/>
    <cellStyle name="Normal 6 4 3 3 4 3 2" xfId="10259" xr:uid="{00000000-0005-0000-0000-0000C4290000}"/>
    <cellStyle name="Normal 6 4 3 3 4 3 2 2" xfId="10260" xr:uid="{00000000-0005-0000-0000-0000C5290000}"/>
    <cellStyle name="Normal 6 4 3 3 4 3 2 2 2" xfId="10261" xr:uid="{00000000-0005-0000-0000-0000C6290000}"/>
    <cellStyle name="Normal 6 4 3 3 4 3 2 3" xfId="10262" xr:uid="{00000000-0005-0000-0000-0000C7290000}"/>
    <cellStyle name="Normal 6 4 3 3 4 3 3" xfId="10263" xr:uid="{00000000-0005-0000-0000-0000C8290000}"/>
    <cellStyle name="Normal 6 4 3 3 4 3 3 2" xfId="10264" xr:uid="{00000000-0005-0000-0000-0000C9290000}"/>
    <cellStyle name="Normal 6 4 3 3 4 3 4" xfId="10265" xr:uid="{00000000-0005-0000-0000-0000CA290000}"/>
    <cellStyle name="Normal 6 4 3 3 4 4" xfId="10266" xr:uid="{00000000-0005-0000-0000-0000CB290000}"/>
    <cellStyle name="Normal 6 4 3 3 4 4 2" xfId="10267" xr:uid="{00000000-0005-0000-0000-0000CC290000}"/>
    <cellStyle name="Normal 6 4 3 3 4 4 2 2" xfId="10268" xr:uid="{00000000-0005-0000-0000-0000CD290000}"/>
    <cellStyle name="Normal 6 4 3 3 4 4 2 2 2" xfId="10269" xr:uid="{00000000-0005-0000-0000-0000CE290000}"/>
    <cellStyle name="Normal 6 4 3 3 4 4 2 3" xfId="10270" xr:uid="{00000000-0005-0000-0000-0000CF290000}"/>
    <cellStyle name="Normal 6 4 3 3 4 4 3" xfId="10271" xr:uid="{00000000-0005-0000-0000-0000D0290000}"/>
    <cellStyle name="Normal 6 4 3 3 4 4 3 2" xfId="10272" xr:uid="{00000000-0005-0000-0000-0000D1290000}"/>
    <cellStyle name="Normal 6 4 3 3 4 4 4" xfId="10273" xr:uid="{00000000-0005-0000-0000-0000D2290000}"/>
    <cellStyle name="Normal 6 4 3 3 4 5" xfId="10274" xr:uid="{00000000-0005-0000-0000-0000D3290000}"/>
    <cellStyle name="Normal 6 4 3 3 4 5 2" xfId="10275" xr:uid="{00000000-0005-0000-0000-0000D4290000}"/>
    <cellStyle name="Normal 6 4 3 3 4 5 2 2" xfId="10276" xr:uid="{00000000-0005-0000-0000-0000D5290000}"/>
    <cellStyle name="Normal 6 4 3 3 4 5 3" xfId="10277" xr:uid="{00000000-0005-0000-0000-0000D6290000}"/>
    <cellStyle name="Normal 6 4 3 3 4 6" xfId="10278" xr:uid="{00000000-0005-0000-0000-0000D7290000}"/>
    <cellStyle name="Normal 6 4 3 3 4 6 2" xfId="10279" xr:uid="{00000000-0005-0000-0000-0000D8290000}"/>
    <cellStyle name="Normal 6 4 3 3 4 7" xfId="10280" xr:uid="{00000000-0005-0000-0000-0000D9290000}"/>
    <cellStyle name="Normal 6 4 3 3 5" xfId="10281" xr:uid="{00000000-0005-0000-0000-0000DA290000}"/>
    <cellStyle name="Normal 6 4 3 3 5 2" xfId="10282" xr:uid="{00000000-0005-0000-0000-0000DB290000}"/>
    <cellStyle name="Normal 6 4 3 3 5 2 2" xfId="10283" xr:uid="{00000000-0005-0000-0000-0000DC290000}"/>
    <cellStyle name="Normal 6 4 3 3 5 2 2 2" xfId="10284" xr:uid="{00000000-0005-0000-0000-0000DD290000}"/>
    <cellStyle name="Normal 6 4 3 3 5 2 3" xfId="10285" xr:uid="{00000000-0005-0000-0000-0000DE290000}"/>
    <cellStyle name="Normal 6 4 3 3 5 3" xfId="10286" xr:uid="{00000000-0005-0000-0000-0000DF290000}"/>
    <cellStyle name="Normal 6 4 3 3 5 3 2" xfId="10287" xr:uid="{00000000-0005-0000-0000-0000E0290000}"/>
    <cellStyle name="Normal 6 4 3 3 5 4" xfId="10288" xr:uid="{00000000-0005-0000-0000-0000E1290000}"/>
    <cellStyle name="Normal 6 4 3 3 6" xfId="10289" xr:uid="{00000000-0005-0000-0000-0000E2290000}"/>
    <cellStyle name="Normal 6 4 3 3 6 2" xfId="10290" xr:uid="{00000000-0005-0000-0000-0000E3290000}"/>
    <cellStyle name="Normal 6 4 3 3 6 2 2" xfId="10291" xr:uid="{00000000-0005-0000-0000-0000E4290000}"/>
    <cellStyle name="Normal 6 4 3 3 6 2 2 2" xfId="10292" xr:uid="{00000000-0005-0000-0000-0000E5290000}"/>
    <cellStyle name="Normal 6 4 3 3 6 2 3" xfId="10293" xr:uid="{00000000-0005-0000-0000-0000E6290000}"/>
    <cellStyle name="Normal 6 4 3 3 6 3" xfId="10294" xr:uid="{00000000-0005-0000-0000-0000E7290000}"/>
    <cellStyle name="Normal 6 4 3 3 6 3 2" xfId="10295" xr:uid="{00000000-0005-0000-0000-0000E8290000}"/>
    <cellStyle name="Normal 6 4 3 3 6 4" xfId="10296" xr:uid="{00000000-0005-0000-0000-0000E9290000}"/>
    <cellStyle name="Normal 6 4 3 3 7" xfId="10297" xr:uid="{00000000-0005-0000-0000-0000EA290000}"/>
    <cellStyle name="Normal 6 4 3 3 7 2" xfId="10298" xr:uid="{00000000-0005-0000-0000-0000EB290000}"/>
    <cellStyle name="Normal 6 4 3 3 7 2 2" xfId="10299" xr:uid="{00000000-0005-0000-0000-0000EC290000}"/>
    <cellStyle name="Normal 6 4 3 3 7 2 2 2" xfId="10300" xr:uid="{00000000-0005-0000-0000-0000ED290000}"/>
    <cellStyle name="Normal 6 4 3 3 7 2 3" xfId="10301" xr:uid="{00000000-0005-0000-0000-0000EE290000}"/>
    <cellStyle name="Normal 6 4 3 3 7 3" xfId="10302" xr:uid="{00000000-0005-0000-0000-0000EF290000}"/>
    <cellStyle name="Normal 6 4 3 3 7 3 2" xfId="10303" xr:uid="{00000000-0005-0000-0000-0000F0290000}"/>
    <cellStyle name="Normal 6 4 3 3 7 4" xfId="10304" xr:uid="{00000000-0005-0000-0000-0000F1290000}"/>
    <cellStyle name="Normal 6 4 3 3 8" xfId="10305" xr:uid="{00000000-0005-0000-0000-0000F2290000}"/>
    <cellStyle name="Normal 6 4 3 3 8 2" xfId="10306" xr:uid="{00000000-0005-0000-0000-0000F3290000}"/>
    <cellStyle name="Normal 6 4 3 3 8 2 2" xfId="10307" xr:uid="{00000000-0005-0000-0000-0000F4290000}"/>
    <cellStyle name="Normal 6 4 3 3 8 2 2 2" xfId="10308" xr:uid="{00000000-0005-0000-0000-0000F5290000}"/>
    <cellStyle name="Normal 6 4 3 3 8 2 3" xfId="10309" xr:uid="{00000000-0005-0000-0000-0000F6290000}"/>
    <cellStyle name="Normal 6 4 3 3 8 3" xfId="10310" xr:uid="{00000000-0005-0000-0000-0000F7290000}"/>
    <cellStyle name="Normal 6 4 3 3 8 3 2" xfId="10311" xr:uid="{00000000-0005-0000-0000-0000F8290000}"/>
    <cellStyle name="Normal 6 4 3 3 8 4" xfId="10312" xr:uid="{00000000-0005-0000-0000-0000F9290000}"/>
    <cellStyle name="Normal 6 4 3 3 9" xfId="10313" xr:uid="{00000000-0005-0000-0000-0000FA290000}"/>
    <cellStyle name="Normal 6 4 3 3 9 2" xfId="10314" xr:uid="{00000000-0005-0000-0000-0000FB290000}"/>
    <cellStyle name="Normal 6 4 3 3 9 2 2" xfId="10315" xr:uid="{00000000-0005-0000-0000-0000FC290000}"/>
    <cellStyle name="Normal 6 4 3 3 9 3" xfId="10316" xr:uid="{00000000-0005-0000-0000-0000FD290000}"/>
    <cellStyle name="Normal 6 4 3 4" xfId="10317" xr:uid="{00000000-0005-0000-0000-0000FE290000}"/>
    <cellStyle name="Normal 6 4 3 4 10" xfId="10318" xr:uid="{00000000-0005-0000-0000-0000FF290000}"/>
    <cellStyle name="Normal 6 4 3 4 2" xfId="10319" xr:uid="{00000000-0005-0000-0000-0000002A0000}"/>
    <cellStyle name="Normal 6 4 3 4 2 2" xfId="10320" xr:uid="{00000000-0005-0000-0000-0000012A0000}"/>
    <cellStyle name="Normal 6 4 3 4 2 2 2" xfId="10321" xr:uid="{00000000-0005-0000-0000-0000022A0000}"/>
    <cellStyle name="Normal 6 4 3 4 2 2 2 2" xfId="10322" xr:uid="{00000000-0005-0000-0000-0000032A0000}"/>
    <cellStyle name="Normal 6 4 3 4 2 2 2 2 2" xfId="10323" xr:uid="{00000000-0005-0000-0000-0000042A0000}"/>
    <cellStyle name="Normal 6 4 3 4 2 2 2 3" xfId="10324" xr:uid="{00000000-0005-0000-0000-0000052A0000}"/>
    <cellStyle name="Normal 6 4 3 4 2 2 3" xfId="10325" xr:uid="{00000000-0005-0000-0000-0000062A0000}"/>
    <cellStyle name="Normal 6 4 3 4 2 2 3 2" xfId="10326" xr:uid="{00000000-0005-0000-0000-0000072A0000}"/>
    <cellStyle name="Normal 6 4 3 4 2 2 4" xfId="10327" xr:uid="{00000000-0005-0000-0000-0000082A0000}"/>
    <cellStyle name="Normal 6 4 3 4 2 3" xfId="10328" xr:uid="{00000000-0005-0000-0000-0000092A0000}"/>
    <cellStyle name="Normal 6 4 3 4 2 3 2" xfId="10329" xr:uid="{00000000-0005-0000-0000-00000A2A0000}"/>
    <cellStyle name="Normal 6 4 3 4 2 3 2 2" xfId="10330" xr:uid="{00000000-0005-0000-0000-00000B2A0000}"/>
    <cellStyle name="Normal 6 4 3 4 2 3 2 2 2" xfId="10331" xr:uid="{00000000-0005-0000-0000-00000C2A0000}"/>
    <cellStyle name="Normal 6 4 3 4 2 3 2 3" xfId="10332" xr:uid="{00000000-0005-0000-0000-00000D2A0000}"/>
    <cellStyle name="Normal 6 4 3 4 2 3 3" xfId="10333" xr:uid="{00000000-0005-0000-0000-00000E2A0000}"/>
    <cellStyle name="Normal 6 4 3 4 2 3 3 2" xfId="10334" xr:uid="{00000000-0005-0000-0000-00000F2A0000}"/>
    <cellStyle name="Normal 6 4 3 4 2 3 4" xfId="10335" xr:uid="{00000000-0005-0000-0000-0000102A0000}"/>
    <cellStyle name="Normal 6 4 3 4 2 4" xfId="10336" xr:uid="{00000000-0005-0000-0000-0000112A0000}"/>
    <cellStyle name="Normal 6 4 3 4 2 4 2" xfId="10337" xr:uid="{00000000-0005-0000-0000-0000122A0000}"/>
    <cellStyle name="Normal 6 4 3 4 2 4 2 2" xfId="10338" xr:uid="{00000000-0005-0000-0000-0000132A0000}"/>
    <cellStyle name="Normal 6 4 3 4 2 4 2 2 2" xfId="10339" xr:uid="{00000000-0005-0000-0000-0000142A0000}"/>
    <cellStyle name="Normal 6 4 3 4 2 4 2 3" xfId="10340" xr:uid="{00000000-0005-0000-0000-0000152A0000}"/>
    <cellStyle name="Normal 6 4 3 4 2 4 3" xfId="10341" xr:uid="{00000000-0005-0000-0000-0000162A0000}"/>
    <cellStyle name="Normal 6 4 3 4 2 4 3 2" xfId="10342" xr:uid="{00000000-0005-0000-0000-0000172A0000}"/>
    <cellStyle name="Normal 6 4 3 4 2 4 4" xfId="10343" xr:uid="{00000000-0005-0000-0000-0000182A0000}"/>
    <cellStyle name="Normal 6 4 3 4 2 5" xfId="10344" xr:uid="{00000000-0005-0000-0000-0000192A0000}"/>
    <cellStyle name="Normal 6 4 3 4 2 5 2" xfId="10345" xr:uid="{00000000-0005-0000-0000-00001A2A0000}"/>
    <cellStyle name="Normal 6 4 3 4 2 5 2 2" xfId="10346" xr:uid="{00000000-0005-0000-0000-00001B2A0000}"/>
    <cellStyle name="Normal 6 4 3 4 2 5 3" xfId="10347" xr:uid="{00000000-0005-0000-0000-00001C2A0000}"/>
    <cellStyle name="Normal 6 4 3 4 2 6" xfId="10348" xr:uid="{00000000-0005-0000-0000-00001D2A0000}"/>
    <cellStyle name="Normal 6 4 3 4 2 6 2" xfId="10349" xr:uid="{00000000-0005-0000-0000-00001E2A0000}"/>
    <cellStyle name="Normal 6 4 3 4 2 7" xfId="10350" xr:uid="{00000000-0005-0000-0000-00001F2A0000}"/>
    <cellStyle name="Normal 6 4 3 4 3" xfId="10351" xr:uid="{00000000-0005-0000-0000-0000202A0000}"/>
    <cellStyle name="Normal 6 4 3 4 3 2" xfId="10352" xr:uid="{00000000-0005-0000-0000-0000212A0000}"/>
    <cellStyle name="Normal 6 4 3 4 3 2 2" xfId="10353" xr:uid="{00000000-0005-0000-0000-0000222A0000}"/>
    <cellStyle name="Normal 6 4 3 4 3 2 2 2" xfId="10354" xr:uid="{00000000-0005-0000-0000-0000232A0000}"/>
    <cellStyle name="Normal 6 4 3 4 3 2 3" xfId="10355" xr:uid="{00000000-0005-0000-0000-0000242A0000}"/>
    <cellStyle name="Normal 6 4 3 4 3 3" xfId="10356" xr:uid="{00000000-0005-0000-0000-0000252A0000}"/>
    <cellStyle name="Normal 6 4 3 4 3 3 2" xfId="10357" xr:uid="{00000000-0005-0000-0000-0000262A0000}"/>
    <cellStyle name="Normal 6 4 3 4 3 4" xfId="10358" xr:uid="{00000000-0005-0000-0000-0000272A0000}"/>
    <cellStyle name="Normal 6 4 3 4 4" xfId="10359" xr:uid="{00000000-0005-0000-0000-0000282A0000}"/>
    <cellStyle name="Normal 6 4 3 4 4 2" xfId="10360" xr:uid="{00000000-0005-0000-0000-0000292A0000}"/>
    <cellStyle name="Normal 6 4 3 4 4 2 2" xfId="10361" xr:uid="{00000000-0005-0000-0000-00002A2A0000}"/>
    <cellStyle name="Normal 6 4 3 4 4 2 2 2" xfId="10362" xr:uid="{00000000-0005-0000-0000-00002B2A0000}"/>
    <cellStyle name="Normal 6 4 3 4 4 2 3" xfId="10363" xr:uid="{00000000-0005-0000-0000-00002C2A0000}"/>
    <cellStyle name="Normal 6 4 3 4 4 3" xfId="10364" xr:uid="{00000000-0005-0000-0000-00002D2A0000}"/>
    <cellStyle name="Normal 6 4 3 4 4 3 2" xfId="10365" xr:uid="{00000000-0005-0000-0000-00002E2A0000}"/>
    <cellStyle name="Normal 6 4 3 4 4 4" xfId="10366" xr:uid="{00000000-0005-0000-0000-00002F2A0000}"/>
    <cellStyle name="Normal 6 4 3 4 5" xfId="10367" xr:uid="{00000000-0005-0000-0000-0000302A0000}"/>
    <cellStyle name="Normal 6 4 3 4 5 2" xfId="10368" xr:uid="{00000000-0005-0000-0000-0000312A0000}"/>
    <cellStyle name="Normal 6 4 3 4 5 2 2" xfId="10369" xr:uid="{00000000-0005-0000-0000-0000322A0000}"/>
    <cellStyle name="Normal 6 4 3 4 5 2 2 2" xfId="10370" xr:uid="{00000000-0005-0000-0000-0000332A0000}"/>
    <cellStyle name="Normal 6 4 3 4 5 2 3" xfId="10371" xr:uid="{00000000-0005-0000-0000-0000342A0000}"/>
    <cellStyle name="Normal 6 4 3 4 5 3" xfId="10372" xr:uid="{00000000-0005-0000-0000-0000352A0000}"/>
    <cellStyle name="Normal 6 4 3 4 5 3 2" xfId="10373" xr:uid="{00000000-0005-0000-0000-0000362A0000}"/>
    <cellStyle name="Normal 6 4 3 4 5 4" xfId="10374" xr:uid="{00000000-0005-0000-0000-0000372A0000}"/>
    <cellStyle name="Normal 6 4 3 4 6" xfId="10375" xr:uid="{00000000-0005-0000-0000-0000382A0000}"/>
    <cellStyle name="Normal 6 4 3 4 6 2" xfId="10376" xr:uid="{00000000-0005-0000-0000-0000392A0000}"/>
    <cellStyle name="Normal 6 4 3 4 6 2 2" xfId="10377" xr:uid="{00000000-0005-0000-0000-00003A2A0000}"/>
    <cellStyle name="Normal 6 4 3 4 6 2 2 2" xfId="10378" xr:uid="{00000000-0005-0000-0000-00003B2A0000}"/>
    <cellStyle name="Normal 6 4 3 4 6 2 3" xfId="10379" xr:uid="{00000000-0005-0000-0000-00003C2A0000}"/>
    <cellStyle name="Normal 6 4 3 4 6 3" xfId="10380" xr:uid="{00000000-0005-0000-0000-00003D2A0000}"/>
    <cellStyle name="Normal 6 4 3 4 6 3 2" xfId="10381" xr:uid="{00000000-0005-0000-0000-00003E2A0000}"/>
    <cellStyle name="Normal 6 4 3 4 6 4" xfId="10382" xr:uid="{00000000-0005-0000-0000-00003F2A0000}"/>
    <cellStyle name="Normal 6 4 3 4 7" xfId="10383" xr:uid="{00000000-0005-0000-0000-0000402A0000}"/>
    <cellStyle name="Normal 6 4 3 4 7 2" xfId="10384" xr:uid="{00000000-0005-0000-0000-0000412A0000}"/>
    <cellStyle name="Normal 6 4 3 4 7 2 2" xfId="10385" xr:uid="{00000000-0005-0000-0000-0000422A0000}"/>
    <cellStyle name="Normal 6 4 3 4 7 3" xfId="10386" xr:uid="{00000000-0005-0000-0000-0000432A0000}"/>
    <cellStyle name="Normal 6 4 3 4 8" xfId="10387" xr:uid="{00000000-0005-0000-0000-0000442A0000}"/>
    <cellStyle name="Normal 6 4 3 4 8 2" xfId="10388" xr:uid="{00000000-0005-0000-0000-0000452A0000}"/>
    <cellStyle name="Normal 6 4 3 4 9" xfId="10389" xr:uid="{00000000-0005-0000-0000-0000462A0000}"/>
    <cellStyle name="Normal 6 4 3 4 9 2" xfId="10390" xr:uid="{00000000-0005-0000-0000-0000472A0000}"/>
    <cellStyle name="Normal 6 4 3 5" xfId="10391" xr:uid="{00000000-0005-0000-0000-0000482A0000}"/>
    <cellStyle name="Normal 6 4 3 5 2" xfId="10392" xr:uid="{00000000-0005-0000-0000-0000492A0000}"/>
    <cellStyle name="Normal 6 4 3 5 2 2" xfId="10393" xr:uid="{00000000-0005-0000-0000-00004A2A0000}"/>
    <cellStyle name="Normal 6 4 3 5 2 2 2" xfId="10394" xr:uid="{00000000-0005-0000-0000-00004B2A0000}"/>
    <cellStyle name="Normal 6 4 3 5 2 2 2 2" xfId="10395" xr:uid="{00000000-0005-0000-0000-00004C2A0000}"/>
    <cellStyle name="Normal 6 4 3 5 2 2 2 2 2" xfId="10396" xr:uid="{00000000-0005-0000-0000-00004D2A0000}"/>
    <cellStyle name="Normal 6 4 3 5 2 2 2 3" xfId="10397" xr:uid="{00000000-0005-0000-0000-00004E2A0000}"/>
    <cellStyle name="Normal 6 4 3 5 2 2 3" xfId="10398" xr:uid="{00000000-0005-0000-0000-00004F2A0000}"/>
    <cellStyle name="Normal 6 4 3 5 2 2 3 2" xfId="10399" xr:uid="{00000000-0005-0000-0000-0000502A0000}"/>
    <cellStyle name="Normal 6 4 3 5 2 2 4" xfId="10400" xr:uid="{00000000-0005-0000-0000-0000512A0000}"/>
    <cellStyle name="Normal 6 4 3 5 2 3" xfId="10401" xr:uid="{00000000-0005-0000-0000-0000522A0000}"/>
    <cellStyle name="Normal 6 4 3 5 2 3 2" xfId="10402" xr:uid="{00000000-0005-0000-0000-0000532A0000}"/>
    <cellStyle name="Normal 6 4 3 5 2 3 2 2" xfId="10403" xr:uid="{00000000-0005-0000-0000-0000542A0000}"/>
    <cellStyle name="Normal 6 4 3 5 2 3 2 2 2" xfId="10404" xr:uid="{00000000-0005-0000-0000-0000552A0000}"/>
    <cellStyle name="Normal 6 4 3 5 2 3 2 3" xfId="10405" xr:uid="{00000000-0005-0000-0000-0000562A0000}"/>
    <cellStyle name="Normal 6 4 3 5 2 3 3" xfId="10406" xr:uid="{00000000-0005-0000-0000-0000572A0000}"/>
    <cellStyle name="Normal 6 4 3 5 2 3 3 2" xfId="10407" xr:uid="{00000000-0005-0000-0000-0000582A0000}"/>
    <cellStyle name="Normal 6 4 3 5 2 3 4" xfId="10408" xr:uid="{00000000-0005-0000-0000-0000592A0000}"/>
    <cellStyle name="Normal 6 4 3 5 2 4" xfId="10409" xr:uid="{00000000-0005-0000-0000-00005A2A0000}"/>
    <cellStyle name="Normal 6 4 3 5 2 4 2" xfId="10410" xr:uid="{00000000-0005-0000-0000-00005B2A0000}"/>
    <cellStyle name="Normal 6 4 3 5 2 4 2 2" xfId="10411" xr:uid="{00000000-0005-0000-0000-00005C2A0000}"/>
    <cellStyle name="Normal 6 4 3 5 2 4 2 2 2" xfId="10412" xr:uid="{00000000-0005-0000-0000-00005D2A0000}"/>
    <cellStyle name="Normal 6 4 3 5 2 4 2 3" xfId="10413" xr:uid="{00000000-0005-0000-0000-00005E2A0000}"/>
    <cellStyle name="Normal 6 4 3 5 2 4 3" xfId="10414" xr:uid="{00000000-0005-0000-0000-00005F2A0000}"/>
    <cellStyle name="Normal 6 4 3 5 2 4 3 2" xfId="10415" xr:uid="{00000000-0005-0000-0000-0000602A0000}"/>
    <cellStyle name="Normal 6 4 3 5 2 4 4" xfId="10416" xr:uid="{00000000-0005-0000-0000-0000612A0000}"/>
    <cellStyle name="Normal 6 4 3 5 2 5" xfId="10417" xr:uid="{00000000-0005-0000-0000-0000622A0000}"/>
    <cellStyle name="Normal 6 4 3 5 2 5 2" xfId="10418" xr:uid="{00000000-0005-0000-0000-0000632A0000}"/>
    <cellStyle name="Normal 6 4 3 5 2 5 2 2" xfId="10419" xr:uid="{00000000-0005-0000-0000-0000642A0000}"/>
    <cellStyle name="Normal 6 4 3 5 2 5 3" xfId="10420" xr:uid="{00000000-0005-0000-0000-0000652A0000}"/>
    <cellStyle name="Normal 6 4 3 5 2 6" xfId="10421" xr:uid="{00000000-0005-0000-0000-0000662A0000}"/>
    <cellStyle name="Normal 6 4 3 5 2 6 2" xfId="10422" xr:uid="{00000000-0005-0000-0000-0000672A0000}"/>
    <cellStyle name="Normal 6 4 3 5 2 7" xfId="10423" xr:uid="{00000000-0005-0000-0000-0000682A0000}"/>
    <cellStyle name="Normal 6 4 3 5 3" xfId="10424" xr:uid="{00000000-0005-0000-0000-0000692A0000}"/>
    <cellStyle name="Normal 6 4 3 5 3 2" xfId="10425" xr:uid="{00000000-0005-0000-0000-00006A2A0000}"/>
    <cellStyle name="Normal 6 4 3 5 3 2 2" xfId="10426" xr:uid="{00000000-0005-0000-0000-00006B2A0000}"/>
    <cellStyle name="Normal 6 4 3 5 3 2 2 2" xfId="10427" xr:uid="{00000000-0005-0000-0000-00006C2A0000}"/>
    <cellStyle name="Normal 6 4 3 5 3 2 3" xfId="10428" xr:uid="{00000000-0005-0000-0000-00006D2A0000}"/>
    <cellStyle name="Normal 6 4 3 5 3 3" xfId="10429" xr:uid="{00000000-0005-0000-0000-00006E2A0000}"/>
    <cellStyle name="Normal 6 4 3 5 3 3 2" xfId="10430" xr:uid="{00000000-0005-0000-0000-00006F2A0000}"/>
    <cellStyle name="Normal 6 4 3 5 3 4" xfId="10431" xr:uid="{00000000-0005-0000-0000-0000702A0000}"/>
    <cellStyle name="Normal 6 4 3 5 4" xfId="10432" xr:uid="{00000000-0005-0000-0000-0000712A0000}"/>
    <cellStyle name="Normal 6 4 3 5 4 2" xfId="10433" xr:uid="{00000000-0005-0000-0000-0000722A0000}"/>
    <cellStyle name="Normal 6 4 3 5 4 2 2" xfId="10434" xr:uid="{00000000-0005-0000-0000-0000732A0000}"/>
    <cellStyle name="Normal 6 4 3 5 4 2 2 2" xfId="10435" xr:uid="{00000000-0005-0000-0000-0000742A0000}"/>
    <cellStyle name="Normal 6 4 3 5 4 2 3" xfId="10436" xr:uid="{00000000-0005-0000-0000-0000752A0000}"/>
    <cellStyle name="Normal 6 4 3 5 4 3" xfId="10437" xr:uid="{00000000-0005-0000-0000-0000762A0000}"/>
    <cellStyle name="Normal 6 4 3 5 4 3 2" xfId="10438" xr:uid="{00000000-0005-0000-0000-0000772A0000}"/>
    <cellStyle name="Normal 6 4 3 5 4 4" xfId="10439" xr:uid="{00000000-0005-0000-0000-0000782A0000}"/>
    <cellStyle name="Normal 6 4 3 5 5" xfId="10440" xr:uid="{00000000-0005-0000-0000-0000792A0000}"/>
    <cellStyle name="Normal 6 4 3 5 5 2" xfId="10441" xr:uid="{00000000-0005-0000-0000-00007A2A0000}"/>
    <cellStyle name="Normal 6 4 3 5 5 2 2" xfId="10442" xr:uid="{00000000-0005-0000-0000-00007B2A0000}"/>
    <cellStyle name="Normal 6 4 3 5 5 2 2 2" xfId="10443" xr:uid="{00000000-0005-0000-0000-00007C2A0000}"/>
    <cellStyle name="Normal 6 4 3 5 5 2 3" xfId="10444" xr:uid="{00000000-0005-0000-0000-00007D2A0000}"/>
    <cellStyle name="Normal 6 4 3 5 5 3" xfId="10445" xr:uid="{00000000-0005-0000-0000-00007E2A0000}"/>
    <cellStyle name="Normal 6 4 3 5 5 3 2" xfId="10446" xr:uid="{00000000-0005-0000-0000-00007F2A0000}"/>
    <cellStyle name="Normal 6 4 3 5 5 4" xfId="10447" xr:uid="{00000000-0005-0000-0000-0000802A0000}"/>
    <cellStyle name="Normal 6 4 3 5 6" xfId="10448" xr:uid="{00000000-0005-0000-0000-0000812A0000}"/>
    <cellStyle name="Normal 6 4 3 5 6 2" xfId="10449" xr:uid="{00000000-0005-0000-0000-0000822A0000}"/>
    <cellStyle name="Normal 6 4 3 5 6 2 2" xfId="10450" xr:uid="{00000000-0005-0000-0000-0000832A0000}"/>
    <cellStyle name="Normal 6 4 3 5 6 3" xfId="10451" xr:uid="{00000000-0005-0000-0000-0000842A0000}"/>
    <cellStyle name="Normal 6 4 3 5 7" xfId="10452" xr:uid="{00000000-0005-0000-0000-0000852A0000}"/>
    <cellStyle name="Normal 6 4 3 5 7 2" xfId="10453" xr:uid="{00000000-0005-0000-0000-0000862A0000}"/>
    <cellStyle name="Normal 6 4 3 5 8" xfId="10454" xr:uid="{00000000-0005-0000-0000-0000872A0000}"/>
    <cellStyle name="Normal 6 4 3 5 8 2" xfId="10455" xr:uid="{00000000-0005-0000-0000-0000882A0000}"/>
    <cellStyle name="Normal 6 4 3 5 9" xfId="10456" xr:uid="{00000000-0005-0000-0000-0000892A0000}"/>
    <cellStyle name="Normal 6 4 3 6" xfId="10457" xr:uid="{00000000-0005-0000-0000-00008A2A0000}"/>
    <cellStyle name="Normal 6 4 3 6 2" xfId="10458" xr:uid="{00000000-0005-0000-0000-00008B2A0000}"/>
    <cellStyle name="Normal 6 4 3 6 2 2" xfId="10459" xr:uid="{00000000-0005-0000-0000-00008C2A0000}"/>
    <cellStyle name="Normal 6 4 3 6 2 2 2" xfId="10460" xr:uid="{00000000-0005-0000-0000-00008D2A0000}"/>
    <cellStyle name="Normal 6 4 3 6 2 2 2 2" xfId="10461" xr:uid="{00000000-0005-0000-0000-00008E2A0000}"/>
    <cellStyle name="Normal 6 4 3 6 2 2 2 2 2" xfId="10462" xr:uid="{00000000-0005-0000-0000-00008F2A0000}"/>
    <cellStyle name="Normal 6 4 3 6 2 2 2 3" xfId="10463" xr:uid="{00000000-0005-0000-0000-0000902A0000}"/>
    <cellStyle name="Normal 6 4 3 6 2 2 3" xfId="10464" xr:uid="{00000000-0005-0000-0000-0000912A0000}"/>
    <cellStyle name="Normal 6 4 3 6 2 2 3 2" xfId="10465" xr:uid="{00000000-0005-0000-0000-0000922A0000}"/>
    <cellStyle name="Normal 6 4 3 6 2 2 4" xfId="10466" xr:uid="{00000000-0005-0000-0000-0000932A0000}"/>
    <cellStyle name="Normal 6 4 3 6 2 3" xfId="10467" xr:uid="{00000000-0005-0000-0000-0000942A0000}"/>
    <cellStyle name="Normal 6 4 3 6 2 3 2" xfId="10468" xr:uid="{00000000-0005-0000-0000-0000952A0000}"/>
    <cellStyle name="Normal 6 4 3 6 2 3 2 2" xfId="10469" xr:uid="{00000000-0005-0000-0000-0000962A0000}"/>
    <cellStyle name="Normal 6 4 3 6 2 3 2 2 2" xfId="10470" xr:uid="{00000000-0005-0000-0000-0000972A0000}"/>
    <cellStyle name="Normal 6 4 3 6 2 3 2 3" xfId="10471" xr:uid="{00000000-0005-0000-0000-0000982A0000}"/>
    <cellStyle name="Normal 6 4 3 6 2 3 3" xfId="10472" xr:uid="{00000000-0005-0000-0000-0000992A0000}"/>
    <cellStyle name="Normal 6 4 3 6 2 3 3 2" xfId="10473" xr:uid="{00000000-0005-0000-0000-00009A2A0000}"/>
    <cellStyle name="Normal 6 4 3 6 2 3 4" xfId="10474" xr:uid="{00000000-0005-0000-0000-00009B2A0000}"/>
    <cellStyle name="Normal 6 4 3 6 2 4" xfId="10475" xr:uid="{00000000-0005-0000-0000-00009C2A0000}"/>
    <cellStyle name="Normal 6 4 3 6 2 4 2" xfId="10476" xr:uid="{00000000-0005-0000-0000-00009D2A0000}"/>
    <cellStyle name="Normal 6 4 3 6 2 4 2 2" xfId="10477" xr:uid="{00000000-0005-0000-0000-00009E2A0000}"/>
    <cellStyle name="Normal 6 4 3 6 2 4 2 2 2" xfId="10478" xr:uid="{00000000-0005-0000-0000-00009F2A0000}"/>
    <cellStyle name="Normal 6 4 3 6 2 4 2 3" xfId="10479" xr:uid="{00000000-0005-0000-0000-0000A02A0000}"/>
    <cellStyle name="Normal 6 4 3 6 2 4 3" xfId="10480" xr:uid="{00000000-0005-0000-0000-0000A12A0000}"/>
    <cellStyle name="Normal 6 4 3 6 2 4 3 2" xfId="10481" xr:uid="{00000000-0005-0000-0000-0000A22A0000}"/>
    <cellStyle name="Normal 6 4 3 6 2 4 4" xfId="10482" xr:uid="{00000000-0005-0000-0000-0000A32A0000}"/>
    <cellStyle name="Normal 6 4 3 6 2 5" xfId="10483" xr:uid="{00000000-0005-0000-0000-0000A42A0000}"/>
    <cellStyle name="Normal 6 4 3 6 2 5 2" xfId="10484" xr:uid="{00000000-0005-0000-0000-0000A52A0000}"/>
    <cellStyle name="Normal 6 4 3 6 2 5 2 2" xfId="10485" xr:uid="{00000000-0005-0000-0000-0000A62A0000}"/>
    <cellStyle name="Normal 6 4 3 6 2 5 3" xfId="10486" xr:uid="{00000000-0005-0000-0000-0000A72A0000}"/>
    <cellStyle name="Normal 6 4 3 6 2 6" xfId="10487" xr:uid="{00000000-0005-0000-0000-0000A82A0000}"/>
    <cellStyle name="Normal 6 4 3 6 2 6 2" xfId="10488" xr:uid="{00000000-0005-0000-0000-0000A92A0000}"/>
    <cellStyle name="Normal 6 4 3 6 2 7" xfId="10489" xr:uid="{00000000-0005-0000-0000-0000AA2A0000}"/>
    <cellStyle name="Normal 6 4 3 6 3" xfId="10490" xr:uid="{00000000-0005-0000-0000-0000AB2A0000}"/>
    <cellStyle name="Normal 6 4 3 6 3 2" xfId="10491" xr:uid="{00000000-0005-0000-0000-0000AC2A0000}"/>
    <cellStyle name="Normal 6 4 3 6 3 2 2" xfId="10492" xr:uid="{00000000-0005-0000-0000-0000AD2A0000}"/>
    <cellStyle name="Normal 6 4 3 6 3 2 2 2" xfId="10493" xr:uid="{00000000-0005-0000-0000-0000AE2A0000}"/>
    <cellStyle name="Normal 6 4 3 6 3 2 3" xfId="10494" xr:uid="{00000000-0005-0000-0000-0000AF2A0000}"/>
    <cellStyle name="Normal 6 4 3 6 3 3" xfId="10495" xr:uid="{00000000-0005-0000-0000-0000B02A0000}"/>
    <cellStyle name="Normal 6 4 3 6 3 3 2" xfId="10496" xr:uid="{00000000-0005-0000-0000-0000B12A0000}"/>
    <cellStyle name="Normal 6 4 3 6 3 4" xfId="10497" xr:uid="{00000000-0005-0000-0000-0000B22A0000}"/>
    <cellStyle name="Normal 6 4 3 6 4" xfId="10498" xr:uid="{00000000-0005-0000-0000-0000B32A0000}"/>
    <cellStyle name="Normal 6 4 3 6 4 2" xfId="10499" xr:uid="{00000000-0005-0000-0000-0000B42A0000}"/>
    <cellStyle name="Normal 6 4 3 6 4 2 2" xfId="10500" xr:uid="{00000000-0005-0000-0000-0000B52A0000}"/>
    <cellStyle name="Normal 6 4 3 6 4 2 2 2" xfId="10501" xr:uid="{00000000-0005-0000-0000-0000B62A0000}"/>
    <cellStyle name="Normal 6 4 3 6 4 2 3" xfId="10502" xr:uid="{00000000-0005-0000-0000-0000B72A0000}"/>
    <cellStyle name="Normal 6 4 3 6 4 3" xfId="10503" xr:uid="{00000000-0005-0000-0000-0000B82A0000}"/>
    <cellStyle name="Normal 6 4 3 6 4 3 2" xfId="10504" xr:uid="{00000000-0005-0000-0000-0000B92A0000}"/>
    <cellStyle name="Normal 6 4 3 6 4 4" xfId="10505" xr:uid="{00000000-0005-0000-0000-0000BA2A0000}"/>
    <cellStyle name="Normal 6 4 3 6 5" xfId="10506" xr:uid="{00000000-0005-0000-0000-0000BB2A0000}"/>
    <cellStyle name="Normal 6 4 3 6 5 2" xfId="10507" xr:uid="{00000000-0005-0000-0000-0000BC2A0000}"/>
    <cellStyle name="Normal 6 4 3 6 5 2 2" xfId="10508" xr:uid="{00000000-0005-0000-0000-0000BD2A0000}"/>
    <cellStyle name="Normal 6 4 3 6 5 2 2 2" xfId="10509" xr:uid="{00000000-0005-0000-0000-0000BE2A0000}"/>
    <cellStyle name="Normal 6 4 3 6 5 2 3" xfId="10510" xr:uid="{00000000-0005-0000-0000-0000BF2A0000}"/>
    <cellStyle name="Normal 6 4 3 6 5 3" xfId="10511" xr:uid="{00000000-0005-0000-0000-0000C02A0000}"/>
    <cellStyle name="Normal 6 4 3 6 5 3 2" xfId="10512" xr:uid="{00000000-0005-0000-0000-0000C12A0000}"/>
    <cellStyle name="Normal 6 4 3 6 5 4" xfId="10513" xr:uid="{00000000-0005-0000-0000-0000C22A0000}"/>
    <cellStyle name="Normal 6 4 3 6 6" xfId="10514" xr:uid="{00000000-0005-0000-0000-0000C32A0000}"/>
    <cellStyle name="Normal 6 4 3 6 6 2" xfId="10515" xr:uid="{00000000-0005-0000-0000-0000C42A0000}"/>
    <cellStyle name="Normal 6 4 3 6 6 2 2" xfId="10516" xr:uid="{00000000-0005-0000-0000-0000C52A0000}"/>
    <cellStyle name="Normal 6 4 3 6 6 3" xfId="10517" xr:uid="{00000000-0005-0000-0000-0000C62A0000}"/>
    <cellStyle name="Normal 6 4 3 6 7" xfId="10518" xr:uid="{00000000-0005-0000-0000-0000C72A0000}"/>
    <cellStyle name="Normal 6 4 3 6 7 2" xfId="10519" xr:uid="{00000000-0005-0000-0000-0000C82A0000}"/>
    <cellStyle name="Normal 6 4 3 6 8" xfId="10520" xr:uid="{00000000-0005-0000-0000-0000C92A0000}"/>
    <cellStyle name="Normal 6 4 3 7" xfId="10521" xr:uid="{00000000-0005-0000-0000-0000CA2A0000}"/>
    <cellStyle name="Normal 6 4 3 7 2" xfId="10522" xr:uid="{00000000-0005-0000-0000-0000CB2A0000}"/>
    <cellStyle name="Normal 6 4 3 7 2 2" xfId="10523" xr:uid="{00000000-0005-0000-0000-0000CC2A0000}"/>
    <cellStyle name="Normal 6 4 3 7 2 2 2" xfId="10524" xr:uid="{00000000-0005-0000-0000-0000CD2A0000}"/>
    <cellStyle name="Normal 6 4 3 7 2 2 2 2" xfId="10525" xr:uid="{00000000-0005-0000-0000-0000CE2A0000}"/>
    <cellStyle name="Normal 6 4 3 7 2 2 3" xfId="10526" xr:uid="{00000000-0005-0000-0000-0000CF2A0000}"/>
    <cellStyle name="Normal 6 4 3 7 2 3" xfId="10527" xr:uid="{00000000-0005-0000-0000-0000D02A0000}"/>
    <cellStyle name="Normal 6 4 3 7 2 3 2" xfId="10528" xr:uid="{00000000-0005-0000-0000-0000D12A0000}"/>
    <cellStyle name="Normal 6 4 3 7 2 4" xfId="10529" xr:uid="{00000000-0005-0000-0000-0000D22A0000}"/>
    <cellStyle name="Normal 6 4 3 7 3" xfId="10530" xr:uid="{00000000-0005-0000-0000-0000D32A0000}"/>
    <cellStyle name="Normal 6 4 3 7 3 2" xfId="10531" xr:uid="{00000000-0005-0000-0000-0000D42A0000}"/>
    <cellStyle name="Normal 6 4 3 7 3 2 2" xfId="10532" xr:uid="{00000000-0005-0000-0000-0000D52A0000}"/>
    <cellStyle name="Normal 6 4 3 7 3 2 2 2" xfId="10533" xr:uid="{00000000-0005-0000-0000-0000D62A0000}"/>
    <cellStyle name="Normal 6 4 3 7 3 2 3" xfId="10534" xr:uid="{00000000-0005-0000-0000-0000D72A0000}"/>
    <cellStyle name="Normal 6 4 3 7 3 3" xfId="10535" xr:uid="{00000000-0005-0000-0000-0000D82A0000}"/>
    <cellStyle name="Normal 6 4 3 7 3 3 2" xfId="10536" xr:uid="{00000000-0005-0000-0000-0000D92A0000}"/>
    <cellStyle name="Normal 6 4 3 7 3 4" xfId="10537" xr:uid="{00000000-0005-0000-0000-0000DA2A0000}"/>
    <cellStyle name="Normal 6 4 3 7 4" xfId="10538" xr:uid="{00000000-0005-0000-0000-0000DB2A0000}"/>
    <cellStyle name="Normal 6 4 3 7 4 2" xfId="10539" xr:uid="{00000000-0005-0000-0000-0000DC2A0000}"/>
    <cellStyle name="Normal 6 4 3 7 4 2 2" xfId="10540" xr:uid="{00000000-0005-0000-0000-0000DD2A0000}"/>
    <cellStyle name="Normal 6 4 3 7 4 2 2 2" xfId="10541" xr:uid="{00000000-0005-0000-0000-0000DE2A0000}"/>
    <cellStyle name="Normal 6 4 3 7 4 2 3" xfId="10542" xr:uid="{00000000-0005-0000-0000-0000DF2A0000}"/>
    <cellStyle name="Normal 6 4 3 7 4 3" xfId="10543" xr:uid="{00000000-0005-0000-0000-0000E02A0000}"/>
    <cellStyle name="Normal 6 4 3 7 4 3 2" xfId="10544" xr:uid="{00000000-0005-0000-0000-0000E12A0000}"/>
    <cellStyle name="Normal 6 4 3 7 4 4" xfId="10545" xr:uid="{00000000-0005-0000-0000-0000E22A0000}"/>
    <cellStyle name="Normal 6 4 3 7 5" xfId="10546" xr:uid="{00000000-0005-0000-0000-0000E32A0000}"/>
    <cellStyle name="Normal 6 4 3 7 5 2" xfId="10547" xr:uid="{00000000-0005-0000-0000-0000E42A0000}"/>
    <cellStyle name="Normal 6 4 3 7 5 2 2" xfId="10548" xr:uid="{00000000-0005-0000-0000-0000E52A0000}"/>
    <cellStyle name="Normal 6 4 3 7 5 3" xfId="10549" xr:uid="{00000000-0005-0000-0000-0000E62A0000}"/>
    <cellStyle name="Normal 6 4 3 7 6" xfId="10550" xr:uid="{00000000-0005-0000-0000-0000E72A0000}"/>
    <cellStyle name="Normal 6 4 3 7 6 2" xfId="10551" xr:uid="{00000000-0005-0000-0000-0000E82A0000}"/>
    <cellStyle name="Normal 6 4 3 7 7" xfId="10552" xr:uid="{00000000-0005-0000-0000-0000E92A0000}"/>
    <cellStyle name="Normal 6 4 3 8" xfId="10553" xr:uid="{00000000-0005-0000-0000-0000EA2A0000}"/>
    <cellStyle name="Normal 6 4 3 8 2" xfId="10554" xr:uid="{00000000-0005-0000-0000-0000EB2A0000}"/>
    <cellStyle name="Normal 6 4 3 8 2 2" xfId="10555" xr:uid="{00000000-0005-0000-0000-0000EC2A0000}"/>
    <cellStyle name="Normal 6 4 3 8 2 2 2" xfId="10556" xr:uid="{00000000-0005-0000-0000-0000ED2A0000}"/>
    <cellStyle name="Normal 6 4 3 8 2 3" xfId="10557" xr:uid="{00000000-0005-0000-0000-0000EE2A0000}"/>
    <cellStyle name="Normal 6 4 3 8 3" xfId="10558" xr:uid="{00000000-0005-0000-0000-0000EF2A0000}"/>
    <cellStyle name="Normal 6 4 3 8 3 2" xfId="10559" xr:uid="{00000000-0005-0000-0000-0000F02A0000}"/>
    <cellStyle name="Normal 6 4 3 8 4" xfId="10560" xr:uid="{00000000-0005-0000-0000-0000F12A0000}"/>
    <cellStyle name="Normal 6 4 3 9" xfId="10561" xr:uid="{00000000-0005-0000-0000-0000F22A0000}"/>
    <cellStyle name="Normal 6 4 3 9 2" xfId="10562" xr:uid="{00000000-0005-0000-0000-0000F32A0000}"/>
    <cellStyle name="Normal 6 4 3 9 2 2" xfId="10563" xr:uid="{00000000-0005-0000-0000-0000F42A0000}"/>
    <cellStyle name="Normal 6 4 3 9 2 2 2" xfId="10564" xr:uid="{00000000-0005-0000-0000-0000F52A0000}"/>
    <cellStyle name="Normal 6 4 3 9 2 3" xfId="10565" xr:uid="{00000000-0005-0000-0000-0000F62A0000}"/>
    <cellStyle name="Normal 6 4 3 9 3" xfId="10566" xr:uid="{00000000-0005-0000-0000-0000F72A0000}"/>
    <cellStyle name="Normal 6 4 3 9 3 2" xfId="10567" xr:uid="{00000000-0005-0000-0000-0000F82A0000}"/>
    <cellStyle name="Normal 6 4 3 9 4" xfId="10568" xr:uid="{00000000-0005-0000-0000-0000F92A0000}"/>
    <cellStyle name="Normal 6 4 4" xfId="1207" xr:uid="{00000000-0005-0000-0000-0000FA2A0000}"/>
    <cellStyle name="Normal 6 4 4 10" xfId="10570" xr:uid="{00000000-0005-0000-0000-0000FB2A0000}"/>
    <cellStyle name="Normal 6 4 4 10 2" xfId="10571" xr:uid="{00000000-0005-0000-0000-0000FC2A0000}"/>
    <cellStyle name="Normal 6 4 4 10 2 2" xfId="10572" xr:uid="{00000000-0005-0000-0000-0000FD2A0000}"/>
    <cellStyle name="Normal 6 4 4 10 2 2 2" xfId="10573" xr:uid="{00000000-0005-0000-0000-0000FE2A0000}"/>
    <cellStyle name="Normal 6 4 4 10 2 3" xfId="10574" xr:uid="{00000000-0005-0000-0000-0000FF2A0000}"/>
    <cellStyle name="Normal 6 4 4 10 3" xfId="10575" xr:uid="{00000000-0005-0000-0000-0000002B0000}"/>
    <cellStyle name="Normal 6 4 4 10 3 2" xfId="10576" xr:uid="{00000000-0005-0000-0000-0000012B0000}"/>
    <cellStyle name="Normal 6 4 4 10 4" xfId="10577" xr:uid="{00000000-0005-0000-0000-0000022B0000}"/>
    <cellStyle name="Normal 6 4 4 11" xfId="10578" xr:uid="{00000000-0005-0000-0000-0000032B0000}"/>
    <cellStyle name="Normal 6 4 4 11 2" xfId="10579" xr:uid="{00000000-0005-0000-0000-0000042B0000}"/>
    <cellStyle name="Normal 6 4 4 11 2 2" xfId="10580" xr:uid="{00000000-0005-0000-0000-0000052B0000}"/>
    <cellStyle name="Normal 6 4 4 11 3" xfId="10581" xr:uid="{00000000-0005-0000-0000-0000062B0000}"/>
    <cellStyle name="Normal 6 4 4 12" xfId="10582" xr:uid="{00000000-0005-0000-0000-0000072B0000}"/>
    <cellStyle name="Normal 6 4 4 12 2" xfId="10583" xr:uid="{00000000-0005-0000-0000-0000082B0000}"/>
    <cellStyle name="Normal 6 4 4 13" xfId="10584" xr:uid="{00000000-0005-0000-0000-0000092B0000}"/>
    <cellStyle name="Normal 6 4 4 13 2" xfId="10585" xr:uid="{00000000-0005-0000-0000-00000A2B0000}"/>
    <cellStyle name="Normal 6 4 4 14" xfId="10586" xr:uid="{00000000-0005-0000-0000-00000B2B0000}"/>
    <cellStyle name="Normal 6 4 4 15" xfId="10569" xr:uid="{00000000-0005-0000-0000-00000C2B0000}"/>
    <cellStyle name="Normal 6 4 4 2" xfId="10587" xr:uid="{00000000-0005-0000-0000-00000D2B0000}"/>
    <cellStyle name="Normal 6 4 4 2 10" xfId="10588" xr:uid="{00000000-0005-0000-0000-00000E2B0000}"/>
    <cellStyle name="Normal 6 4 4 2 10 2" xfId="10589" xr:uid="{00000000-0005-0000-0000-00000F2B0000}"/>
    <cellStyle name="Normal 6 4 4 2 11" xfId="10590" xr:uid="{00000000-0005-0000-0000-0000102B0000}"/>
    <cellStyle name="Normal 6 4 4 2 2" xfId="10591" xr:uid="{00000000-0005-0000-0000-0000112B0000}"/>
    <cellStyle name="Normal 6 4 4 2 2 2" xfId="10592" xr:uid="{00000000-0005-0000-0000-0000122B0000}"/>
    <cellStyle name="Normal 6 4 4 2 2 2 2" xfId="10593" xr:uid="{00000000-0005-0000-0000-0000132B0000}"/>
    <cellStyle name="Normal 6 4 4 2 2 2 2 2" xfId="10594" xr:uid="{00000000-0005-0000-0000-0000142B0000}"/>
    <cellStyle name="Normal 6 4 4 2 2 2 2 2 2" xfId="10595" xr:uid="{00000000-0005-0000-0000-0000152B0000}"/>
    <cellStyle name="Normal 6 4 4 2 2 2 2 2 2 2" xfId="10596" xr:uid="{00000000-0005-0000-0000-0000162B0000}"/>
    <cellStyle name="Normal 6 4 4 2 2 2 2 2 3" xfId="10597" xr:uid="{00000000-0005-0000-0000-0000172B0000}"/>
    <cellStyle name="Normal 6 4 4 2 2 2 2 3" xfId="10598" xr:uid="{00000000-0005-0000-0000-0000182B0000}"/>
    <cellStyle name="Normal 6 4 4 2 2 2 2 3 2" xfId="10599" xr:uid="{00000000-0005-0000-0000-0000192B0000}"/>
    <cellStyle name="Normal 6 4 4 2 2 2 2 4" xfId="10600" xr:uid="{00000000-0005-0000-0000-00001A2B0000}"/>
    <cellStyle name="Normal 6 4 4 2 2 2 3" xfId="10601" xr:uid="{00000000-0005-0000-0000-00001B2B0000}"/>
    <cellStyle name="Normal 6 4 4 2 2 2 3 2" xfId="10602" xr:uid="{00000000-0005-0000-0000-00001C2B0000}"/>
    <cellStyle name="Normal 6 4 4 2 2 2 3 2 2" xfId="10603" xr:uid="{00000000-0005-0000-0000-00001D2B0000}"/>
    <cellStyle name="Normal 6 4 4 2 2 2 3 2 2 2" xfId="10604" xr:uid="{00000000-0005-0000-0000-00001E2B0000}"/>
    <cellStyle name="Normal 6 4 4 2 2 2 3 2 3" xfId="10605" xr:uid="{00000000-0005-0000-0000-00001F2B0000}"/>
    <cellStyle name="Normal 6 4 4 2 2 2 3 3" xfId="10606" xr:uid="{00000000-0005-0000-0000-0000202B0000}"/>
    <cellStyle name="Normal 6 4 4 2 2 2 3 3 2" xfId="10607" xr:uid="{00000000-0005-0000-0000-0000212B0000}"/>
    <cellStyle name="Normal 6 4 4 2 2 2 3 4" xfId="10608" xr:uid="{00000000-0005-0000-0000-0000222B0000}"/>
    <cellStyle name="Normal 6 4 4 2 2 2 4" xfId="10609" xr:uid="{00000000-0005-0000-0000-0000232B0000}"/>
    <cellStyle name="Normal 6 4 4 2 2 2 4 2" xfId="10610" xr:uid="{00000000-0005-0000-0000-0000242B0000}"/>
    <cellStyle name="Normal 6 4 4 2 2 2 4 2 2" xfId="10611" xr:uid="{00000000-0005-0000-0000-0000252B0000}"/>
    <cellStyle name="Normal 6 4 4 2 2 2 4 2 2 2" xfId="10612" xr:uid="{00000000-0005-0000-0000-0000262B0000}"/>
    <cellStyle name="Normal 6 4 4 2 2 2 4 2 3" xfId="10613" xr:uid="{00000000-0005-0000-0000-0000272B0000}"/>
    <cellStyle name="Normal 6 4 4 2 2 2 4 3" xfId="10614" xr:uid="{00000000-0005-0000-0000-0000282B0000}"/>
    <cellStyle name="Normal 6 4 4 2 2 2 4 3 2" xfId="10615" xr:uid="{00000000-0005-0000-0000-0000292B0000}"/>
    <cellStyle name="Normal 6 4 4 2 2 2 4 4" xfId="10616" xr:uid="{00000000-0005-0000-0000-00002A2B0000}"/>
    <cellStyle name="Normal 6 4 4 2 2 2 5" xfId="10617" xr:uid="{00000000-0005-0000-0000-00002B2B0000}"/>
    <cellStyle name="Normal 6 4 4 2 2 2 5 2" xfId="10618" xr:uid="{00000000-0005-0000-0000-00002C2B0000}"/>
    <cellStyle name="Normal 6 4 4 2 2 2 5 2 2" xfId="10619" xr:uid="{00000000-0005-0000-0000-00002D2B0000}"/>
    <cellStyle name="Normal 6 4 4 2 2 2 5 3" xfId="10620" xr:uid="{00000000-0005-0000-0000-00002E2B0000}"/>
    <cellStyle name="Normal 6 4 4 2 2 2 6" xfId="10621" xr:uid="{00000000-0005-0000-0000-00002F2B0000}"/>
    <cellStyle name="Normal 6 4 4 2 2 2 6 2" xfId="10622" xr:uid="{00000000-0005-0000-0000-0000302B0000}"/>
    <cellStyle name="Normal 6 4 4 2 2 2 7" xfId="10623" xr:uid="{00000000-0005-0000-0000-0000312B0000}"/>
    <cellStyle name="Normal 6 4 4 2 2 3" xfId="10624" xr:uid="{00000000-0005-0000-0000-0000322B0000}"/>
    <cellStyle name="Normal 6 4 4 2 2 3 2" xfId="10625" xr:uid="{00000000-0005-0000-0000-0000332B0000}"/>
    <cellStyle name="Normal 6 4 4 2 2 3 2 2" xfId="10626" xr:uid="{00000000-0005-0000-0000-0000342B0000}"/>
    <cellStyle name="Normal 6 4 4 2 2 3 2 2 2" xfId="10627" xr:uid="{00000000-0005-0000-0000-0000352B0000}"/>
    <cellStyle name="Normal 6 4 4 2 2 3 2 3" xfId="10628" xr:uid="{00000000-0005-0000-0000-0000362B0000}"/>
    <cellStyle name="Normal 6 4 4 2 2 3 3" xfId="10629" xr:uid="{00000000-0005-0000-0000-0000372B0000}"/>
    <cellStyle name="Normal 6 4 4 2 2 3 3 2" xfId="10630" xr:uid="{00000000-0005-0000-0000-0000382B0000}"/>
    <cellStyle name="Normal 6 4 4 2 2 3 4" xfId="10631" xr:uid="{00000000-0005-0000-0000-0000392B0000}"/>
    <cellStyle name="Normal 6 4 4 2 2 4" xfId="10632" xr:uid="{00000000-0005-0000-0000-00003A2B0000}"/>
    <cellStyle name="Normal 6 4 4 2 2 4 2" xfId="10633" xr:uid="{00000000-0005-0000-0000-00003B2B0000}"/>
    <cellStyle name="Normal 6 4 4 2 2 4 2 2" xfId="10634" xr:uid="{00000000-0005-0000-0000-00003C2B0000}"/>
    <cellStyle name="Normal 6 4 4 2 2 4 2 2 2" xfId="10635" xr:uid="{00000000-0005-0000-0000-00003D2B0000}"/>
    <cellStyle name="Normal 6 4 4 2 2 4 2 3" xfId="10636" xr:uid="{00000000-0005-0000-0000-00003E2B0000}"/>
    <cellStyle name="Normal 6 4 4 2 2 4 3" xfId="10637" xr:uid="{00000000-0005-0000-0000-00003F2B0000}"/>
    <cellStyle name="Normal 6 4 4 2 2 4 3 2" xfId="10638" xr:uid="{00000000-0005-0000-0000-0000402B0000}"/>
    <cellStyle name="Normal 6 4 4 2 2 4 4" xfId="10639" xr:uid="{00000000-0005-0000-0000-0000412B0000}"/>
    <cellStyle name="Normal 6 4 4 2 2 5" xfId="10640" xr:uid="{00000000-0005-0000-0000-0000422B0000}"/>
    <cellStyle name="Normal 6 4 4 2 2 5 2" xfId="10641" xr:uid="{00000000-0005-0000-0000-0000432B0000}"/>
    <cellStyle name="Normal 6 4 4 2 2 5 2 2" xfId="10642" xr:uid="{00000000-0005-0000-0000-0000442B0000}"/>
    <cellStyle name="Normal 6 4 4 2 2 5 2 2 2" xfId="10643" xr:uid="{00000000-0005-0000-0000-0000452B0000}"/>
    <cellStyle name="Normal 6 4 4 2 2 5 2 3" xfId="10644" xr:uid="{00000000-0005-0000-0000-0000462B0000}"/>
    <cellStyle name="Normal 6 4 4 2 2 5 3" xfId="10645" xr:uid="{00000000-0005-0000-0000-0000472B0000}"/>
    <cellStyle name="Normal 6 4 4 2 2 5 3 2" xfId="10646" xr:uid="{00000000-0005-0000-0000-0000482B0000}"/>
    <cellStyle name="Normal 6 4 4 2 2 5 4" xfId="10647" xr:uid="{00000000-0005-0000-0000-0000492B0000}"/>
    <cellStyle name="Normal 6 4 4 2 2 6" xfId="10648" xr:uid="{00000000-0005-0000-0000-00004A2B0000}"/>
    <cellStyle name="Normal 6 4 4 2 2 6 2" xfId="10649" xr:uid="{00000000-0005-0000-0000-00004B2B0000}"/>
    <cellStyle name="Normal 6 4 4 2 2 6 2 2" xfId="10650" xr:uid="{00000000-0005-0000-0000-00004C2B0000}"/>
    <cellStyle name="Normal 6 4 4 2 2 6 3" xfId="10651" xr:uid="{00000000-0005-0000-0000-00004D2B0000}"/>
    <cellStyle name="Normal 6 4 4 2 2 7" xfId="10652" xr:uid="{00000000-0005-0000-0000-00004E2B0000}"/>
    <cellStyle name="Normal 6 4 4 2 2 7 2" xfId="10653" xr:uid="{00000000-0005-0000-0000-00004F2B0000}"/>
    <cellStyle name="Normal 6 4 4 2 2 8" xfId="10654" xr:uid="{00000000-0005-0000-0000-0000502B0000}"/>
    <cellStyle name="Normal 6 4 4 2 2 8 2" xfId="10655" xr:uid="{00000000-0005-0000-0000-0000512B0000}"/>
    <cellStyle name="Normal 6 4 4 2 2 9" xfId="10656" xr:uid="{00000000-0005-0000-0000-0000522B0000}"/>
    <cellStyle name="Normal 6 4 4 2 3" xfId="10657" xr:uid="{00000000-0005-0000-0000-0000532B0000}"/>
    <cellStyle name="Normal 6 4 4 2 3 2" xfId="10658" xr:uid="{00000000-0005-0000-0000-0000542B0000}"/>
    <cellStyle name="Normal 6 4 4 2 3 2 2" xfId="10659" xr:uid="{00000000-0005-0000-0000-0000552B0000}"/>
    <cellStyle name="Normal 6 4 4 2 3 2 2 2" xfId="10660" xr:uid="{00000000-0005-0000-0000-0000562B0000}"/>
    <cellStyle name="Normal 6 4 4 2 3 2 2 2 2" xfId="10661" xr:uid="{00000000-0005-0000-0000-0000572B0000}"/>
    <cellStyle name="Normal 6 4 4 2 3 2 2 3" xfId="10662" xr:uid="{00000000-0005-0000-0000-0000582B0000}"/>
    <cellStyle name="Normal 6 4 4 2 3 2 3" xfId="10663" xr:uid="{00000000-0005-0000-0000-0000592B0000}"/>
    <cellStyle name="Normal 6 4 4 2 3 2 3 2" xfId="10664" xr:uid="{00000000-0005-0000-0000-00005A2B0000}"/>
    <cellStyle name="Normal 6 4 4 2 3 2 4" xfId="10665" xr:uid="{00000000-0005-0000-0000-00005B2B0000}"/>
    <cellStyle name="Normal 6 4 4 2 3 3" xfId="10666" xr:uid="{00000000-0005-0000-0000-00005C2B0000}"/>
    <cellStyle name="Normal 6 4 4 2 3 3 2" xfId="10667" xr:uid="{00000000-0005-0000-0000-00005D2B0000}"/>
    <cellStyle name="Normal 6 4 4 2 3 3 2 2" xfId="10668" xr:uid="{00000000-0005-0000-0000-00005E2B0000}"/>
    <cellStyle name="Normal 6 4 4 2 3 3 2 2 2" xfId="10669" xr:uid="{00000000-0005-0000-0000-00005F2B0000}"/>
    <cellStyle name="Normal 6 4 4 2 3 3 2 3" xfId="10670" xr:uid="{00000000-0005-0000-0000-0000602B0000}"/>
    <cellStyle name="Normal 6 4 4 2 3 3 3" xfId="10671" xr:uid="{00000000-0005-0000-0000-0000612B0000}"/>
    <cellStyle name="Normal 6 4 4 2 3 3 3 2" xfId="10672" xr:uid="{00000000-0005-0000-0000-0000622B0000}"/>
    <cellStyle name="Normal 6 4 4 2 3 3 4" xfId="10673" xr:uid="{00000000-0005-0000-0000-0000632B0000}"/>
    <cellStyle name="Normal 6 4 4 2 3 4" xfId="10674" xr:uid="{00000000-0005-0000-0000-0000642B0000}"/>
    <cellStyle name="Normal 6 4 4 2 3 4 2" xfId="10675" xr:uid="{00000000-0005-0000-0000-0000652B0000}"/>
    <cellStyle name="Normal 6 4 4 2 3 4 2 2" xfId="10676" xr:uid="{00000000-0005-0000-0000-0000662B0000}"/>
    <cellStyle name="Normal 6 4 4 2 3 4 2 2 2" xfId="10677" xr:uid="{00000000-0005-0000-0000-0000672B0000}"/>
    <cellStyle name="Normal 6 4 4 2 3 4 2 3" xfId="10678" xr:uid="{00000000-0005-0000-0000-0000682B0000}"/>
    <cellStyle name="Normal 6 4 4 2 3 4 3" xfId="10679" xr:uid="{00000000-0005-0000-0000-0000692B0000}"/>
    <cellStyle name="Normal 6 4 4 2 3 4 3 2" xfId="10680" xr:uid="{00000000-0005-0000-0000-00006A2B0000}"/>
    <cellStyle name="Normal 6 4 4 2 3 4 4" xfId="10681" xr:uid="{00000000-0005-0000-0000-00006B2B0000}"/>
    <cellStyle name="Normal 6 4 4 2 3 5" xfId="10682" xr:uid="{00000000-0005-0000-0000-00006C2B0000}"/>
    <cellStyle name="Normal 6 4 4 2 3 5 2" xfId="10683" xr:uid="{00000000-0005-0000-0000-00006D2B0000}"/>
    <cellStyle name="Normal 6 4 4 2 3 5 2 2" xfId="10684" xr:uid="{00000000-0005-0000-0000-00006E2B0000}"/>
    <cellStyle name="Normal 6 4 4 2 3 5 3" xfId="10685" xr:uid="{00000000-0005-0000-0000-00006F2B0000}"/>
    <cellStyle name="Normal 6 4 4 2 3 6" xfId="10686" xr:uid="{00000000-0005-0000-0000-0000702B0000}"/>
    <cellStyle name="Normal 6 4 4 2 3 6 2" xfId="10687" xr:uid="{00000000-0005-0000-0000-0000712B0000}"/>
    <cellStyle name="Normal 6 4 4 2 3 7" xfId="10688" xr:uid="{00000000-0005-0000-0000-0000722B0000}"/>
    <cellStyle name="Normal 6 4 4 2 4" xfId="10689" xr:uid="{00000000-0005-0000-0000-0000732B0000}"/>
    <cellStyle name="Normal 6 4 4 2 4 2" xfId="10690" xr:uid="{00000000-0005-0000-0000-0000742B0000}"/>
    <cellStyle name="Normal 6 4 4 2 4 2 2" xfId="10691" xr:uid="{00000000-0005-0000-0000-0000752B0000}"/>
    <cellStyle name="Normal 6 4 4 2 4 2 2 2" xfId="10692" xr:uid="{00000000-0005-0000-0000-0000762B0000}"/>
    <cellStyle name="Normal 6 4 4 2 4 2 3" xfId="10693" xr:uid="{00000000-0005-0000-0000-0000772B0000}"/>
    <cellStyle name="Normal 6 4 4 2 4 3" xfId="10694" xr:uid="{00000000-0005-0000-0000-0000782B0000}"/>
    <cellStyle name="Normal 6 4 4 2 4 3 2" xfId="10695" xr:uid="{00000000-0005-0000-0000-0000792B0000}"/>
    <cellStyle name="Normal 6 4 4 2 4 4" xfId="10696" xr:uid="{00000000-0005-0000-0000-00007A2B0000}"/>
    <cellStyle name="Normal 6 4 4 2 5" xfId="10697" xr:uid="{00000000-0005-0000-0000-00007B2B0000}"/>
    <cellStyle name="Normal 6 4 4 2 5 2" xfId="10698" xr:uid="{00000000-0005-0000-0000-00007C2B0000}"/>
    <cellStyle name="Normal 6 4 4 2 5 2 2" xfId="10699" xr:uid="{00000000-0005-0000-0000-00007D2B0000}"/>
    <cellStyle name="Normal 6 4 4 2 5 2 2 2" xfId="10700" xr:uid="{00000000-0005-0000-0000-00007E2B0000}"/>
    <cellStyle name="Normal 6 4 4 2 5 2 3" xfId="10701" xr:uid="{00000000-0005-0000-0000-00007F2B0000}"/>
    <cellStyle name="Normal 6 4 4 2 5 3" xfId="10702" xr:uid="{00000000-0005-0000-0000-0000802B0000}"/>
    <cellStyle name="Normal 6 4 4 2 5 3 2" xfId="10703" xr:uid="{00000000-0005-0000-0000-0000812B0000}"/>
    <cellStyle name="Normal 6 4 4 2 5 4" xfId="10704" xr:uid="{00000000-0005-0000-0000-0000822B0000}"/>
    <cellStyle name="Normal 6 4 4 2 6" xfId="10705" xr:uid="{00000000-0005-0000-0000-0000832B0000}"/>
    <cellStyle name="Normal 6 4 4 2 6 2" xfId="10706" xr:uid="{00000000-0005-0000-0000-0000842B0000}"/>
    <cellStyle name="Normal 6 4 4 2 6 2 2" xfId="10707" xr:uid="{00000000-0005-0000-0000-0000852B0000}"/>
    <cellStyle name="Normal 6 4 4 2 6 2 2 2" xfId="10708" xr:uid="{00000000-0005-0000-0000-0000862B0000}"/>
    <cellStyle name="Normal 6 4 4 2 6 2 3" xfId="10709" xr:uid="{00000000-0005-0000-0000-0000872B0000}"/>
    <cellStyle name="Normal 6 4 4 2 6 3" xfId="10710" xr:uid="{00000000-0005-0000-0000-0000882B0000}"/>
    <cellStyle name="Normal 6 4 4 2 6 3 2" xfId="10711" xr:uid="{00000000-0005-0000-0000-0000892B0000}"/>
    <cellStyle name="Normal 6 4 4 2 6 4" xfId="10712" xr:uid="{00000000-0005-0000-0000-00008A2B0000}"/>
    <cellStyle name="Normal 6 4 4 2 7" xfId="10713" xr:uid="{00000000-0005-0000-0000-00008B2B0000}"/>
    <cellStyle name="Normal 6 4 4 2 7 2" xfId="10714" xr:uid="{00000000-0005-0000-0000-00008C2B0000}"/>
    <cellStyle name="Normal 6 4 4 2 7 2 2" xfId="10715" xr:uid="{00000000-0005-0000-0000-00008D2B0000}"/>
    <cellStyle name="Normal 6 4 4 2 7 2 2 2" xfId="10716" xr:uid="{00000000-0005-0000-0000-00008E2B0000}"/>
    <cellStyle name="Normal 6 4 4 2 7 2 3" xfId="10717" xr:uid="{00000000-0005-0000-0000-00008F2B0000}"/>
    <cellStyle name="Normal 6 4 4 2 7 3" xfId="10718" xr:uid="{00000000-0005-0000-0000-0000902B0000}"/>
    <cellStyle name="Normal 6 4 4 2 7 3 2" xfId="10719" xr:uid="{00000000-0005-0000-0000-0000912B0000}"/>
    <cellStyle name="Normal 6 4 4 2 7 4" xfId="10720" xr:uid="{00000000-0005-0000-0000-0000922B0000}"/>
    <cellStyle name="Normal 6 4 4 2 8" xfId="10721" xr:uid="{00000000-0005-0000-0000-0000932B0000}"/>
    <cellStyle name="Normal 6 4 4 2 8 2" xfId="10722" xr:uid="{00000000-0005-0000-0000-0000942B0000}"/>
    <cellStyle name="Normal 6 4 4 2 8 2 2" xfId="10723" xr:uid="{00000000-0005-0000-0000-0000952B0000}"/>
    <cellStyle name="Normal 6 4 4 2 8 3" xfId="10724" xr:uid="{00000000-0005-0000-0000-0000962B0000}"/>
    <cellStyle name="Normal 6 4 4 2 9" xfId="10725" xr:uid="{00000000-0005-0000-0000-0000972B0000}"/>
    <cellStyle name="Normal 6 4 4 2 9 2" xfId="10726" xr:uid="{00000000-0005-0000-0000-0000982B0000}"/>
    <cellStyle name="Normal 6 4 4 3" xfId="10727" xr:uid="{00000000-0005-0000-0000-0000992B0000}"/>
    <cellStyle name="Normal 6 4 4 3 10" xfId="10728" xr:uid="{00000000-0005-0000-0000-00009A2B0000}"/>
    <cellStyle name="Normal 6 4 4 3 2" xfId="10729" xr:uid="{00000000-0005-0000-0000-00009B2B0000}"/>
    <cellStyle name="Normal 6 4 4 3 2 2" xfId="10730" xr:uid="{00000000-0005-0000-0000-00009C2B0000}"/>
    <cellStyle name="Normal 6 4 4 3 2 2 2" xfId="10731" xr:uid="{00000000-0005-0000-0000-00009D2B0000}"/>
    <cellStyle name="Normal 6 4 4 3 2 2 2 2" xfId="10732" xr:uid="{00000000-0005-0000-0000-00009E2B0000}"/>
    <cellStyle name="Normal 6 4 4 3 2 2 2 2 2" xfId="10733" xr:uid="{00000000-0005-0000-0000-00009F2B0000}"/>
    <cellStyle name="Normal 6 4 4 3 2 2 2 3" xfId="10734" xr:uid="{00000000-0005-0000-0000-0000A02B0000}"/>
    <cellStyle name="Normal 6 4 4 3 2 2 3" xfId="10735" xr:uid="{00000000-0005-0000-0000-0000A12B0000}"/>
    <cellStyle name="Normal 6 4 4 3 2 2 3 2" xfId="10736" xr:uid="{00000000-0005-0000-0000-0000A22B0000}"/>
    <cellStyle name="Normal 6 4 4 3 2 2 4" xfId="10737" xr:uid="{00000000-0005-0000-0000-0000A32B0000}"/>
    <cellStyle name="Normal 6 4 4 3 2 3" xfId="10738" xr:uid="{00000000-0005-0000-0000-0000A42B0000}"/>
    <cellStyle name="Normal 6 4 4 3 2 3 2" xfId="10739" xr:uid="{00000000-0005-0000-0000-0000A52B0000}"/>
    <cellStyle name="Normal 6 4 4 3 2 3 2 2" xfId="10740" xr:uid="{00000000-0005-0000-0000-0000A62B0000}"/>
    <cellStyle name="Normal 6 4 4 3 2 3 2 2 2" xfId="10741" xr:uid="{00000000-0005-0000-0000-0000A72B0000}"/>
    <cellStyle name="Normal 6 4 4 3 2 3 2 3" xfId="10742" xr:uid="{00000000-0005-0000-0000-0000A82B0000}"/>
    <cellStyle name="Normal 6 4 4 3 2 3 3" xfId="10743" xr:uid="{00000000-0005-0000-0000-0000A92B0000}"/>
    <cellStyle name="Normal 6 4 4 3 2 3 3 2" xfId="10744" xr:uid="{00000000-0005-0000-0000-0000AA2B0000}"/>
    <cellStyle name="Normal 6 4 4 3 2 3 4" xfId="10745" xr:uid="{00000000-0005-0000-0000-0000AB2B0000}"/>
    <cellStyle name="Normal 6 4 4 3 2 4" xfId="10746" xr:uid="{00000000-0005-0000-0000-0000AC2B0000}"/>
    <cellStyle name="Normal 6 4 4 3 2 4 2" xfId="10747" xr:uid="{00000000-0005-0000-0000-0000AD2B0000}"/>
    <cellStyle name="Normal 6 4 4 3 2 4 2 2" xfId="10748" xr:uid="{00000000-0005-0000-0000-0000AE2B0000}"/>
    <cellStyle name="Normal 6 4 4 3 2 4 2 2 2" xfId="10749" xr:uid="{00000000-0005-0000-0000-0000AF2B0000}"/>
    <cellStyle name="Normal 6 4 4 3 2 4 2 3" xfId="10750" xr:uid="{00000000-0005-0000-0000-0000B02B0000}"/>
    <cellStyle name="Normal 6 4 4 3 2 4 3" xfId="10751" xr:uid="{00000000-0005-0000-0000-0000B12B0000}"/>
    <cellStyle name="Normal 6 4 4 3 2 4 3 2" xfId="10752" xr:uid="{00000000-0005-0000-0000-0000B22B0000}"/>
    <cellStyle name="Normal 6 4 4 3 2 4 4" xfId="10753" xr:uid="{00000000-0005-0000-0000-0000B32B0000}"/>
    <cellStyle name="Normal 6 4 4 3 2 5" xfId="10754" xr:uid="{00000000-0005-0000-0000-0000B42B0000}"/>
    <cellStyle name="Normal 6 4 4 3 2 5 2" xfId="10755" xr:uid="{00000000-0005-0000-0000-0000B52B0000}"/>
    <cellStyle name="Normal 6 4 4 3 2 5 2 2" xfId="10756" xr:uid="{00000000-0005-0000-0000-0000B62B0000}"/>
    <cellStyle name="Normal 6 4 4 3 2 5 3" xfId="10757" xr:uid="{00000000-0005-0000-0000-0000B72B0000}"/>
    <cellStyle name="Normal 6 4 4 3 2 6" xfId="10758" xr:uid="{00000000-0005-0000-0000-0000B82B0000}"/>
    <cellStyle name="Normal 6 4 4 3 2 6 2" xfId="10759" xr:uid="{00000000-0005-0000-0000-0000B92B0000}"/>
    <cellStyle name="Normal 6 4 4 3 2 7" xfId="10760" xr:uid="{00000000-0005-0000-0000-0000BA2B0000}"/>
    <cellStyle name="Normal 6 4 4 3 3" xfId="10761" xr:uid="{00000000-0005-0000-0000-0000BB2B0000}"/>
    <cellStyle name="Normal 6 4 4 3 3 2" xfId="10762" xr:uid="{00000000-0005-0000-0000-0000BC2B0000}"/>
    <cellStyle name="Normal 6 4 4 3 3 2 2" xfId="10763" xr:uid="{00000000-0005-0000-0000-0000BD2B0000}"/>
    <cellStyle name="Normal 6 4 4 3 3 2 2 2" xfId="10764" xr:uid="{00000000-0005-0000-0000-0000BE2B0000}"/>
    <cellStyle name="Normal 6 4 4 3 3 2 3" xfId="10765" xr:uid="{00000000-0005-0000-0000-0000BF2B0000}"/>
    <cellStyle name="Normal 6 4 4 3 3 3" xfId="10766" xr:uid="{00000000-0005-0000-0000-0000C02B0000}"/>
    <cellStyle name="Normal 6 4 4 3 3 3 2" xfId="10767" xr:uid="{00000000-0005-0000-0000-0000C12B0000}"/>
    <cellStyle name="Normal 6 4 4 3 3 4" xfId="10768" xr:uid="{00000000-0005-0000-0000-0000C22B0000}"/>
    <cellStyle name="Normal 6 4 4 3 4" xfId="10769" xr:uid="{00000000-0005-0000-0000-0000C32B0000}"/>
    <cellStyle name="Normal 6 4 4 3 4 2" xfId="10770" xr:uid="{00000000-0005-0000-0000-0000C42B0000}"/>
    <cellStyle name="Normal 6 4 4 3 4 2 2" xfId="10771" xr:uid="{00000000-0005-0000-0000-0000C52B0000}"/>
    <cellStyle name="Normal 6 4 4 3 4 2 2 2" xfId="10772" xr:uid="{00000000-0005-0000-0000-0000C62B0000}"/>
    <cellStyle name="Normal 6 4 4 3 4 2 3" xfId="10773" xr:uid="{00000000-0005-0000-0000-0000C72B0000}"/>
    <cellStyle name="Normal 6 4 4 3 4 3" xfId="10774" xr:uid="{00000000-0005-0000-0000-0000C82B0000}"/>
    <cellStyle name="Normal 6 4 4 3 4 3 2" xfId="10775" xr:uid="{00000000-0005-0000-0000-0000C92B0000}"/>
    <cellStyle name="Normal 6 4 4 3 4 4" xfId="10776" xr:uid="{00000000-0005-0000-0000-0000CA2B0000}"/>
    <cellStyle name="Normal 6 4 4 3 5" xfId="10777" xr:uid="{00000000-0005-0000-0000-0000CB2B0000}"/>
    <cellStyle name="Normal 6 4 4 3 5 2" xfId="10778" xr:uid="{00000000-0005-0000-0000-0000CC2B0000}"/>
    <cellStyle name="Normal 6 4 4 3 5 2 2" xfId="10779" xr:uid="{00000000-0005-0000-0000-0000CD2B0000}"/>
    <cellStyle name="Normal 6 4 4 3 5 2 2 2" xfId="10780" xr:uid="{00000000-0005-0000-0000-0000CE2B0000}"/>
    <cellStyle name="Normal 6 4 4 3 5 2 3" xfId="10781" xr:uid="{00000000-0005-0000-0000-0000CF2B0000}"/>
    <cellStyle name="Normal 6 4 4 3 5 3" xfId="10782" xr:uid="{00000000-0005-0000-0000-0000D02B0000}"/>
    <cellStyle name="Normal 6 4 4 3 5 3 2" xfId="10783" xr:uid="{00000000-0005-0000-0000-0000D12B0000}"/>
    <cellStyle name="Normal 6 4 4 3 5 4" xfId="10784" xr:uid="{00000000-0005-0000-0000-0000D22B0000}"/>
    <cellStyle name="Normal 6 4 4 3 6" xfId="10785" xr:uid="{00000000-0005-0000-0000-0000D32B0000}"/>
    <cellStyle name="Normal 6 4 4 3 6 2" xfId="10786" xr:uid="{00000000-0005-0000-0000-0000D42B0000}"/>
    <cellStyle name="Normal 6 4 4 3 6 2 2" xfId="10787" xr:uid="{00000000-0005-0000-0000-0000D52B0000}"/>
    <cellStyle name="Normal 6 4 4 3 6 2 2 2" xfId="10788" xr:uid="{00000000-0005-0000-0000-0000D62B0000}"/>
    <cellStyle name="Normal 6 4 4 3 6 2 3" xfId="10789" xr:uid="{00000000-0005-0000-0000-0000D72B0000}"/>
    <cellStyle name="Normal 6 4 4 3 6 3" xfId="10790" xr:uid="{00000000-0005-0000-0000-0000D82B0000}"/>
    <cellStyle name="Normal 6 4 4 3 6 3 2" xfId="10791" xr:uid="{00000000-0005-0000-0000-0000D92B0000}"/>
    <cellStyle name="Normal 6 4 4 3 6 4" xfId="10792" xr:uid="{00000000-0005-0000-0000-0000DA2B0000}"/>
    <cellStyle name="Normal 6 4 4 3 7" xfId="10793" xr:uid="{00000000-0005-0000-0000-0000DB2B0000}"/>
    <cellStyle name="Normal 6 4 4 3 7 2" xfId="10794" xr:uid="{00000000-0005-0000-0000-0000DC2B0000}"/>
    <cellStyle name="Normal 6 4 4 3 7 2 2" xfId="10795" xr:uid="{00000000-0005-0000-0000-0000DD2B0000}"/>
    <cellStyle name="Normal 6 4 4 3 7 3" xfId="10796" xr:uid="{00000000-0005-0000-0000-0000DE2B0000}"/>
    <cellStyle name="Normal 6 4 4 3 8" xfId="10797" xr:uid="{00000000-0005-0000-0000-0000DF2B0000}"/>
    <cellStyle name="Normal 6 4 4 3 8 2" xfId="10798" xr:uid="{00000000-0005-0000-0000-0000E02B0000}"/>
    <cellStyle name="Normal 6 4 4 3 9" xfId="10799" xr:uid="{00000000-0005-0000-0000-0000E12B0000}"/>
    <cellStyle name="Normal 6 4 4 3 9 2" xfId="10800" xr:uid="{00000000-0005-0000-0000-0000E22B0000}"/>
    <cellStyle name="Normal 6 4 4 4" xfId="10801" xr:uid="{00000000-0005-0000-0000-0000E32B0000}"/>
    <cellStyle name="Normal 6 4 4 4 2" xfId="10802" xr:uid="{00000000-0005-0000-0000-0000E42B0000}"/>
    <cellStyle name="Normal 6 4 4 4 2 2" xfId="10803" xr:uid="{00000000-0005-0000-0000-0000E52B0000}"/>
    <cellStyle name="Normal 6 4 4 4 2 2 2" xfId="10804" xr:uid="{00000000-0005-0000-0000-0000E62B0000}"/>
    <cellStyle name="Normal 6 4 4 4 2 2 2 2" xfId="10805" xr:uid="{00000000-0005-0000-0000-0000E72B0000}"/>
    <cellStyle name="Normal 6 4 4 4 2 2 2 2 2" xfId="10806" xr:uid="{00000000-0005-0000-0000-0000E82B0000}"/>
    <cellStyle name="Normal 6 4 4 4 2 2 2 3" xfId="10807" xr:uid="{00000000-0005-0000-0000-0000E92B0000}"/>
    <cellStyle name="Normal 6 4 4 4 2 2 3" xfId="10808" xr:uid="{00000000-0005-0000-0000-0000EA2B0000}"/>
    <cellStyle name="Normal 6 4 4 4 2 2 3 2" xfId="10809" xr:uid="{00000000-0005-0000-0000-0000EB2B0000}"/>
    <cellStyle name="Normal 6 4 4 4 2 2 4" xfId="10810" xr:uid="{00000000-0005-0000-0000-0000EC2B0000}"/>
    <cellStyle name="Normal 6 4 4 4 2 3" xfId="10811" xr:uid="{00000000-0005-0000-0000-0000ED2B0000}"/>
    <cellStyle name="Normal 6 4 4 4 2 3 2" xfId="10812" xr:uid="{00000000-0005-0000-0000-0000EE2B0000}"/>
    <cellStyle name="Normal 6 4 4 4 2 3 2 2" xfId="10813" xr:uid="{00000000-0005-0000-0000-0000EF2B0000}"/>
    <cellStyle name="Normal 6 4 4 4 2 3 2 2 2" xfId="10814" xr:uid="{00000000-0005-0000-0000-0000F02B0000}"/>
    <cellStyle name="Normal 6 4 4 4 2 3 2 3" xfId="10815" xr:uid="{00000000-0005-0000-0000-0000F12B0000}"/>
    <cellStyle name="Normal 6 4 4 4 2 3 3" xfId="10816" xr:uid="{00000000-0005-0000-0000-0000F22B0000}"/>
    <cellStyle name="Normal 6 4 4 4 2 3 3 2" xfId="10817" xr:uid="{00000000-0005-0000-0000-0000F32B0000}"/>
    <cellStyle name="Normal 6 4 4 4 2 3 4" xfId="10818" xr:uid="{00000000-0005-0000-0000-0000F42B0000}"/>
    <cellStyle name="Normal 6 4 4 4 2 4" xfId="10819" xr:uid="{00000000-0005-0000-0000-0000F52B0000}"/>
    <cellStyle name="Normal 6 4 4 4 2 4 2" xfId="10820" xr:uid="{00000000-0005-0000-0000-0000F62B0000}"/>
    <cellStyle name="Normal 6 4 4 4 2 4 2 2" xfId="10821" xr:uid="{00000000-0005-0000-0000-0000F72B0000}"/>
    <cellStyle name="Normal 6 4 4 4 2 4 2 2 2" xfId="10822" xr:uid="{00000000-0005-0000-0000-0000F82B0000}"/>
    <cellStyle name="Normal 6 4 4 4 2 4 2 3" xfId="10823" xr:uid="{00000000-0005-0000-0000-0000F92B0000}"/>
    <cellStyle name="Normal 6 4 4 4 2 4 3" xfId="10824" xr:uid="{00000000-0005-0000-0000-0000FA2B0000}"/>
    <cellStyle name="Normal 6 4 4 4 2 4 3 2" xfId="10825" xr:uid="{00000000-0005-0000-0000-0000FB2B0000}"/>
    <cellStyle name="Normal 6 4 4 4 2 4 4" xfId="10826" xr:uid="{00000000-0005-0000-0000-0000FC2B0000}"/>
    <cellStyle name="Normal 6 4 4 4 2 5" xfId="10827" xr:uid="{00000000-0005-0000-0000-0000FD2B0000}"/>
    <cellStyle name="Normal 6 4 4 4 2 5 2" xfId="10828" xr:uid="{00000000-0005-0000-0000-0000FE2B0000}"/>
    <cellStyle name="Normal 6 4 4 4 2 5 2 2" xfId="10829" xr:uid="{00000000-0005-0000-0000-0000FF2B0000}"/>
    <cellStyle name="Normal 6 4 4 4 2 5 3" xfId="10830" xr:uid="{00000000-0005-0000-0000-0000002C0000}"/>
    <cellStyle name="Normal 6 4 4 4 2 6" xfId="10831" xr:uid="{00000000-0005-0000-0000-0000012C0000}"/>
    <cellStyle name="Normal 6 4 4 4 2 6 2" xfId="10832" xr:uid="{00000000-0005-0000-0000-0000022C0000}"/>
    <cellStyle name="Normal 6 4 4 4 2 7" xfId="10833" xr:uid="{00000000-0005-0000-0000-0000032C0000}"/>
    <cellStyle name="Normal 6 4 4 4 3" xfId="10834" xr:uid="{00000000-0005-0000-0000-0000042C0000}"/>
    <cellStyle name="Normal 6 4 4 4 3 2" xfId="10835" xr:uid="{00000000-0005-0000-0000-0000052C0000}"/>
    <cellStyle name="Normal 6 4 4 4 3 2 2" xfId="10836" xr:uid="{00000000-0005-0000-0000-0000062C0000}"/>
    <cellStyle name="Normal 6 4 4 4 3 2 2 2" xfId="10837" xr:uid="{00000000-0005-0000-0000-0000072C0000}"/>
    <cellStyle name="Normal 6 4 4 4 3 2 3" xfId="10838" xr:uid="{00000000-0005-0000-0000-0000082C0000}"/>
    <cellStyle name="Normal 6 4 4 4 3 3" xfId="10839" xr:uid="{00000000-0005-0000-0000-0000092C0000}"/>
    <cellStyle name="Normal 6 4 4 4 3 3 2" xfId="10840" xr:uid="{00000000-0005-0000-0000-00000A2C0000}"/>
    <cellStyle name="Normal 6 4 4 4 3 4" xfId="10841" xr:uid="{00000000-0005-0000-0000-00000B2C0000}"/>
    <cellStyle name="Normal 6 4 4 4 4" xfId="10842" xr:uid="{00000000-0005-0000-0000-00000C2C0000}"/>
    <cellStyle name="Normal 6 4 4 4 4 2" xfId="10843" xr:uid="{00000000-0005-0000-0000-00000D2C0000}"/>
    <cellStyle name="Normal 6 4 4 4 4 2 2" xfId="10844" xr:uid="{00000000-0005-0000-0000-00000E2C0000}"/>
    <cellStyle name="Normal 6 4 4 4 4 2 2 2" xfId="10845" xr:uid="{00000000-0005-0000-0000-00000F2C0000}"/>
    <cellStyle name="Normal 6 4 4 4 4 2 3" xfId="10846" xr:uid="{00000000-0005-0000-0000-0000102C0000}"/>
    <cellStyle name="Normal 6 4 4 4 4 3" xfId="10847" xr:uid="{00000000-0005-0000-0000-0000112C0000}"/>
    <cellStyle name="Normal 6 4 4 4 4 3 2" xfId="10848" xr:uid="{00000000-0005-0000-0000-0000122C0000}"/>
    <cellStyle name="Normal 6 4 4 4 4 4" xfId="10849" xr:uid="{00000000-0005-0000-0000-0000132C0000}"/>
    <cellStyle name="Normal 6 4 4 4 5" xfId="10850" xr:uid="{00000000-0005-0000-0000-0000142C0000}"/>
    <cellStyle name="Normal 6 4 4 4 5 2" xfId="10851" xr:uid="{00000000-0005-0000-0000-0000152C0000}"/>
    <cellStyle name="Normal 6 4 4 4 5 2 2" xfId="10852" xr:uid="{00000000-0005-0000-0000-0000162C0000}"/>
    <cellStyle name="Normal 6 4 4 4 5 2 2 2" xfId="10853" xr:uid="{00000000-0005-0000-0000-0000172C0000}"/>
    <cellStyle name="Normal 6 4 4 4 5 2 3" xfId="10854" xr:uid="{00000000-0005-0000-0000-0000182C0000}"/>
    <cellStyle name="Normal 6 4 4 4 5 3" xfId="10855" xr:uid="{00000000-0005-0000-0000-0000192C0000}"/>
    <cellStyle name="Normal 6 4 4 4 5 3 2" xfId="10856" xr:uid="{00000000-0005-0000-0000-00001A2C0000}"/>
    <cellStyle name="Normal 6 4 4 4 5 4" xfId="10857" xr:uid="{00000000-0005-0000-0000-00001B2C0000}"/>
    <cellStyle name="Normal 6 4 4 4 6" xfId="10858" xr:uid="{00000000-0005-0000-0000-00001C2C0000}"/>
    <cellStyle name="Normal 6 4 4 4 6 2" xfId="10859" xr:uid="{00000000-0005-0000-0000-00001D2C0000}"/>
    <cellStyle name="Normal 6 4 4 4 6 2 2" xfId="10860" xr:uid="{00000000-0005-0000-0000-00001E2C0000}"/>
    <cellStyle name="Normal 6 4 4 4 6 3" xfId="10861" xr:uid="{00000000-0005-0000-0000-00001F2C0000}"/>
    <cellStyle name="Normal 6 4 4 4 7" xfId="10862" xr:uid="{00000000-0005-0000-0000-0000202C0000}"/>
    <cellStyle name="Normal 6 4 4 4 7 2" xfId="10863" xr:uid="{00000000-0005-0000-0000-0000212C0000}"/>
    <cellStyle name="Normal 6 4 4 4 8" xfId="10864" xr:uid="{00000000-0005-0000-0000-0000222C0000}"/>
    <cellStyle name="Normal 6 4 4 4 8 2" xfId="10865" xr:uid="{00000000-0005-0000-0000-0000232C0000}"/>
    <cellStyle name="Normal 6 4 4 4 9" xfId="10866" xr:uid="{00000000-0005-0000-0000-0000242C0000}"/>
    <cellStyle name="Normal 6 4 4 5" xfId="10867" xr:uid="{00000000-0005-0000-0000-0000252C0000}"/>
    <cellStyle name="Normal 6 4 4 5 2" xfId="10868" xr:uid="{00000000-0005-0000-0000-0000262C0000}"/>
    <cellStyle name="Normal 6 4 4 5 2 2" xfId="10869" xr:uid="{00000000-0005-0000-0000-0000272C0000}"/>
    <cellStyle name="Normal 6 4 4 5 2 2 2" xfId="10870" xr:uid="{00000000-0005-0000-0000-0000282C0000}"/>
    <cellStyle name="Normal 6 4 4 5 2 2 2 2" xfId="10871" xr:uid="{00000000-0005-0000-0000-0000292C0000}"/>
    <cellStyle name="Normal 6 4 4 5 2 2 2 2 2" xfId="10872" xr:uid="{00000000-0005-0000-0000-00002A2C0000}"/>
    <cellStyle name="Normal 6 4 4 5 2 2 2 3" xfId="10873" xr:uid="{00000000-0005-0000-0000-00002B2C0000}"/>
    <cellStyle name="Normal 6 4 4 5 2 2 3" xfId="10874" xr:uid="{00000000-0005-0000-0000-00002C2C0000}"/>
    <cellStyle name="Normal 6 4 4 5 2 2 3 2" xfId="10875" xr:uid="{00000000-0005-0000-0000-00002D2C0000}"/>
    <cellStyle name="Normal 6 4 4 5 2 2 4" xfId="10876" xr:uid="{00000000-0005-0000-0000-00002E2C0000}"/>
    <cellStyle name="Normal 6 4 4 5 2 3" xfId="10877" xr:uid="{00000000-0005-0000-0000-00002F2C0000}"/>
    <cellStyle name="Normal 6 4 4 5 2 3 2" xfId="10878" xr:uid="{00000000-0005-0000-0000-0000302C0000}"/>
    <cellStyle name="Normal 6 4 4 5 2 3 2 2" xfId="10879" xr:uid="{00000000-0005-0000-0000-0000312C0000}"/>
    <cellStyle name="Normal 6 4 4 5 2 3 2 2 2" xfId="10880" xr:uid="{00000000-0005-0000-0000-0000322C0000}"/>
    <cellStyle name="Normal 6 4 4 5 2 3 2 3" xfId="10881" xr:uid="{00000000-0005-0000-0000-0000332C0000}"/>
    <cellStyle name="Normal 6 4 4 5 2 3 3" xfId="10882" xr:uid="{00000000-0005-0000-0000-0000342C0000}"/>
    <cellStyle name="Normal 6 4 4 5 2 3 3 2" xfId="10883" xr:uid="{00000000-0005-0000-0000-0000352C0000}"/>
    <cellStyle name="Normal 6 4 4 5 2 3 4" xfId="10884" xr:uid="{00000000-0005-0000-0000-0000362C0000}"/>
    <cellStyle name="Normal 6 4 4 5 2 4" xfId="10885" xr:uid="{00000000-0005-0000-0000-0000372C0000}"/>
    <cellStyle name="Normal 6 4 4 5 2 4 2" xfId="10886" xr:uid="{00000000-0005-0000-0000-0000382C0000}"/>
    <cellStyle name="Normal 6 4 4 5 2 4 2 2" xfId="10887" xr:uid="{00000000-0005-0000-0000-0000392C0000}"/>
    <cellStyle name="Normal 6 4 4 5 2 4 2 2 2" xfId="10888" xr:uid="{00000000-0005-0000-0000-00003A2C0000}"/>
    <cellStyle name="Normal 6 4 4 5 2 4 2 3" xfId="10889" xr:uid="{00000000-0005-0000-0000-00003B2C0000}"/>
    <cellStyle name="Normal 6 4 4 5 2 4 3" xfId="10890" xr:uid="{00000000-0005-0000-0000-00003C2C0000}"/>
    <cellStyle name="Normal 6 4 4 5 2 4 3 2" xfId="10891" xr:uid="{00000000-0005-0000-0000-00003D2C0000}"/>
    <cellStyle name="Normal 6 4 4 5 2 4 4" xfId="10892" xr:uid="{00000000-0005-0000-0000-00003E2C0000}"/>
    <cellStyle name="Normal 6 4 4 5 2 5" xfId="10893" xr:uid="{00000000-0005-0000-0000-00003F2C0000}"/>
    <cellStyle name="Normal 6 4 4 5 2 5 2" xfId="10894" xr:uid="{00000000-0005-0000-0000-0000402C0000}"/>
    <cellStyle name="Normal 6 4 4 5 2 5 2 2" xfId="10895" xr:uid="{00000000-0005-0000-0000-0000412C0000}"/>
    <cellStyle name="Normal 6 4 4 5 2 5 3" xfId="10896" xr:uid="{00000000-0005-0000-0000-0000422C0000}"/>
    <cellStyle name="Normal 6 4 4 5 2 6" xfId="10897" xr:uid="{00000000-0005-0000-0000-0000432C0000}"/>
    <cellStyle name="Normal 6 4 4 5 2 6 2" xfId="10898" xr:uid="{00000000-0005-0000-0000-0000442C0000}"/>
    <cellStyle name="Normal 6 4 4 5 2 7" xfId="10899" xr:uid="{00000000-0005-0000-0000-0000452C0000}"/>
    <cellStyle name="Normal 6 4 4 5 3" xfId="10900" xr:uid="{00000000-0005-0000-0000-0000462C0000}"/>
    <cellStyle name="Normal 6 4 4 5 3 2" xfId="10901" xr:uid="{00000000-0005-0000-0000-0000472C0000}"/>
    <cellStyle name="Normal 6 4 4 5 3 2 2" xfId="10902" xr:uid="{00000000-0005-0000-0000-0000482C0000}"/>
    <cellStyle name="Normal 6 4 4 5 3 2 2 2" xfId="10903" xr:uid="{00000000-0005-0000-0000-0000492C0000}"/>
    <cellStyle name="Normal 6 4 4 5 3 2 3" xfId="10904" xr:uid="{00000000-0005-0000-0000-00004A2C0000}"/>
    <cellStyle name="Normal 6 4 4 5 3 3" xfId="10905" xr:uid="{00000000-0005-0000-0000-00004B2C0000}"/>
    <cellStyle name="Normal 6 4 4 5 3 3 2" xfId="10906" xr:uid="{00000000-0005-0000-0000-00004C2C0000}"/>
    <cellStyle name="Normal 6 4 4 5 3 4" xfId="10907" xr:uid="{00000000-0005-0000-0000-00004D2C0000}"/>
    <cellStyle name="Normal 6 4 4 5 4" xfId="10908" xr:uid="{00000000-0005-0000-0000-00004E2C0000}"/>
    <cellStyle name="Normal 6 4 4 5 4 2" xfId="10909" xr:uid="{00000000-0005-0000-0000-00004F2C0000}"/>
    <cellStyle name="Normal 6 4 4 5 4 2 2" xfId="10910" xr:uid="{00000000-0005-0000-0000-0000502C0000}"/>
    <cellStyle name="Normal 6 4 4 5 4 2 2 2" xfId="10911" xr:uid="{00000000-0005-0000-0000-0000512C0000}"/>
    <cellStyle name="Normal 6 4 4 5 4 2 3" xfId="10912" xr:uid="{00000000-0005-0000-0000-0000522C0000}"/>
    <cellStyle name="Normal 6 4 4 5 4 3" xfId="10913" xr:uid="{00000000-0005-0000-0000-0000532C0000}"/>
    <cellStyle name="Normal 6 4 4 5 4 3 2" xfId="10914" xr:uid="{00000000-0005-0000-0000-0000542C0000}"/>
    <cellStyle name="Normal 6 4 4 5 4 4" xfId="10915" xr:uid="{00000000-0005-0000-0000-0000552C0000}"/>
    <cellStyle name="Normal 6 4 4 5 5" xfId="10916" xr:uid="{00000000-0005-0000-0000-0000562C0000}"/>
    <cellStyle name="Normal 6 4 4 5 5 2" xfId="10917" xr:uid="{00000000-0005-0000-0000-0000572C0000}"/>
    <cellStyle name="Normal 6 4 4 5 5 2 2" xfId="10918" xr:uid="{00000000-0005-0000-0000-0000582C0000}"/>
    <cellStyle name="Normal 6 4 4 5 5 2 2 2" xfId="10919" xr:uid="{00000000-0005-0000-0000-0000592C0000}"/>
    <cellStyle name="Normal 6 4 4 5 5 2 3" xfId="10920" xr:uid="{00000000-0005-0000-0000-00005A2C0000}"/>
    <cellStyle name="Normal 6 4 4 5 5 3" xfId="10921" xr:uid="{00000000-0005-0000-0000-00005B2C0000}"/>
    <cellStyle name="Normal 6 4 4 5 5 3 2" xfId="10922" xr:uid="{00000000-0005-0000-0000-00005C2C0000}"/>
    <cellStyle name="Normal 6 4 4 5 5 4" xfId="10923" xr:uid="{00000000-0005-0000-0000-00005D2C0000}"/>
    <cellStyle name="Normal 6 4 4 5 6" xfId="10924" xr:uid="{00000000-0005-0000-0000-00005E2C0000}"/>
    <cellStyle name="Normal 6 4 4 5 6 2" xfId="10925" xr:uid="{00000000-0005-0000-0000-00005F2C0000}"/>
    <cellStyle name="Normal 6 4 4 5 6 2 2" xfId="10926" xr:uid="{00000000-0005-0000-0000-0000602C0000}"/>
    <cellStyle name="Normal 6 4 4 5 6 3" xfId="10927" xr:uid="{00000000-0005-0000-0000-0000612C0000}"/>
    <cellStyle name="Normal 6 4 4 5 7" xfId="10928" xr:uid="{00000000-0005-0000-0000-0000622C0000}"/>
    <cellStyle name="Normal 6 4 4 5 7 2" xfId="10929" xr:uid="{00000000-0005-0000-0000-0000632C0000}"/>
    <cellStyle name="Normal 6 4 4 5 8" xfId="10930" xr:uid="{00000000-0005-0000-0000-0000642C0000}"/>
    <cellStyle name="Normal 6 4 4 6" xfId="10931" xr:uid="{00000000-0005-0000-0000-0000652C0000}"/>
    <cellStyle name="Normal 6 4 4 6 2" xfId="10932" xr:uid="{00000000-0005-0000-0000-0000662C0000}"/>
    <cellStyle name="Normal 6 4 4 6 2 2" xfId="10933" xr:uid="{00000000-0005-0000-0000-0000672C0000}"/>
    <cellStyle name="Normal 6 4 4 6 2 2 2" xfId="10934" xr:uid="{00000000-0005-0000-0000-0000682C0000}"/>
    <cellStyle name="Normal 6 4 4 6 2 2 2 2" xfId="10935" xr:uid="{00000000-0005-0000-0000-0000692C0000}"/>
    <cellStyle name="Normal 6 4 4 6 2 2 3" xfId="10936" xr:uid="{00000000-0005-0000-0000-00006A2C0000}"/>
    <cellStyle name="Normal 6 4 4 6 2 3" xfId="10937" xr:uid="{00000000-0005-0000-0000-00006B2C0000}"/>
    <cellStyle name="Normal 6 4 4 6 2 3 2" xfId="10938" xr:uid="{00000000-0005-0000-0000-00006C2C0000}"/>
    <cellStyle name="Normal 6 4 4 6 2 4" xfId="10939" xr:uid="{00000000-0005-0000-0000-00006D2C0000}"/>
    <cellStyle name="Normal 6 4 4 6 3" xfId="10940" xr:uid="{00000000-0005-0000-0000-00006E2C0000}"/>
    <cellStyle name="Normal 6 4 4 6 3 2" xfId="10941" xr:uid="{00000000-0005-0000-0000-00006F2C0000}"/>
    <cellStyle name="Normal 6 4 4 6 3 2 2" xfId="10942" xr:uid="{00000000-0005-0000-0000-0000702C0000}"/>
    <cellStyle name="Normal 6 4 4 6 3 2 2 2" xfId="10943" xr:uid="{00000000-0005-0000-0000-0000712C0000}"/>
    <cellStyle name="Normal 6 4 4 6 3 2 3" xfId="10944" xr:uid="{00000000-0005-0000-0000-0000722C0000}"/>
    <cellStyle name="Normal 6 4 4 6 3 3" xfId="10945" xr:uid="{00000000-0005-0000-0000-0000732C0000}"/>
    <cellStyle name="Normal 6 4 4 6 3 3 2" xfId="10946" xr:uid="{00000000-0005-0000-0000-0000742C0000}"/>
    <cellStyle name="Normal 6 4 4 6 3 4" xfId="10947" xr:uid="{00000000-0005-0000-0000-0000752C0000}"/>
    <cellStyle name="Normal 6 4 4 6 4" xfId="10948" xr:uid="{00000000-0005-0000-0000-0000762C0000}"/>
    <cellStyle name="Normal 6 4 4 6 4 2" xfId="10949" xr:uid="{00000000-0005-0000-0000-0000772C0000}"/>
    <cellStyle name="Normal 6 4 4 6 4 2 2" xfId="10950" xr:uid="{00000000-0005-0000-0000-0000782C0000}"/>
    <cellStyle name="Normal 6 4 4 6 4 2 2 2" xfId="10951" xr:uid="{00000000-0005-0000-0000-0000792C0000}"/>
    <cellStyle name="Normal 6 4 4 6 4 2 3" xfId="10952" xr:uid="{00000000-0005-0000-0000-00007A2C0000}"/>
    <cellStyle name="Normal 6 4 4 6 4 3" xfId="10953" xr:uid="{00000000-0005-0000-0000-00007B2C0000}"/>
    <cellStyle name="Normal 6 4 4 6 4 3 2" xfId="10954" xr:uid="{00000000-0005-0000-0000-00007C2C0000}"/>
    <cellStyle name="Normal 6 4 4 6 4 4" xfId="10955" xr:uid="{00000000-0005-0000-0000-00007D2C0000}"/>
    <cellStyle name="Normal 6 4 4 6 5" xfId="10956" xr:uid="{00000000-0005-0000-0000-00007E2C0000}"/>
    <cellStyle name="Normal 6 4 4 6 5 2" xfId="10957" xr:uid="{00000000-0005-0000-0000-00007F2C0000}"/>
    <cellStyle name="Normal 6 4 4 6 5 2 2" xfId="10958" xr:uid="{00000000-0005-0000-0000-0000802C0000}"/>
    <cellStyle name="Normal 6 4 4 6 5 3" xfId="10959" xr:uid="{00000000-0005-0000-0000-0000812C0000}"/>
    <cellStyle name="Normal 6 4 4 6 6" xfId="10960" xr:uid="{00000000-0005-0000-0000-0000822C0000}"/>
    <cellStyle name="Normal 6 4 4 6 6 2" xfId="10961" xr:uid="{00000000-0005-0000-0000-0000832C0000}"/>
    <cellStyle name="Normal 6 4 4 6 7" xfId="10962" xr:uid="{00000000-0005-0000-0000-0000842C0000}"/>
    <cellStyle name="Normal 6 4 4 7" xfId="10963" xr:uid="{00000000-0005-0000-0000-0000852C0000}"/>
    <cellStyle name="Normal 6 4 4 7 2" xfId="10964" xr:uid="{00000000-0005-0000-0000-0000862C0000}"/>
    <cellStyle name="Normal 6 4 4 7 2 2" xfId="10965" xr:uid="{00000000-0005-0000-0000-0000872C0000}"/>
    <cellStyle name="Normal 6 4 4 7 2 2 2" xfId="10966" xr:uid="{00000000-0005-0000-0000-0000882C0000}"/>
    <cellStyle name="Normal 6 4 4 7 2 3" xfId="10967" xr:uid="{00000000-0005-0000-0000-0000892C0000}"/>
    <cellStyle name="Normal 6 4 4 7 3" xfId="10968" xr:uid="{00000000-0005-0000-0000-00008A2C0000}"/>
    <cellStyle name="Normal 6 4 4 7 3 2" xfId="10969" xr:uid="{00000000-0005-0000-0000-00008B2C0000}"/>
    <cellStyle name="Normal 6 4 4 7 4" xfId="10970" xr:uid="{00000000-0005-0000-0000-00008C2C0000}"/>
    <cellStyle name="Normal 6 4 4 8" xfId="10971" xr:uid="{00000000-0005-0000-0000-00008D2C0000}"/>
    <cellStyle name="Normal 6 4 4 8 2" xfId="10972" xr:uid="{00000000-0005-0000-0000-00008E2C0000}"/>
    <cellStyle name="Normal 6 4 4 8 2 2" xfId="10973" xr:uid="{00000000-0005-0000-0000-00008F2C0000}"/>
    <cellStyle name="Normal 6 4 4 8 2 2 2" xfId="10974" xr:uid="{00000000-0005-0000-0000-0000902C0000}"/>
    <cellStyle name="Normal 6 4 4 8 2 3" xfId="10975" xr:uid="{00000000-0005-0000-0000-0000912C0000}"/>
    <cellStyle name="Normal 6 4 4 8 3" xfId="10976" xr:uid="{00000000-0005-0000-0000-0000922C0000}"/>
    <cellStyle name="Normal 6 4 4 8 3 2" xfId="10977" xr:uid="{00000000-0005-0000-0000-0000932C0000}"/>
    <cellStyle name="Normal 6 4 4 8 4" xfId="10978" xr:uid="{00000000-0005-0000-0000-0000942C0000}"/>
    <cellStyle name="Normal 6 4 4 9" xfId="10979" xr:uid="{00000000-0005-0000-0000-0000952C0000}"/>
    <cellStyle name="Normal 6 4 4 9 2" xfId="10980" xr:uid="{00000000-0005-0000-0000-0000962C0000}"/>
    <cellStyle name="Normal 6 4 4 9 2 2" xfId="10981" xr:uid="{00000000-0005-0000-0000-0000972C0000}"/>
    <cellStyle name="Normal 6 4 4 9 2 2 2" xfId="10982" xr:uid="{00000000-0005-0000-0000-0000982C0000}"/>
    <cellStyle name="Normal 6 4 4 9 2 3" xfId="10983" xr:uid="{00000000-0005-0000-0000-0000992C0000}"/>
    <cellStyle name="Normal 6 4 4 9 3" xfId="10984" xr:uid="{00000000-0005-0000-0000-00009A2C0000}"/>
    <cellStyle name="Normal 6 4 4 9 3 2" xfId="10985" xr:uid="{00000000-0005-0000-0000-00009B2C0000}"/>
    <cellStyle name="Normal 6 4 4 9 4" xfId="10986" xr:uid="{00000000-0005-0000-0000-00009C2C0000}"/>
    <cellStyle name="Normal 6 4 5" xfId="10987" xr:uid="{00000000-0005-0000-0000-00009D2C0000}"/>
    <cellStyle name="Normal 6 4 5 10" xfId="10988" xr:uid="{00000000-0005-0000-0000-00009E2C0000}"/>
    <cellStyle name="Normal 6 4 5 10 2" xfId="10989" xr:uid="{00000000-0005-0000-0000-00009F2C0000}"/>
    <cellStyle name="Normal 6 4 5 10 2 2" xfId="10990" xr:uid="{00000000-0005-0000-0000-0000A02C0000}"/>
    <cellStyle name="Normal 6 4 5 10 2 2 2" xfId="10991" xr:uid="{00000000-0005-0000-0000-0000A12C0000}"/>
    <cellStyle name="Normal 6 4 5 10 2 3" xfId="10992" xr:uid="{00000000-0005-0000-0000-0000A22C0000}"/>
    <cellStyle name="Normal 6 4 5 10 3" xfId="10993" xr:uid="{00000000-0005-0000-0000-0000A32C0000}"/>
    <cellStyle name="Normal 6 4 5 10 3 2" xfId="10994" xr:uid="{00000000-0005-0000-0000-0000A42C0000}"/>
    <cellStyle name="Normal 6 4 5 10 4" xfId="10995" xr:uid="{00000000-0005-0000-0000-0000A52C0000}"/>
    <cellStyle name="Normal 6 4 5 11" xfId="10996" xr:uid="{00000000-0005-0000-0000-0000A62C0000}"/>
    <cellStyle name="Normal 6 4 5 11 2" xfId="10997" xr:uid="{00000000-0005-0000-0000-0000A72C0000}"/>
    <cellStyle name="Normal 6 4 5 11 2 2" xfId="10998" xr:uid="{00000000-0005-0000-0000-0000A82C0000}"/>
    <cellStyle name="Normal 6 4 5 11 3" xfId="10999" xr:uid="{00000000-0005-0000-0000-0000A92C0000}"/>
    <cellStyle name="Normal 6 4 5 12" xfId="11000" xr:uid="{00000000-0005-0000-0000-0000AA2C0000}"/>
    <cellStyle name="Normal 6 4 5 12 2" xfId="11001" xr:uid="{00000000-0005-0000-0000-0000AB2C0000}"/>
    <cellStyle name="Normal 6 4 5 13" xfId="11002" xr:uid="{00000000-0005-0000-0000-0000AC2C0000}"/>
    <cellStyle name="Normal 6 4 5 13 2" xfId="11003" xr:uid="{00000000-0005-0000-0000-0000AD2C0000}"/>
    <cellStyle name="Normal 6 4 5 14" xfId="11004" xr:uid="{00000000-0005-0000-0000-0000AE2C0000}"/>
    <cellStyle name="Normal 6 4 5 2" xfId="11005" xr:uid="{00000000-0005-0000-0000-0000AF2C0000}"/>
    <cellStyle name="Normal 6 4 5 2 10" xfId="11006" xr:uid="{00000000-0005-0000-0000-0000B02C0000}"/>
    <cellStyle name="Normal 6 4 5 2 10 2" xfId="11007" xr:uid="{00000000-0005-0000-0000-0000B12C0000}"/>
    <cellStyle name="Normal 6 4 5 2 11" xfId="11008" xr:uid="{00000000-0005-0000-0000-0000B22C0000}"/>
    <cellStyle name="Normal 6 4 5 2 2" xfId="11009" xr:uid="{00000000-0005-0000-0000-0000B32C0000}"/>
    <cellStyle name="Normal 6 4 5 2 2 2" xfId="11010" xr:uid="{00000000-0005-0000-0000-0000B42C0000}"/>
    <cellStyle name="Normal 6 4 5 2 2 2 2" xfId="11011" xr:uid="{00000000-0005-0000-0000-0000B52C0000}"/>
    <cellStyle name="Normal 6 4 5 2 2 2 2 2" xfId="11012" xr:uid="{00000000-0005-0000-0000-0000B62C0000}"/>
    <cellStyle name="Normal 6 4 5 2 2 2 2 2 2" xfId="11013" xr:uid="{00000000-0005-0000-0000-0000B72C0000}"/>
    <cellStyle name="Normal 6 4 5 2 2 2 2 2 2 2" xfId="11014" xr:uid="{00000000-0005-0000-0000-0000B82C0000}"/>
    <cellStyle name="Normal 6 4 5 2 2 2 2 2 3" xfId="11015" xr:uid="{00000000-0005-0000-0000-0000B92C0000}"/>
    <cellStyle name="Normal 6 4 5 2 2 2 2 3" xfId="11016" xr:uid="{00000000-0005-0000-0000-0000BA2C0000}"/>
    <cellStyle name="Normal 6 4 5 2 2 2 2 3 2" xfId="11017" xr:uid="{00000000-0005-0000-0000-0000BB2C0000}"/>
    <cellStyle name="Normal 6 4 5 2 2 2 2 4" xfId="11018" xr:uid="{00000000-0005-0000-0000-0000BC2C0000}"/>
    <cellStyle name="Normal 6 4 5 2 2 2 3" xfId="11019" xr:uid="{00000000-0005-0000-0000-0000BD2C0000}"/>
    <cellStyle name="Normal 6 4 5 2 2 2 3 2" xfId="11020" xr:uid="{00000000-0005-0000-0000-0000BE2C0000}"/>
    <cellStyle name="Normal 6 4 5 2 2 2 3 2 2" xfId="11021" xr:uid="{00000000-0005-0000-0000-0000BF2C0000}"/>
    <cellStyle name="Normal 6 4 5 2 2 2 3 2 2 2" xfId="11022" xr:uid="{00000000-0005-0000-0000-0000C02C0000}"/>
    <cellStyle name="Normal 6 4 5 2 2 2 3 2 3" xfId="11023" xr:uid="{00000000-0005-0000-0000-0000C12C0000}"/>
    <cellStyle name="Normal 6 4 5 2 2 2 3 3" xfId="11024" xr:uid="{00000000-0005-0000-0000-0000C22C0000}"/>
    <cellStyle name="Normal 6 4 5 2 2 2 3 3 2" xfId="11025" xr:uid="{00000000-0005-0000-0000-0000C32C0000}"/>
    <cellStyle name="Normal 6 4 5 2 2 2 3 4" xfId="11026" xr:uid="{00000000-0005-0000-0000-0000C42C0000}"/>
    <cellStyle name="Normal 6 4 5 2 2 2 4" xfId="11027" xr:uid="{00000000-0005-0000-0000-0000C52C0000}"/>
    <cellStyle name="Normal 6 4 5 2 2 2 4 2" xfId="11028" xr:uid="{00000000-0005-0000-0000-0000C62C0000}"/>
    <cellStyle name="Normal 6 4 5 2 2 2 4 2 2" xfId="11029" xr:uid="{00000000-0005-0000-0000-0000C72C0000}"/>
    <cellStyle name="Normal 6 4 5 2 2 2 4 2 2 2" xfId="11030" xr:uid="{00000000-0005-0000-0000-0000C82C0000}"/>
    <cellStyle name="Normal 6 4 5 2 2 2 4 2 3" xfId="11031" xr:uid="{00000000-0005-0000-0000-0000C92C0000}"/>
    <cellStyle name="Normal 6 4 5 2 2 2 4 3" xfId="11032" xr:uid="{00000000-0005-0000-0000-0000CA2C0000}"/>
    <cellStyle name="Normal 6 4 5 2 2 2 4 3 2" xfId="11033" xr:uid="{00000000-0005-0000-0000-0000CB2C0000}"/>
    <cellStyle name="Normal 6 4 5 2 2 2 4 4" xfId="11034" xr:uid="{00000000-0005-0000-0000-0000CC2C0000}"/>
    <cellStyle name="Normal 6 4 5 2 2 2 5" xfId="11035" xr:uid="{00000000-0005-0000-0000-0000CD2C0000}"/>
    <cellStyle name="Normal 6 4 5 2 2 2 5 2" xfId="11036" xr:uid="{00000000-0005-0000-0000-0000CE2C0000}"/>
    <cellStyle name="Normal 6 4 5 2 2 2 5 2 2" xfId="11037" xr:uid="{00000000-0005-0000-0000-0000CF2C0000}"/>
    <cellStyle name="Normal 6 4 5 2 2 2 5 3" xfId="11038" xr:uid="{00000000-0005-0000-0000-0000D02C0000}"/>
    <cellStyle name="Normal 6 4 5 2 2 2 6" xfId="11039" xr:uid="{00000000-0005-0000-0000-0000D12C0000}"/>
    <cellStyle name="Normal 6 4 5 2 2 2 6 2" xfId="11040" xr:uid="{00000000-0005-0000-0000-0000D22C0000}"/>
    <cellStyle name="Normal 6 4 5 2 2 2 7" xfId="11041" xr:uid="{00000000-0005-0000-0000-0000D32C0000}"/>
    <cellStyle name="Normal 6 4 5 2 2 3" xfId="11042" xr:uid="{00000000-0005-0000-0000-0000D42C0000}"/>
    <cellStyle name="Normal 6 4 5 2 2 3 2" xfId="11043" xr:uid="{00000000-0005-0000-0000-0000D52C0000}"/>
    <cellStyle name="Normal 6 4 5 2 2 3 2 2" xfId="11044" xr:uid="{00000000-0005-0000-0000-0000D62C0000}"/>
    <cellStyle name="Normal 6 4 5 2 2 3 2 2 2" xfId="11045" xr:uid="{00000000-0005-0000-0000-0000D72C0000}"/>
    <cellStyle name="Normal 6 4 5 2 2 3 2 3" xfId="11046" xr:uid="{00000000-0005-0000-0000-0000D82C0000}"/>
    <cellStyle name="Normal 6 4 5 2 2 3 3" xfId="11047" xr:uid="{00000000-0005-0000-0000-0000D92C0000}"/>
    <cellStyle name="Normal 6 4 5 2 2 3 3 2" xfId="11048" xr:uid="{00000000-0005-0000-0000-0000DA2C0000}"/>
    <cellStyle name="Normal 6 4 5 2 2 3 4" xfId="11049" xr:uid="{00000000-0005-0000-0000-0000DB2C0000}"/>
    <cellStyle name="Normal 6 4 5 2 2 4" xfId="11050" xr:uid="{00000000-0005-0000-0000-0000DC2C0000}"/>
    <cellStyle name="Normal 6 4 5 2 2 4 2" xfId="11051" xr:uid="{00000000-0005-0000-0000-0000DD2C0000}"/>
    <cellStyle name="Normal 6 4 5 2 2 4 2 2" xfId="11052" xr:uid="{00000000-0005-0000-0000-0000DE2C0000}"/>
    <cellStyle name="Normal 6 4 5 2 2 4 2 2 2" xfId="11053" xr:uid="{00000000-0005-0000-0000-0000DF2C0000}"/>
    <cellStyle name="Normal 6 4 5 2 2 4 2 3" xfId="11054" xr:uid="{00000000-0005-0000-0000-0000E02C0000}"/>
    <cellStyle name="Normal 6 4 5 2 2 4 3" xfId="11055" xr:uid="{00000000-0005-0000-0000-0000E12C0000}"/>
    <cellStyle name="Normal 6 4 5 2 2 4 3 2" xfId="11056" xr:uid="{00000000-0005-0000-0000-0000E22C0000}"/>
    <cellStyle name="Normal 6 4 5 2 2 4 4" xfId="11057" xr:uid="{00000000-0005-0000-0000-0000E32C0000}"/>
    <cellStyle name="Normal 6 4 5 2 2 5" xfId="11058" xr:uid="{00000000-0005-0000-0000-0000E42C0000}"/>
    <cellStyle name="Normal 6 4 5 2 2 5 2" xfId="11059" xr:uid="{00000000-0005-0000-0000-0000E52C0000}"/>
    <cellStyle name="Normal 6 4 5 2 2 5 2 2" xfId="11060" xr:uid="{00000000-0005-0000-0000-0000E62C0000}"/>
    <cellStyle name="Normal 6 4 5 2 2 5 2 2 2" xfId="11061" xr:uid="{00000000-0005-0000-0000-0000E72C0000}"/>
    <cellStyle name="Normal 6 4 5 2 2 5 2 3" xfId="11062" xr:uid="{00000000-0005-0000-0000-0000E82C0000}"/>
    <cellStyle name="Normal 6 4 5 2 2 5 3" xfId="11063" xr:uid="{00000000-0005-0000-0000-0000E92C0000}"/>
    <cellStyle name="Normal 6 4 5 2 2 5 3 2" xfId="11064" xr:uid="{00000000-0005-0000-0000-0000EA2C0000}"/>
    <cellStyle name="Normal 6 4 5 2 2 5 4" xfId="11065" xr:uid="{00000000-0005-0000-0000-0000EB2C0000}"/>
    <cellStyle name="Normal 6 4 5 2 2 6" xfId="11066" xr:uid="{00000000-0005-0000-0000-0000EC2C0000}"/>
    <cellStyle name="Normal 6 4 5 2 2 6 2" xfId="11067" xr:uid="{00000000-0005-0000-0000-0000ED2C0000}"/>
    <cellStyle name="Normal 6 4 5 2 2 6 2 2" xfId="11068" xr:uid="{00000000-0005-0000-0000-0000EE2C0000}"/>
    <cellStyle name="Normal 6 4 5 2 2 6 3" xfId="11069" xr:uid="{00000000-0005-0000-0000-0000EF2C0000}"/>
    <cellStyle name="Normal 6 4 5 2 2 7" xfId="11070" xr:uid="{00000000-0005-0000-0000-0000F02C0000}"/>
    <cellStyle name="Normal 6 4 5 2 2 7 2" xfId="11071" xr:uid="{00000000-0005-0000-0000-0000F12C0000}"/>
    <cellStyle name="Normal 6 4 5 2 2 8" xfId="11072" xr:uid="{00000000-0005-0000-0000-0000F22C0000}"/>
    <cellStyle name="Normal 6 4 5 2 2 8 2" xfId="11073" xr:uid="{00000000-0005-0000-0000-0000F32C0000}"/>
    <cellStyle name="Normal 6 4 5 2 2 9" xfId="11074" xr:uid="{00000000-0005-0000-0000-0000F42C0000}"/>
    <cellStyle name="Normal 6 4 5 2 3" xfId="11075" xr:uid="{00000000-0005-0000-0000-0000F52C0000}"/>
    <cellStyle name="Normal 6 4 5 2 3 2" xfId="11076" xr:uid="{00000000-0005-0000-0000-0000F62C0000}"/>
    <cellStyle name="Normal 6 4 5 2 3 2 2" xfId="11077" xr:uid="{00000000-0005-0000-0000-0000F72C0000}"/>
    <cellStyle name="Normal 6 4 5 2 3 2 2 2" xfId="11078" xr:uid="{00000000-0005-0000-0000-0000F82C0000}"/>
    <cellStyle name="Normal 6 4 5 2 3 2 2 2 2" xfId="11079" xr:uid="{00000000-0005-0000-0000-0000F92C0000}"/>
    <cellStyle name="Normal 6 4 5 2 3 2 2 3" xfId="11080" xr:uid="{00000000-0005-0000-0000-0000FA2C0000}"/>
    <cellStyle name="Normal 6 4 5 2 3 2 3" xfId="11081" xr:uid="{00000000-0005-0000-0000-0000FB2C0000}"/>
    <cellStyle name="Normal 6 4 5 2 3 2 3 2" xfId="11082" xr:uid="{00000000-0005-0000-0000-0000FC2C0000}"/>
    <cellStyle name="Normal 6 4 5 2 3 2 4" xfId="11083" xr:uid="{00000000-0005-0000-0000-0000FD2C0000}"/>
    <cellStyle name="Normal 6 4 5 2 3 3" xfId="11084" xr:uid="{00000000-0005-0000-0000-0000FE2C0000}"/>
    <cellStyle name="Normal 6 4 5 2 3 3 2" xfId="11085" xr:uid="{00000000-0005-0000-0000-0000FF2C0000}"/>
    <cellStyle name="Normal 6 4 5 2 3 3 2 2" xfId="11086" xr:uid="{00000000-0005-0000-0000-0000002D0000}"/>
    <cellStyle name="Normal 6 4 5 2 3 3 2 2 2" xfId="11087" xr:uid="{00000000-0005-0000-0000-0000012D0000}"/>
    <cellStyle name="Normal 6 4 5 2 3 3 2 3" xfId="11088" xr:uid="{00000000-0005-0000-0000-0000022D0000}"/>
    <cellStyle name="Normal 6 4 5 2 3 3 3" xfId="11089" xr:uid="{00000000-0005-0000-0000-0000032D0000}"/>
    <cellStyle name="Normal 6 4 5 2 3 3 3 2" xfId="11090" xr:uid="{00000000-0005-0000-0000-0000042D0000}"/>
    <cellStyle name="Normal 6 4 5 2 3 3 4" xfId="11091" xr:uid="{00000000-0005-0000-0000-0000052D0000}"/>
    <cellStyle name="Normal 6 4 5 2 3 4" xfId="11092" xr:uid="{00000000-0005-0000-0000-0000062D0000}"/>
    <cellStyle name="Normal 6 4 5 2 3 4 2" xfId="11093" xr:uid="{00000000-0005-0000-0000-0000072D0000}"/>
    <cellStyle name="Normal 6 4 5 2 3 4 2 2" xfId="11094" xr:uid="{00000000-0005-0000-0000-0000082D0000}"/>
    <cellStyle name="Normal 6 4 5 2 3 4 2 2 2" xfId="11095" xr:uid="{00000000-0005-0000-0000-0000092D0000}"/>
    <cellStyle name="Normal 6 4 5 2 3 4 2 3" xfId="11096" xr:uid="{00000000-0005-0000-0000-00000A2D0000}"/>
    <cellStyle name="Normal 6 4 5 2 3 4 3" xfId="11097" xr:uid="{00000000-0005-0000-0000-00000B2D0000}"/>
    <cellStyle name="Normal 6 4 5 2 3 4 3 2" xfId="11098" xr:uid="{00000000-0005-0000-0000-00000C2D0000}"/>
    <cellStyle name="Normal 6 4 5 2 3 4 4" xfId="11099" xr:uid="{00000000-0005-0000-0000-00000D2D0000}"/>
    <cellStyle name="Normal 6 4 5 2 3 5" xfId="11100" xr:uid="{00000000-0005-0000-0000-00000E2D0000}"/>
    <cellStyle name="Normal 6 4 5 2 3 5 2" xfId="11101" xr:uid="{00000000-0005-0000-0000-00000F2D0000}"/>
    <cellStyle name="Normal 6 4 5 2 3 5 2 2" xfId="11102" xr:uid="{00000000-0005-0000-0000-0000102D0000}"/>
    <cellStyle name="Normal 6 4 5 2 3 5 3" xfId="11103" xr:uid="{00000000-0005-0000-0000-0000112D0000}"/>
    <cellStyle name="Normal 6 4 5 2 3 6" xfId="11104" xr:uid="{00000000-0005-0000-0000-0000122D0000}"/>
    <cellStyle name="Normal 6 4 5 2 3 6 2" xfId="11105" xr:uid="{00000000-0005-0000-0000-0000132D0000}"/>
    <cellStyle name="Normal 6 4 5 2 3 7" xfId="11106" xr:uid="{00000000-0005-0000-0000-0000142D0000}"/>
    <cellStyle name="Normal 6 4 5 2 4" xfId="11107" xr:uid="{00000000-0005-0000-0000-0000152D0000}"/>
    <cellStyle name="Normal 6 4 5 2 4 2" xfId="11108" xr:uid="{00000000-0005-0000-0000-0000162D0000}"/>
    <cellStyle name="Normal 6 4 5 2 4 2 2" xfId="11109" xr:uid="{00000000-0005-0000-0000-0000172D0000}"/>
    <cellStyle name="Normal 6 4 5 2 4 2 2 2" xfId="11110" xr:uid="{00000000-0005-0000-0000-0000182D0000}"/>
    <cellStyle name="Normal 6 4 5 2 4 2 3" xfId="11111" xr:uid="{00000000-0005-0000-0000-0000192D0000}"/>
    <cellStyle name="Normal 6 4 5 2 4 3" xfId="11112" xr:uid="{00000000-0005-0000-0000-00001A2D0000}"/>
    <cellStyle name="Normal 6 4 5 2 4 3 2" xfId="11113" xr:uid="{00000000-0005-0000-0000-00001B2D0000}"/>
    <cellStyle name="Normal 6 4 5 2 4 4" xfId="11114" xr:uid="{00000000-0005-0000-0000-00001C2D0000}"/>
    <cellStyle name="Normal 6 4 5 2 5" xfId="11115" xr:uid="{00000000-0005-0000-0000-00001D2D0000}"/>
    <cellStyle name="Normal 6 4 5 2 5 2" xfId="11116" xr:uid="{00000000-0005-0000-0000-00001E2D0000}"/>
    <cellStyle name="Normal 6 4 5 2 5 2 2" xfId="11117" xr:uid="{00000000-0005-0000-0000-00001F2D0000}"/>
    <cellStyle name="Normal 6 4 5 2 5 2 2 2" xfId="11118" xr:uid="{00000000-0005-0000-0000-0000202D0000}"/>
    <cellStyle name="Normal 6 4 5 2 5 2 3" xfId="11119" xr:uid="{00000000-0005-0000-0000-0000212D0000}"/>
    <cellStyle name="Normal 6 4 5 2 5 3" xfId="11120" xr:uid="{00000000-0005-0000-0000-0000222D0000}"/>
    <cellStyle name="Normal 6 4 5 2 5 3 2" xfId="11121" xr:uid="{00000000-0005-0000-0000-0000232D0000}"/>
    <cellStyle name="Normal 6 4 5 2 5 4" xfId="11122" xr:uid="{00000000-0005-0000-0000-0000242D0000}"/>
    <cellStyle name="Normal 6 4 5 2 6" xfId="11123" xr:uid="{00000000-0005-0000-0000-0000252D0000}"/>
    <cellStyle name="Normal 6 4 5 2 6 2" xfId="11124" xr:uid="{00000000-0005-0000-0000-0000262D0000}"/>
    <cellStyle name="Normal 6 4 5 2 6 2 2" xfId="11125" xr:uid="{00000000-0005-0000-0000-0000272D0000}"/>
    <cellStyle name="Normal 6 4 5 2 6 2 2 2" xfId="11126" xr:uid="{00000000-0005-0000-0000-0000282D0000}"/>
    <cellStyle name="Normal 6 4 5 2 6 2 3" xfId="11127" xr:uid="{00000000-0005-0000-0000-0000292D0000}"/>
    <cellStyle name="Normal 6 4 5 2 6 3" xfId="11128" xr:uid="{00000000-0005-0000-0000-00002A2D0000}"/>
    <cellStyle name="Normal 6 4 5 2 6 3 2" xfId="11129" xr:uid="{00000000-0005-0000-0000-00002B2D0000}"/>
    <cellStyle name="Normal 6 4 5 2 6 4" xfId="11130" xr:uid="{00000000-0005-0000-0000-00002C2D0000}"/>
    <cellStyle name="Normal 6 4 5 2 7" xfId="11131" xr:uid="{00000000-0005-0000-0000-00002D2D0000}"/>
    <cellStyle name="Normal 6 4 5 2 7 2" xfId="11132" xr:uid="{00000000-0005-0000-0000-00002E2D0000}"/>
    <cellStyle name="Normal 6 4 5 2 7 2 2" xfId="11133" xr:uid="{00000000-0005-0000-0000-00002F2D0000}"/>
    <cellStyle name="Normal 6 4 5 2 7 2 2 2" xfId="11134" xr:uid="{00000000-0005-0000-0000-0000302D0000}"/>
    <cellStyle name="Normal 6 4 5 2 7 2 3" xfId="11135" xr:uid="{00000000-0005-0000-0000-0000312D0000}"/>
    <cellStyle name="Normal 6 4 5 2 7 3" xfId="11136" xr:uid="{00000000-0005-0000-0000-0000322D0000}"/>
    <cellStyle name="Normal 6 4 5 2 7 3 2" xfId="11137" xr:uid="{00000000-0005-0000-0000-0000332D0000}"/>
    <cellStyle name="Normal 6 4 5 2 7 4" xfId="11138" xr:uid="{00000000-0005-0000-0000-0000342D0000}"/>
    <cellStyle name="Normal 6 4 5 2 8" xfId="11139" xr:uid="{00000000-0005-0000-0000-0000352D0000}"/>
    <cellStyle name="Normal 6 4 5 2 8 2" xfId="11140" xr:uid="{00000000-0005-0000-0000-0000362D0000}"/>
    <cellStyle name="Normal 6 4 5 2 8 2 2" xfId="11141" xr:uid="{00000000-0005-0000-0000-0000372D0000}"/>
    <cellStyle name="Normal 6 4 5 2 8 3" xfId="11142" xr:uid="{00000000-0005-0000-0000-0000382D0000}"/>
    <cellStyle name="Normal 6 4 5 2 9" xfId="11143" xr:uid="{00000000-0005-0000-0000-0000392D0000}"/>
    <cellStyle name="Normal 6 4 5 2 9 2" xfId="11144" xr:uid="{00000000-0005-0000-0000-00003A2D0000}"/>
    <cellStyle name="Normal 6 4 5 3" xfId="11145" xr:uid="{00000000-0005-0000-0000-00003B2D0000}"/>
    <cellStyle name="Normal 6 4 5 3 10" xfId="11146" xr:uid="{00000000-0005-0000-0000-00003C2D0000}"/>
    <cellStyle name="Normal 6 4 5 3 2" xfId="11147" xr:uid="{00000000-0005-0000-0000-00003D2D0000}"/>
    <cellStyle name="Normal 6 4 5 3 2 2" xfId="11148" xr:uid="{00000000-0005-0000-0000-00003E2D0000}"/>
    <cellStyle name="Normal 6 4 5 3 2 2 2" xfId="11149" xr:uid="{00000000-0005-0000-0000-00003F2D0000}"/>
    <cellStyle name="Normal 6 4 5 3 2 2 2 2" xfId="11150" xr:uid="{00000000-0005-0000-0000-0000402D0000}"/>
    <cellStyle name="Normal 6 4 5 3 2 2 2 2 2" xfId="11151" xr:uid="{00000000-0005-0000-0000-0000412D0000}"/>
    <cellStyle name="Normal 6 4 5 3 2 2 2 3" xfId="11152" xr:uid="{00000000-0005-0000-0000-0000422D0000}"/>
    <cellStyle name="Normal 6 4 5 3 2 2 3" xfId="11153" xr:uid="{00000000-0005-0000-0000-0000432D0000}"/>
    <cellStyle name="Normal 6 4 5 3 2 2 3 2" xfId="11154" xr:uid="{00000000-0005-0000-0000-0000442D0000}"/>
    <cellStyle name="Normal 6 4 5 3 2 2 4" xfId="11155" xr:uid="{00000000-0005-0000-0000-0000452D0000}"/>
    <cellStyle name="Normal 6 4 5 3 2 3" xfId="11156" xr:uid="{00000000-0005-0000-0000-0000462D0000}"/>
    <cellStyle name="Normal 6 4 5 3 2 3 2" xfId="11157" xr:uid="{00000000-0005-0000-0000-0000472D0000}"/>
    <cellStyle name="Normal 6 4 5 3 2 3 2 2" xfId="11158" xr:uid="{00000000-0005-0000-0000-0000482D0000}"/>
    <cellStyle name="Normal 6 4 5 3 2 3 2 2 2" xfId="11159" xr:uid="{00000000-0005-0000-0000-0000492D0000}"/>
    <cellStyle name="Normal 6 4 5 3 2 3 2 3" xfId="11160" xr:uid="{00000000-0005-0000-0000-00004A2D0000}"/>
    <cellStyle name="Normal 6 4 5 3 2 3 3" xfId="11161" xr:uid="{00000000-0005-0000-0000-00004B2D0000}"/>
    <cellStyle name="Normal 6 4 5 3 2 3 3 2" xfId="11162" xr:uid="{00000000-0005-0000-0000-00004C2D0000}"/>
    <cellStyle name="Normal 6 4 5 3 2 3 4" xfId="11163" xr:uid="{00000000-0005-0000-0000-00004D2D0000}"/>
    <cellStyle name="Normal 6 4 5 3 2 4" xfId="11164" xr:uid="{00000000-0005-0000-0000-00004E2D0000}"/>
    <cellStyle name="Normal 6 4 5 3 2 4 2" xfId="11165" xr:uid="{00000000-0005-0000-0000-00004F2D0000}"/>
    <cellStyle name="Normal 6 4 5 3 2 4 2 2" xfId="11166" xr:uid="{00000000-0005-0000-0000-0000502D0000}"/>
    <cellStyle name="Normal 6 4 5 3 2 4 2 2 2" xfId="11167" xr:uid="{00000000-0005-0000-0000-0000512D0000}"/>
    <cellStyle name="Normal 6 4 5 3 2 4 2 3" xfId="11168" xr:uid="{00000000-0005-0000-0000-0000522D0000}"/>
    <cellStyle name="Normal 6 4 5 3 2 4 3" xfId="11169" xr:uid="{00000000-0005-0000-0000-0000532D0000}"/>
    <cellStyle name="Normal 6 4 5 3 2 4 3 2" xfId="11170" xr:uid="{00000000-0005-0000-0000-0000542D0000}"/>
    <cellStyle name="Normal 6 4 5 3 2 4 4" xfId="11171" xr:uid="{00000000-0005-0000-0000-0000552D0000}"/>
    <cellStyle name="Normal 6 4 5 3 2 5" xfId="11172" xr:uid="{00000000-0005-0000-0000-0000562D0000}"/>
    <cellStyle name="Normal 6 4 5 3 2 5 2" xfId="11173" xr:uid="{00000000-0005-0000-0000-0000572D0000}"/>
    <cellStyle name="Normal 6 4 5 3 2 5 2 2" xfId="11174" xr:uid="{00000000-0005-0000-0000-0000582D0000}"/>
    <cellStyle name="Normal 6 4 5 3 2 5 3" xfId="11175" xr:uid="{00000000-0005-0000-0000-0000592D0000}"/>
    <cellStyle name="Normal 6 4 5 3 2 6" xfId="11176" xr:uid="{00000000-0005-0000-0000-00005A2D0000}"/>
    <cellStyle name="Normal 6 4 5 3 2 6 2" xfId="11177" xr:uid="{00000000-0005-0000-0000-00005B2D0000}"/>
    <cellStyle name="Normal 6 4 5 3 2 7" xfId="11178" xr:uid="{00000000-0005-0000-0000-00005C2D0000}"/>
    <cellStyle name="Normal 6 4 5 3 3" xfId="11179" xr:uid="{00000000-0005-0000-0000-00005D2D0000}"/>
    <cellStyle name="Normal 6 4 5 3 3 2" xfId="11180" xr:uid="{00000000-0005-0000-0000-00005E2D0000}"/>
    <cellStyle name="Normal 6 4 5 3 3 2 2" xfId="11181" xr:uid="{00000000-0005-0000-0000-00005F2D0000}"/>
    <cellStyle name="Normal 6 4 5 3 3 2 2 2" xfId="11182" xr:uid="{00000000-0005-0000-0000-0000602D0000}"/>
    <cellStyle name="Normal 6 4 5 3 3 2 3" xfId="11183" xr:uid="{00000000-0005-0000-0000-0000612D0000}"/>
    <cellStyle name="Normal 6 4 5 3 3 3" xfId="11184" xr:uid="{00000000-0005-0000-0000-0000622D0000}"/>
    <cellStyle name="Normal 6 4 5 3 3 3 2" xfId="11185" xr:uid="{00000000-0005-0000-0000-0000632D0000}"/>
    <cellStyle name="Normal 6 4 5 3 3 4" xfId="11186" xr:uid="{00000000-0005-0000-0000-0000642D0000}"/>
    <cellStyle name="Normal 6 4 5 3 4" xfId="11187" xr:uid="{00000000-0005-0000-0000-0000652D0000}"/>
    <cellStyle name="Normal 6 4 5 3 4 2" xfId="11188" xr:uid="{00000000-0005-0000-0000-0000662D0000}"/>
    <cellStyle name="Normal 6 4 5 3 4 2 2" xfId="11189" xr:uid="{00000000-0005-0000-0000-0000672D0000}"/>
    <cellStyle name="Normal 6 4 5 3 4 2 2 2" xfId="11190" xr:uid="{00000000-0005-0000-0000-0000682D0000}"/>
    <cellStyle name="Normal 6 4 5 3 4 2 3" xfId="11191" xr:uid="{00000000-0005-0000-0000-0000692D0000}"/>
    <cellStyle name="Normal 6 4 5 3 4 3" xfId="11192" xr:uid="{00000000-0005-0000-0000-00006A2D0000}"/>
    <cellStyle name="Normal 6 4 5 3 4 3 2" xfId="11193" xr:uid="{00000000-0005-0000-0000-00006B2D0000}"/>
    <cellStyle name="Normal 6 4 5 3 4 4" xfId="11194" xr:uid="{00000000-0005-0000-0000-00006C2D0000}"/>
    <cellStyle name="Normal 6 4 5 3 5" xfId="11195" xr:uid="{00000000-0005-0000-0000-00006D2D0000}"/>
    <cellStyle name="Normal 6 4 5 3 5 2" xfId="11196" xr:uid="{00000000-0005-0000-0000-00006E2D0000}"/>
    <cellStyle name="Normal 6 4 5 3 5 2 2" xfId="11197" xr:uid="{00000000-0005-0000-0000-00006F2D0000}"/>
    <cellStyle name="Normal 6 4 5 3 5 2 2 2" xfId="11198" xr:uid="{00000000-0005-0000-0000-0000702D0000}"/>
    <cellStyle name="Normal 6 4 5 3 5 2 3" xfId="11199" xr:uid="{00000000-0005-0000-0000-0000712D0000}"/>
    <cellStyle name="Normal 6 4 5 3 5 3" xfId="11200" xr:uid="{00000000-0005-0000-0000-0000722D0000}"/>
    <cellStyle name="Normal 6 4 5 3 5 3 2" xfId="11201" xr:uid="{00000000-0005-0000-0000-0000732D0000}"/>
    <cellStyle name="Normal 6 4 5 3 5 4" xfId="11202" xr:uid="{00000000-0005-0000-0000-0000742D0000}"/>
    <cellStyle name="Normal 6 4 5 3 6" xfId="11203" xr:uid="{00000000-0005-0000-0000-0000752D0000}"/>
    <cellStyle name="Normal 6 4 5 3 6 2" xfId="11204" xr:uid="{00000000-0005-0000-0000-0000762D0000}"/>
    <cellStyle name="Normal 6 4 5 3 6 2 2" xfId="11205" xr:uid="{00000000-0005-0000-0000-0000772D0000}"/>
    <cellStyle name="Normal 6 4 5 3 6 2 2 2" xfId="11206" xr:uid="{00000000-0005-0000-0000-0000782D0000}"/>
    <cellStyle name="Normal 6 4 5 3 6 2 3" xfId="11207" xr:uid="{00000000-0005-0000-0000-0000792D0000}"/>
    <cellStyle name="Normal 6 4 5 3 6 3" xfId="11208" xr:uid="{00000000-0005-0000-0000-00007A2D0000}"/>
    <cellStyle name="Normal 6 4 5 3 6 3 2" xfId="11209" xr:uid="{00000000-0005-0000-0000-00007B2D0000}"/>
    <cellStyle name="Normal 6 4 5 3 6 4" xfId="11210" xr:uid="{00000000-0005-0000-0000-00007C2D0000}"/>
    <cellStyle name="Normal 6 4 5 3 7" xfId="11211" xr:uid="{00000000-0005-0000-0000-00007D2D0000}"/>
    <cellStyle name="Normal 6 4 5 3 7 2" xfId="11212" xr:uid="{00000000-0005-0000-0000-00007E2D0000}"/>
    <cellStyle name="Normal 6 4 5 3 7 2 2" xfId="11213" xr:uid="{00000000-0005-0000-0000-00007F2D0000}"/>
    <cellStyle name="Normal 6 4 5 3 7 3" xfId="11214" xr:uid="{00000000-0005-0000-0000-0000802D0000}"/>
    <cellStyle name="Normal 6 4 5 3 8" xfId="11215" xr:uid="{00000000-0005-0000-0000-0000812D0000}"/>
    <cellStyle name="Normal 6 4 5 3 8 2" xfId="11216" xr:uid="{00000000-0005-0000-0000-0000822D0000}"/>
    <cellStyle name="Normal 6 4 5 3 9" xfId="11217" xr:uid="{00000000-0005-0000-0000-0000832D0000}"/>
    <cellStyle name="Normal 6 4 5 3 9 2" xfId="11218" xr:uid="{00000000-0005-0000-0000-0000842D0000}"/>
    <cellStyle name="Normal 6 4 5 4" xfId="11219" xr:uid="{00000000-0005-0000-0000-0000852D0000}"/>
    <cellStyle name="Normal 6 4 5 4 2" xfId="11220" xr:uid="{00000000-0005-0000-0000-0000862D0000}"/>
    <cellStyle name="Normal 6 4 5 4 2 2" xfId="11221" xr:uid="{00000000-0005-0000-0000-0000872D0000}"/>
    <cellStyle name="Normal 6 4 5 4 2 2 2" xfId="11222" xr:uid="{00000000-0005-0000-0000-0000882D0000}"/>
    <cellStyle name="Normal 6 4 5 4 2 2 2 2" xfId="11223" xr:uid="{00000000-0005-0000-0000-0000892D0000}"/>
    <cellStyle name="Normal 6 4 5 4 2 2 2 2 2" xfId="11224" xr:uid="{00000000-0005-0000-0000-00008A2D0000}"/>
    <cellStyle name="Normal 6 4 5 4 2 2 2 3" xfId="11225" xr:uid="{00000000-0005-0000-0000-00008B2D0000}"/>
    <cellStyle name="Normal 6 4 5 4 2 2 3" xfId="11226" xr:uid="{00000000-0005-0000-0000-00008C2D0000}"/>
    <cellStyle name="Normal 6 4 5 4 2 2 3 2" xfId="11227" xr:uid="{00000000-0005-0000-0000-00008D2D0000}"/>
    <cellStyle name="Normal 6 4 5 4 2 2 4" xfId="11228" xr:uid="{00000000-0005-0000-0000-00008E2D0000}"/>
    <cellStyle name="Normal 6 4 5 4 2 3" xfId="11229" xr:uid="{00000000-0005-0000-0000-00008F2D0000}"/>
    <cellStyle name="Normal 6 4 5 4 2 3 2" xfId="11230" xr:uid="{00000000-0005-0000-0000-0000902D0000}"/>
    <cellStyle name="Normal 6 4 5 4 2 3 2 2" xfId="11231" xr:uid="{00000000-0005-0000-0000-0000912D0000}"/>
    <cellStyle name="Normal 6 4 5 4 2 3 2 2 2" xfId="11232" xr:uid="{00000000-0005-0000-0000-0000922D0000}"/>
    <cellStyle name="Normal 6 4 5 4 2 3 2 3" xfId="11233" xr:uid="{00000000-0005-0000-0000-0000932D0000}"/>
    <cellStyle name="Normal 6 4 5 4 2 3 3" xfId="11234" xr:uid="{00000000-0005-0000-0000-0000942D0000}"/>
    <cellStyle name="Normal 6 4 5 4 2 3 3 2" xfId="11235" xr:uid="{00000000-0005-0000-0000-0000952D0000}"/>
    <cellStyle name="Normal 6 4 5 4 2 3 4" xfId="11236" xr:uid="{00000000-0005-0000-0000-0000962D0000}"/>
    <cellStyle name="Normal 6 4 5 4 2 4" xfId="11237" xr:uid="{00000000-0005-0000-0000-0000972D0000}"/>
    <cellStyle name="Normal 6 4 5 4 2 4 2" xfId="11238" xr:uid="{00000000-0005-0000-0000-0000982D0000}"/>
    <cellStyle name="Normal 6 4 5 4 2 4 2 2" xfId="11239" xr:uid="{00000000-0005-0000-0000-0000992D0000}"/>
    <cellStyle name="Normal 6 4 5 4 2 4 2 2 2" xfId="11240" xr:uid="{00000000-0005-0000-0000-00009A2D0000}"/>
    <cellStyle name="Normal 6 4 5 4 2 4 2 3" xfId="11241" xr:uid="{00000000-0005-0000-0000-00009B2D0000}"/>
    <cellStyle name="Normal 6 4 5 4 2 4 3" xfId="11242" xr:uid="{00000000-0005-0000-0000-00009C2D0000}"/>
    <cellStyle name="Normal 6 4 5 4 2 4 3 2" xfId="11243" xr:uid="{00000000-0005-0000-0000-00009D2D0000}"/>
    <cellStyle name="Normal 6 4 5 4 2 4 4" xfId="11244" xr:uid="{00000000-0005-0000-0000-00009E2D0000}"/>
    <cellStyle name="Normal 6 4 5 4 2 5" xfId="11245" xr:uid="{00000000-0005-0000-0000-00009F2D0000}"/>
    <cellStyle name="Normal 6 4 5 4 2 5 2" xfId="11246" xr:uid="{00000000-0005-0000-0000-0000A02D0000}"/>
    <cellStyle name="Normal 6 4 5 4 2 5 2 2" xfId="11247" xr:uid="{00000000-0005-0000-0000-0000A12D0000}"/>
    <cellStyle name="Normal 6 4 5 4 2 5 3" xfId="11248" xr:uid="{00000000-0005-0000-0000-0000A22D0000}"/>
    <cellStyle name="Normal 6 4 5 4 2 6" xfId="11249" xr:uid="{00000000-0005-0000-0000-0000A32D0000}"/>
    <cellStyle name="Normal 6 4 5 4 2 6 2" xfId="11250" xr:uid="{00000000-0005-0000-0000-0000A42D0000}"/>
    <cellStyle name="Normal 6 4 5 4 2 7" xfId="11251" xr:uid="{00000000-0005-0000-0000-0000A52D0000}"/>
    <cellStyle name="Normal 6 4 5 4 3" xfId="11252" xr:uid="{00000000-0005-0000-0000-0000A62D0000}"/>
    <cellStyle name="Normal 6 4 5 4 3 2" xfId="11253" xr:uid="{00000000-0005-0000-0000-0000A72D0000}"/>
    <cellStyle name="Normal 6 4 5 4 3 2 2" xfId="11254" xr:uid="{00000000-0005-0000-0000-0000A82D0000}"/>
    <cellStyle name="Normal 6 4 5 4 3 2 2 2" xfId="11255" xr:uid="{00000000-0005-0000-0000-0000A92D0000}"/>
    <cellStyle name="Normal 6 4 5 4 3 2 3" xfId="11256" xr:uid="{00000000-0005-0000-0000-0000AA2D0000}"/>
    <cellStyle name="Normal 6 4 5 4 3 3" xfId="11257" xr:uid="{00000000-0005-0000-0000-0000AB2D0000}"/>
    <cellStyle name="Normal 6 4 5 4 3 3 2" xfId="11258" xr:uid="{00000000-0005-0000-0000-0000AC2D0000}"/>
    <cellStyle name="Normal 6 4 5 4 3 4" xfId="11259" xr:uid="{00000000-0005-0000-0000-0000AD2D0000}"/>
    <cellStyle name="Normal 6 4 5 4 4" xfId="11260" xr:uid="{00000000-0005-0000-0000-0000AE2D0000}"/>
    <cellStyle name="Normal 6 4 5 4 4 2" xfId="11261" xr:uid="{00000000-0005-0000-0000-0000AF2D0000}"/>
    <cellStyle name="Normal 6 4 5 4 4 2 2" xfId="11262" xr:uid="{00000000-0005-0000-0000-0000B02D0000}"/>
    <cellStyle name="Normal 6 4 5 4 4 2 2 2" xfId="11263" xr:uid="{00000000-0005-0000-0000-0000B12D0000}"/>
    <cellStyle name="Normal 6 4 5 4 4 2 3" xfId="11264" xr:uid="{00000000-0005-0000-0000-0000B22D0000}"/>
    <cellStyle name="Normal 6 4 5 4 4 3" xfId="11265" xr:uid="{00000000-0005-0000-0000-0000B32D0000}"/>
    <cellStyle name="Normal 6 4 5 4 4 3 2" xfId="11266" xr:uid="{00000000-0005-0000-0000-0000B42D0000}"/>
    <cellStyle name="Normal 6 4 5 4 4 4" xfId="11267" xr:uid="{00000000-0005-0000-0000-0000B52D0000}"/>
    <cellStyle name="Normal 6 4 5 4 5" xfId="11268" xr:uid="{00000000-0005-0000-0000-0000B62D0000}"/>
    <cellStyle name="Normal 6 4 5 4 5 2" xfId="11269" xr:uid="{00000000-0005-0000-0000-0000B72D0000}"/>
    <cellStyle name="Normal 6 4 5 4 5 2 2" xfId="11270" xr:uid="{00000000-0005-0000-0000-0000B82D0000}"/>
    <cellStyle name="Normal 6 4 5 4 5 2 2 2" xfId="11271" xr:uid="{00000000-0005-0000-0000-0000B92D0000}"/>
    <cellStyle name="Normal 6 4 5 4 5 2 3" xfId="11272" xr:uid="{00000000-0005-0000-0000-0000BA2D0000}"/>
    <cellStyle name="Normal 6 4 5 4 5 3" xfId="11273" xr:uid="{00000000-0005-0000-0000-0000BB2D0000}"/>
    <cellStyle name="Normal 6 4 5 4 5 3 2" xfId="11274" xr:uid="{00000000-0005-0000-0000-0000BC2D0000}"/>
    <cellStyle name="Normal 6 4 5 4 5 4" xfId="11275" xr:uid="{00000000-0005-0000-0000-0000BD2D0000}"/>
    <cellStyle name="Normal 6 4 5 4 6" xfId="11276" xr:uid="{00000000-0005-0000-0000-0000BE2D0000}"/>
    <cellStyle name="Normal 6 4 5 4 6 2" xfId="11277" xr:uid="{00000000-0005-0000-0000-0000BF2D0000}"/>
    <cellStyle name="Normal 6 4 5 4 6 2 2" xfId="11278" xr:uid="{00000000-0005-0000-0000-0000C02D0000}"/>
    <cellStyle name="Normal 6 4 5 4 6 3" xfId="11279" xr:uid="{00000000-0005-0000-0000-0000C12D0000}"/>
    <cellStyle name="Normal 6 4 5 4 7" xfId="11280" xr:uid="{00000000-0005-0000-0000-0000C22D0000}"/>
    <cellStyle name="Normal 6 4 5 4 7 2" xfId="11281" xr:uid="{00000000-0005-0000-0000-0000C32D0000}"/>
    <cellStyle name="Normal 6 4 5 4 8" xfId="11282" xr:uid="{00000000-0005-0000-0000-0000C42D0000}"/>
    <cellStyle name="Normal 6 4 5 4 8 2" xfId="11283" xr:uid="{00000000-0005-0000-0000-0000C52D0000}"/>
    <cellStyle name="Normal 6 4 5 4 9" xfId="11284" xr:uid="{00000000-0005-0000-0000-0000C62D0000}"/>
    <cellStyle name="Normal 6 4 5 5" xfId="11285" xr:uid="{00000000-0005-0000-0000-0000C72D0000}"/>
    <cellStyle name="Normal 6 4 5 5 2" xfId="11286" xr:uid="{00000000-0005-0000-0000-0000C82D0000}"/>
    <cellStyle name="Normal 6 4 5 5 2 2" xfId="11287" xr:uid="{00000000-0005-0000-0000-0000C92D0000}"/>
    <cellStyle name="Normal 6 4 5 5 2 2 2" xfId="11288" xr:uid="{00000000-0005-0000-0000-0000CA2D0000}"/>
    <cellStyle name="Normal 6 4 5 5 2 2 2 2" xfId="11289" xr:uid="{00000000-0005-0000-0000-0000CB2D0000}"/>
    <cellStyle name="Normal 6 4 5 5 2 2 2 2 2" xfId="11290" xr:uid="{00000000-0005-0000-0000-0000CC2D0000}"/>
    <cellStyle name="Normal 6 4 5 5 2 2 2 3" xfId="11291" xr:uid="{00000000-0005-0000-0000-0000CD2D0000}"/>
    <cellStyle name="Normal 6 4 5 5 2 2 3" xfId="11292" xr:uid="{00000000-0005-0000-0000-0000CE2D0000}"/>
    <cellStyle name="Normal 6 4 5 5 2 2 3 2" xfId="11293" xr:uid="{00000000-0005-0000-0000-0000CF2D0000}"/>
    <cellStyle name="Normal 6 4 5 5 2 2 4" xfId="11294" xr:uid="{00000000-0005-0000-0000-0000D02D0000}"/>
    <cellStyle name="Normal 6 4 5 5 2 3" xfId="11295" xr:uid="{00000000-0005-0000-0000-0000D12D0000}"/>
    <cellStyle name="Normal 6 4 5 5 2 3 2" xfId="11296" xr:uid="{00000000-0005-0000-0000-0000D22D0000}"/>
    <cellStyle name="Normal 6 4 5 5 2 3 2 2" xfId="11297" xr:uid="{00000000-0005-0000-0000-0000D32D0000}"/>
    <cellStyle name="Normal 6 4 5 5 2 3 2 2 2" xfId="11298" xr:uid="{00000000-0005-0000-0000-0000D42D0000}"/>
    <cellStyle name="Normal 6 4 5 5 2 3 2 3" xfId="11299" xr:uid="{00000000-0005-0000-0000-0000D52D0000}"/>
    <cellStyle name="Normal 6 4 5 5 2 3 3" xfId="11300" xr:uid="{00000000-0005-0000-0000-0000D62D0000}"/>
    <cellStyle name="Normal 6 4 5 5 2 3 3 2" xfId="11301" xr:uid="{00000000-0005-0000-0000-0000D72D0000}"/>
    <cellStyle name="Normal 6 4 5 5 2 3 4" xfId="11302" xr:uid="{00000000-0005-0000-0000-0000D82D0000}"/>
    <cellStyle name="Normal 6 4 5 5 2 4" xfId="11303" xr:uid="{00000000-0005-0000-0000-0000D92D0000}"/>
    <cellStyle name="Normal 6 4 5 5 2 4 2" xfId="11304" xr:uid="{00000000-0005-0000-0000-0000DA2D0000}"/>
    <cellStyle name="Normal 6 4 5 5 2 4 2 2" xfId="11305" xr:uid="{00000000-0005-0000-0000-0000DB2D0000}"/>
    <cellStyle name="Normal 6 4 5 5 2 4 2 2 2" xfId="11306" xr:uid="{00000000-0005-0000-0000-0000DC2D0000}"/>
    <cellStyle name="Normal 6 4 5 5 2 4 2 3" xfId="11307" xr:uid="{00000000-0005-0000-0000-0000DD2D0000}"/>
    <cellStyle name="Normal 6 4 5 5 2 4 3" xfId="11308" xr:uid="{00000000-0005-0000-0000-0000DE2D0000}"/>
    <cellStyle name="Normal 6 4 5 5 2 4 3 2" xfId="11309" xr:uid="{00000000-0005-0000-0000-0000DF2D0000}"/>
    <cellStyle name="Normal 6 4 5 5 2 4 4" xfId="11310" xr:uid="{00000000-0005-0000-0000-0000E02D0000}"/>
    <cellStyle name="Normal 6 4 5 5 2 5" xfId="11311" xr:uid="{00000000-0005-0000-0000-0000E12D0000}"/>
    <cellStyle name="Normal 6 4 5 5 2 5 2" xfId="11312" xr:uid="{00000000-0005-0000-0000-0000E22D0000}"/>
    <cellStyle name="Normal 6 4 5 5 2 5 2 2" xfId="11313" xr:uid="{00000000-0005-0000-0000-0000E32D0000}"/>
    <cellStyle name="Normal 6 4 5 5 2 5 3" xfId="11314" xr:uid="{00000000-0005-0000-0000-0000E42D0000}"/>
    <cellStyle name="Normal 6 4 5 5 2 6" xfId="11315" xr:uid="{00000000-0005-0000-0000-0000E52D0000}"/>
    <cellStyle name="Normal 6 4 5 5 2 6 2" xfId="11316" xr:uid="{00000000-0005-0000-0000-0000E62D0000}"/>
    <cellStyle name="Normal 6 4 5 5 2 7" xfId="11317" xr:uid="{00000000-0005-0000-0000-0000E72D0000}"/>
    <cellStyle name="Normal 6 4 5 5 3" xfId="11318" xr:uid="{00000000-0005-0000-0000-0000E82D0000}"/>
    <cellStyle name="Normal 6 4 5 5 3 2" xfId="11319" xr:uid="{00000000-0005-0000-0000-0000E92D0000}"/>
    <cellStyle name="Normal 6 4 5 5 3 2 2" xfId="11320" xr:uid="{00000000-0005-0000-0000-0000EA2D0000}"/>
    <cellStyle name="Normal 6 4 5 5 3 2 2 2" xfId="11321" xr:uid="{00000000-0005-0000-0000-0000EB2D0000}"/>
    <cellStyle name="Normal 6 4 5 5 3 2 3" xfId="11322" xr:uid="{00000000-0005-0000-0000-0000EC2D0000}"/>
    <cellStyle name="Normal 6 4 5 5 3 3" xfId="11323" xr:uid="{00000000-0005-0000-0000-0000ED2D0000}"/>
    <cellStyle name="Normal 6 4 5 5 3 3 2" xfId="11324" xr:uid="{00000000-0005-0000-0000-0000EE2D0000}"/>
    <cellStyle name="Normal 6 4 5 5 3 4" xfId="11325" xr:uid="{00000000-0005-0000-0000-0000EF2D0000}"/>
    <cellStyle name="Normal 6 4 5 5 4" xfId="11326" xr:uid="{00000000-0005-0000-0000-0000F02D0000}"/>
    <cellStyle name="Normal 6 4 5 5 4 2" xfId="11327" xr:uid="{00000000-0005-0000-0000-0000F12D0000}"/>
    <cellStyle name="Normal 6 4 5 5 4 2 2" xfId="11328" xr:uid="{00000000-0005-0000-0000-0000F22D0000}"/>
    <cellStyle name="Normal 6 4 5 5 4 2 2 2" xfId="11329" xr:uid="{00000000-0005-0000-0000-0000F32D0000}"/>
    <cellStyle name="Normal 6 4 5 5 4 2 3" xfId="11330" xr:uid="{00000000-0005-0000-0000-0000F42D0000}"/>
    <cellStyle name="Normal 6 4 5 5 4 3" xfId="11331" xr:uid="{00000000-0005-0000-0000-0000F52D0000}"/>
    <cellStyle name="Normal 6 4 5 5 4 3 2" xfId="11332" xr:uid="{00000000-0005-0000-0000-0000F62D0000}"/>
    <cellStyle name="Normal 6 4 5 5 4 4" xfId="11333" xr:uid="{00000000-0005-0000-0000-0000F72D0000}"/>
    <cellStyle name="Normal 6 4 5 5 5" xfId="11334" xr:uid="{00000000-0005-0000-0000-0000F82D0000}"/>
    <cellStyle name="Normal 6 4 5 5 5 2" xfId="11335" xr:uid="{00000000-0005-0000-0000-0000F92D0000}"/>
    <cellStyle name="Normal 6 4 5 5 5 2 2" xfId="11336" xr:uid="{00000000-0005-0000-0000-0000FA2D0000}"/>
    <cellStyle name="Normal 6 4 5 5 5 2 2 2" xfId="11337" xr:uid="{00000000-0005-0000-0000-0000FB2D0000}"/>
    <cellStyle name="Normal 6 4 5 5 5 2 3" xfId="11338" xr:uid="{00000000-0005-0000-0000-0000FC2D0000}"/>
    <cellStyle name="Normal 6 4 5 5 5 3" xfId="11339" xr:uid="{00000000-0005-0000-0000-0000FD2D0000}"/>
    <cellStyle name="Normal 6 4 5 5 5 3 2" xfId="11340" xr:uid="{00000000-0005-0000-0000-0000FE2D0000}"/>
    <cellStyle name="Normal 6 4 5 5 5 4" xfId="11341" xr:uid="{00000000-0005-0000-0000-0000FF2D0000}"/>
    <cellStyle name="Normal 6 4 5 5 6" xfId="11342" xr:uid="{00000000-0005-0000-0000-0000002E0000}"/>
    <cellStyle name="Normal 6 4 5 5 6 2" xfId="11343" xr:uid="{00000000-0005-0000-0000-0000012E0000}"/>
    <cellStyle name="Normal 6 4 5 5 6 2 2" xfId="11344" xr:uid="{00000000-0005-0000-0000-0000022E0000}"/>
    <cellStyle name="Normal 6 4 5 5 6 3" xfId="11345" xr:uid="{00000000-0005-0000-0000-0000032E0000}"/>
    <cellStyle name="Normal 6 4 5 5 7" xfId="11346" xr:uid="{00000000-0005-0000-0000-0000042E0000}"/>
    <cellStyle name="Normal 6 4 5 5 7 2" xfId="11347" xr:uid="{00000000-0005-0000-0000-0000052E0000}"/>
    <cellStyle name="Normal 6 4 5 5 8" xfId="11348" xr:uid="{00000000-0005-0000-0000-0000062E0000}"/>
    <cellStyle name="Normal 6 4 5 6" xfId="11349" xr:uid="{00000000-0005-0000-0000-0000072E0000}"/>
    <cellStyle name="Normal 6 4 5 6 2" xfId="11350" xr:uid="{00000000-0005-0000-0000-0000082E0000}"/>
    <cellStyle name="Normal 6 4 5 6 2 2" xfId="11351" xr:uid="{00000000-0005-0000-0000-0000092E0000}"/>
    <cellStyle name="Normal 6 4 5 6 2 2 2" xfId="11352" xr:uid="{00000000-0005-0000-0000-00000A2E0000}"/>
    <cellStyle name="Normal 6 4 5 6 2 2 2 2" xfId="11353" xr:uid="{00000000-0005-0000-0000-00000B2E0000}"/>
    <cellStyle name="Normal 6 4 5 6 2 2 3" xfId="11354" xr:uid="{00000000-0005-0000-0000-00000C2E0000}"/>
    <cellStyle name="Normal 6 4 5 6 2 3" xfId="11355" xr:uid="{00000000-0005-0000-0000-00000D2E0000}"/>
    <cellStyle name="Normal 6 4 5 6 2 3 2" xfId="11356" xr:uid="{00000000-0005-0000-0000-00000E2E0000}"/>
    <cellStyle name="Normal 6 4 5 6 2 4" xfId="11357" xr:uid="{00000000-0005-0000-0000-00000F2E0000}"/>
    <cellStyle name="Normal 6 4 5 6 3" xfId="11358" xr:uid="{00000000-0005-0000-0000-0000102E0000}"/>
    <cellStyle name="Normal 6 4 5 6 3 2" xfId="11359" xr:uid="{00000000-0005-0000-0000-0000112E0000}"/>
    <cellStyle name="Normal 6 4 5 6 3 2 2" xfId="11360" xr:uid="{00000000-0005-0000-0000-0000122E0000}"/>
    <cellStyle name="Normal 6 4 5 6 3 2 2 2" xfId="11361" xr:uid="{00000000-0005-0000-0000-0000132E0000}"/>
    <cellStyle name="Normal 6 4 5 6 3 2 3" xfId="11362" xr:uid="{00000000-0005-0000-0000-0000142E0000}"/>
    <cellStyle name="Normal 6 4 5 6 3 3" xfId="11363" xr:uid="{00000000-0005-0000-0000-0000152E0000}"/>
    <cellStyle name="Normal 6 4 5 6 3 3 2" xfId="11364" xr:uid="{00000000-0005-0000-0000-0000162E0000}"/>
    <cellStyle name="Normal 6 4 5 6 3 4" xfId="11365" xr:uid="{00000000-0005-0000-0000-0000172E0000}"/>
    <cellStyle name="Normal 6 4 5 6 4" xfId="11366" xr:uid="{00000000-0005-0000-0000-0000182E0000}"/>
    <cellStyle name="Normal 6 4 5 6 4 2" xfId="11367" xr:uid="{00000000-0005-0000-0000-0000192E0000}"/>
    <cellStyle name="Normal 6 4 5 6 4 2 2" xfId="11368" xr:uid="{00000000-0005-0000-0000-00001A2E0000}"/>
    <cellStyle name="Normal 6 4 5 6 4 2 2 2" xfId="11369" xr:uid="{00000000-0005-0000-0000-00001B2E0000}"/>
    <cellStyle name="Normal 6 4 5 6 4 2 3" xfId="11370" xr:uid="{00000000-0005-0000-0000-00001C2E0000}"/>
    <cellStyle name="Normal 6 4 5 6 4 3" xfId="11371" xr:uid="{00000000-0005-0000-0000-00001D2E0000}"/>
    <cellStyle name="Normal 6 4 5 6 4 3 2" xfId="11372" xr:uid="{00000000-0005-0000-0000-00001E2E0000}"/>
    <cellStyle name="Normal 6 4 5 6 4 4" xfId="11373" xr:uid="{00000000-0005-0000-0000-00001F2E0000}"/>
    <cellStyle name="Normal 6 4 5 6 5" xfId="11374" xr:uid="{00000000-0005-0000-0000-0000202E0000}"/>
    <cellStyle name="Normal 6 4 5 6 5 2" xfId="11375" xr:uid="{00000000-0005-0000-0000-0000212E0000}"/>
    <cellStyle name="Normal 6 4 5 6 5 2 2" xfId="11376" xr:uid="{00000000-0005-0000-0000-0000222E0000}"/>
    <cellStyle name="Normal 6 4 5 6 5 3" xfId="11377" xr:uid="{00000000-0005-0000-0000-0000232E0000}"/>
    <cellStyle name="Normal 6 4 5 6 6" xfId="11378" xr:uid="{00000000-0005-0000-0000-0000242E0000}"/>
    <cellStyle name="Normal 6 4 5 6 6 2" xfId="11379" xr:uid="{00000000-0005-0000-0000-0000252E0000}"/>
    <cellStyle name="Normal 6 4 5 6 7" xfId="11380" xr:uid="{00000000-0005-0000-0000-0000262E0000}"/>
    <cellStyle name="Normal 6 4 5 7" xfId="11381" xr:uid="{00000000-0005-0000-0000-0000272E0000}"/>
    <cellStyle name="Normal 6 4 5 7 2" xfId="11382" xr:uid="{00000000-0005-0000-0000-0000282E0000}"/>
    <cellStyle name="Normal 6 4 5 7 2 2" xfId="11383" xr:uid="{00000000-0005-0000-0000-0000292E0000}"/>
    <cellStyle name="Normal 6 4 5 7 2 2 2" xfId="11384" xr:uid="{00000000-0005-0000-0000-00002A2E0000}"/>
    <cellStyle name="Normal 6 4 5 7 2 3" xfId="11385" xr:uid="{00000000-0005-0000-0000-00002B2E0000}"/>
    <cellStyle name="Normal 6 4 5 7 3" xfId="11386" xr:uid="{00000000-0005-0000-0000-00002C2E0000}"/>
    <cellStyle name="Normal 6 4 5 7 3 2" xfId="11387" xr:uid="{00000000-0005-0000-0000-00002D2E0000}"/>
    <cellStyle name="Normal 6 4 5 7 4" xfId="11388" xr:uid="{00000000-0005-0000-0000-00002E2E0000}"/>
    <cellStyle name="Normal 6 4 5 8" xfId="11389" xr:uid="{00000000-0005-0000-0000-00002F2E0000}"/>
    <cellStyle name="Normal 6 4 5 8 2" xfId="11390" xr:uid="{00000000-0005-0000-0000-0000302E0000}"/>
    <cellStyle name="Normal 6 4 5 8 2 2" xfId="11391" xr:uid="{00000000-0005-0000-0000-0000312E0000}"/>
    <cellStyle name="Normal 6 4 5 8 2 2 2" xfId="11392" xr:uid="{00000000-0005-0000-0000-0000322E0000}"/>
    <cellStyle name="Normal 6 4 5 8 2 3" xfId="11393" xr:uid="{00000000-0005-0000-0000-0000332E0000}"/>
    <cellStyle name="Normal 6 4 5 8 3" xfId="11394" xr:uid="{00000000-0005-0000-0000-0000342E0000}"/>
    <cellStyle name="Normal 6 4 5 8 3 2" xfId="11395" xr:uid="{00000000-0005-0000-0000-0000352E0000}"/>
    <cellStyle name="Normal 6 4 5 8 4" xfId="11396" xr:uid="{00000000-0005-0000-0000-0000362E0000}"/>
    <cellStyle name="Normal 6 4 5 9" xfId="11397" xr:uid="{00000000-0005-0000-0000-0000372E0000}"/>
    <cellStyle name="Normal 6 4 5 9 2" xfId="11398" xr:uid="{00000000-0005-0000-0000-0000382E0000}"/>
    <cellStyle name="Normal 6 4 5 9 2 2" xfId="11399" xr:uid="{00000000-0005-0000-0000-0000392E0000}"/>
    <cellStyle name="Normal 6 4 5 9 2 2 2" xfId="11400" xr:uid="{00000000-0005-0000-0000-00003A2E0000}"/>
    <cellStyle name="Normal 6 4 5 9 2 3" xfId="11401" xr:uid="{00000000-0005-0000-0000-00003B2E0000}"/>
    <cellStyle name="Normal 6 4 5 9 3" xfId="11402" xr:uid="{00000000-0005-0000-0000-00003C2E0000}"/>
    <cellStyle name="Normal 6 4 5 9 3 2" xfId="11403" xr:uid="{00000000-0005-0000-0000-00003D2E0000}"/>
    <cellStyle name="Normal 6 4 5 9 4" xfId="11404" xr:uid="{00000000-0005-0000-0000-00003E2E0000}"/>
    <cellStyle name="Normal 6 4 6" xfId="11405" xr:uid="{00000000-0005-0000-0000-00003F2E0000}"/>
    <cellStyle name="Normal 6 4 6 10" xfId="11406" xr:uid="{00000000-0005-0000-0000-0000402E0000}"/>
    <cellStyle name="Normal 6 4 6 10 2" xfId="11407" xr:uid="{00000000-0005-0000-0000-0000412E0000}"/>
    <cellStyle name="Normal 6 4 6 10 2 2" xfId="11408" xr:uid="{00000000-0005-0000-0000-0000422E0000}"/>
    <cellStyle name="Normal 6 4 6 10 2 2 2" xfId="11409" xr:uid="{00000000-0005-0000-0000-0000432E0000}"/>
    <cellStyle name="Normal 6 4 6 10 2 3" xfId="11410" xr:uid="{00000000-0005-0000-0000-0000442E0000}"/>
    <cellStyle name="Normal 6 4 6 10 3" xfId="11411" xr:uid="{00000000-0005-0000-0000-0000452E0000}"/>
    <cellStyle name="Normal 6 4 6 10 3 2" xfId="11412" xr:uid="{00000000-0005-0000-0000-0000462E0000}"/>
    <cellStyle name="Normal 6 4 6 10 4" xfId="11413" xr:uid="{00000000-0005-0000-0000-0000472E0000}"/>
    <cellStyle name="Normal 6 4 6 11" xfId="11414" xr:uid="{00000000-0005-0000-0000-0000482E0000}"/>
    <cellStyle name="Normal 6 4 6 11 2" xfId="11415" xr:uid="{00000000-0005-0000-0000-0000492E0000}"/>
    <cellStyle name="Normal 6 4 6 11 2 2" xfId="11416" xr:uid="{00000000-0005-0000-0000-00004A2E0000}"/>
    <cellStyle name="Normal 6 4 6 11 3" xfId="11417" xr:uid="{00000000-0005-0000-0000-00004B2E0000}"/>
    <cellStyle name="Normal 6 4 6 12" xfId="11418" xr:uid="{00000000-0005-0000-0000-00004C2E0000}"/>
    <cellStyle name="Normal 6 4 6 12 2" xfId="11419" xr:uid="{00000000-0005-0000-0000-00004D2E0000}"/>
    <cellStyle name="Normal 6 4 6 13" xfId="11420" xr:uid="{00000000-0005-0000-0000-00004E2E0000}"/>
    <cellStyle name="Normal 6 4 6 13 2" xfId="11421" xr:uid="{00000000-0005-0000-0000-00004F2E0000}"/>
    <cellStyle name="Normal 6 4 6 14" xfId="11422" xr:uid="{00000000-0005-0000-0000-0000502E0000}"/>
    <cellStyle name="Normal 6 4 6 2" xfId="11423" xr:uid="{00000000-0005-0000-0000-0000512E0000}"/>
    <cellStyle name="Normal 6 4 6 2 10" xfId="11424" xr:uid="{00000000-0005-0000-0000-0000522E0000}"/>
    <cellStyle name="Normal 6 4 6 2 10 2" xfId="11425" xr:uid="{00000000-0005-0000-0000-0000532E0000}"/>
    <cellStyle name="Normal 6 4 6 2 11" xfId="11426" xr:uid="{00000000-0005-0000-0000-0000542E0000}"/>
    <cellStyle name="Normal 6 4 6 2 2" xfId="11427" xr:uid="{00000000-0005-0000-0000-0000552E0000}"/>
    <cellStyle name="Normal 6 4 6 2 2 2" xfId="11428" xr:uid="{00000000-0005-0000-0000-0000562E0000}"/>
    <cellStyle name="Normal 6 4 6 2 2 2 2" xfId="11429" xr:uid="{00000000-0005-0000-0000-0000572E0000}"/>
    <cellStyle name="Normal 6 4 6 2 2 2 2 2" xfId="11430" xr:uid="{00000000-0005-0000-0000-0000582E0000}"/>
    <cellStyle name="Normal 6 4 6 2 2 2 2 2 2" xfId="11431" xr:uid="{00000000-0005-0000-0000-0000592E0000}"/>
    <cellStyle name="Normal 6 4 6 2 2 2 2 2 2 2" xfId="11432" xr:uid="{00000000-0005-0000-0000-00005A2E0000}"/>
    <cellStyle name="Normal 6 4 6 2 2 2 2 2 3" xfId="11433" xr:uid="{00000000-0005-0000-0000-00005B2E0000}"/>
    <cellStyle name="Normal 6 4 6 2 2 2 2 3" xfId="11434" xr:uid="{00000000-0005-0000-0000-00005C2E0000}"/>
    <cellStyle name="Normal 6 4 6 2 2 2 2 3 2" xfId="11435" xr:uid="{00000000-0005-0000-0000-00005D2E0000}"/>
    <cellStyle name="Normal 6 4 6 2 2 2 2 4" xfId="11436" xr:uid="{00000000-0005-0000-0000-00005E2E0000}"/>
    <cellStyle name="Normal 6 4 6 2 2 2 3" xfId="11437" xr:uid="{00000000-0005-0000-0000-00005F2E0000}"/>
    <cellStyle name="Normal 6 4 6 2 2 2 3 2" xfId="11438" xr:uid="{00000000-0005-0000-0000-0000602E0000}"/>
    <cellStyle name="Normal 6 4 6 2 2 2 3 2 2" xfId="11439" xr:uid="{00000000-0005-0000-0000-0000612E0000}"/>
    <cellStyle name="Normal 6 4 6 2 2 2 3 2 2 2" xfId="11440" xr:uid="{00000000-0005-0000-0000-0000622E0000}"/>
    <cellStyle name="Normal 6 4 6 2 2 2 3 2 3" xfId="11441" xr:uid="{00000000-0005-0000-0000-0000632E0000}"/>
    <cellStyle name="Normal 6 4 6 2 2 2 3 3" xfId="11442" xr:uid="{00000000-0005-0000-0000-0000642E0000}"/>
    <cellStyle name="Normal 6 4 6 2 2 2 3 3 2" xfId="11443" xr:uid="{00000000-0005-0000-0000-0000652E0000}"/>
    <cellStyle name="Normal 6 4 6 2 2 2 3 4" xfId="11444" xr:uid="{00000000-0005-0000-0000-0000662E0000}"/>
    <cellStyle name="Normal 6 4 6 2 2 2 4" xfId="11445" xr:uid="{00000000-0005-0000-0000-0000672E0000}"/>
    <cellStyle name="Normal 6 4 6 2 2 2 4 2" xfId="11446" xr:uid="{00000000-0005-0000-0000-0000682E0000}"/>
    <cellStyle name="Normal 6 4 6 2 2 2 4 2 2" xfId="11447" xr:uid="{00000000-0005-0000-0000-0000692E0000}"/>
    <cellStyle name="Normal 6 4 6 2 2 2 4 2 2 2" xfId="11448" xr:uid="{00000000-0005-0000-0000-00006A2E0000}"/>
    <cellStyle name="Normal 6 4 6 2 2 2 4 2 3" xfId="11449" xr:uid="{00000000-0005-0000-0000-00006B2E0000}"/>
    <cellStyle name="Normal 6 4 6 2 2 2 4 3" xfId="11450" xr:uid="{00000000-0005-0000-0000-00006C2E0000}"/>
    <cellStyle name="Normal 6 4 6 2 2 2 4 3 2" xfId="11451" xr:uid="{00000000-0005-0000-0000-00006D2E0000}"/>
    <cellStyle name="Normal 6 4 6 2 2 2 4 4" xfId="11452" xr:uid="{00000000-0005-0000-0000-00006E2E0000}"/>
    <cellStyle name="Normal 6 4 6 2 2 2 5" xfId="11453" xr:uid="{00000000-0005-0000-0000-00006F2E0000}"/>
    <cellStyle name="Normal 6 4 6 2 2 2 5 2" xfId="11454" xr:uid="{00000000-0005-0000-0000-0000702E0000}"/>
    <cellStyle name="Normal 6 4 6 2 2 2 5 2 2" xfId="11455" xr:uid="{00000000-0005-0000-0000-0000712E0000}"/>
    <cellStyle name="Normal 6 4 6 2 2 2 5 3" xfId="11456" xr:uid="{00000000-0005-0000-0000-0000722E0000}"/>
    <cellStyle name="Normal 6 4 6 2 2 2 6" xfId="11457" xr:uid="{00000000-0005-0000-0000-0000732E0000}"/>
    <cellStyle name="Normal 6 4 6 2 2 2 6 2" xfId="11458" xr:uid="{00000000-0005-0000-0000-0000742E0000}"/>
    <cellStyle name="Normal 6 4 6 2 2 2 7" xfId="11459" xr:uid="{00000000-0005-0000-0000-0000752E0000}"/>
    <cellStyle name="Normal 6 4 6 2 2 3" xfId="11460" xr:uid="{00000000-0005-0000-0000-0000762E0000}"/>
    <cellStyle name="Normal 6 4 6 2 2 3 2" xfId="11461" xr:uid="{00000000-0005-0000-0000-0000772E0000}"/>
    <cellStyle name="Normal 6 4 6 2 2 3 2 2" xfId="11462" xr:uid="{00000000-0005-0000-0000-0000782E0000}"/>
    <cellStyle name="Normal 6 4 6 2 2 3 2 2 2" xfId="11463" xr:uid="{00000000-0005-0000-0000-0000792E0000}"/>
    <cellStyle name="Normal 6 4 6 2 2 3 2 3" xfId="11464" xr:uid="{00000000-0005-0000-0000-00007A2E0000}"/>
    <cellStyle name="Normal 6 4 6 2 2 3 3" xfId="11465" xr:uid="{00000000-0005-0000-0000-00007B2E0000}"/>
    <cellStyle name="Normal 6 4 6 2 2 3 3 2" xfId="11466" xr:uid="{00000000-0005-0000-0000-00007C2E0000}"/>
    <cellStyle name="Normal 6 4 6 2 2 3 4" xfId="11467" xr:uid="{00000000-0005-0000-0000-00007D2E0000}"/>
    <cellStyle name="Normal 6 4 6 2 2 4" xfId="11468" xr:uid="{00000000-0005-0000-0000-00007E2E0000}"/>
    <cellStyle name="Normal 6 4 6 2 2 4 2" xfId="11469" xr:uid="{00000000-0005-0000-0000-00007F2E0000}"/>
    <cellStyle name="Normal 6 4 6 2 2 4 2 2" xfId="11470" xr:uid="{00000000-0005-0000-0000-0000802E0000}"/>
    <cellStyle name="Normal 6 4 6 2 2 4 2 2 2" xfId="11471" xr:uid="{00000000-0005-0000-0000-0000812E0000}"/>
    <cellStyle name="Normal 6 4 6 2 2 4 2 3" xfId="11472" xr:uid="{00000000-0005-0000-0000-0000822E0000}"/>
    <cellStyle name="Normal 6 4 6 2 2 4 3" xfId="11473" xr:uid="{00000000-0005-0000-0000-0000832E0000}"/>
    <cellStyle name="Normal 6 4 6 2 2 4 3 2" xfId="11474" xr:uid="{00000000-0005-0000-0000-0000842E0000}"/>
    <cellStyle name="Normal 6 4 6 2 2 4 4" xfId="11475" xr:uid="{00000000-0005-0000-0000-0000852E0000}"/>
    <cellStyle name="Normal 6 4 6 2 2 5" xfId="11476" xr:uid="{00000000-0005-0000-0000-0000862E0000}"/>
    <cellStyle name="Normal 6 4 6 2 2 5 2" xfId="11477" xr:uid="{00000000-0005-0000-0000-0000872E0000}"/>
    <cellStyle name="Normal 6 4 6 2 2 5 2 2" xfId="11478" xr:uid="{00000000-0005-0000-0000-0000882E0000}"/>
    <cellStyle name="Normal 6 4 6 2 2 5 2 2 2" xfId="11479" xr:uid="{00000000-0005-0000-0000-0000892E0000}"/>
    <cellStyle name="Normal 6 4 6 2 2 5 2 3" xfId="11480" xr:uid="{00000000-0005-0000-0000-00008A2E0000}"/>
    <cellStyle name="Normal 6 4 6 2 2 5 3" xfId="11481" xr:uid="{00000000-0005-0000-0000-00008B2E0000}"/>
    <cellStyle name="Normal 6 4 6 2 2 5 3 2" xfId="11482" xr:uid="{00000000-0005-0000-0000-00008C2E0000}"/>
    <cellStyle name="Normal 6 4 6 2 2 5 4" xfId="11483" xr:uid="{00000000-0005-0000-0000-00008D2E0000}"/>
    <cellStyle name="Normal 6 4 6 2 2 6" xfId="11484" xr:uid="{00000000-0005-0000-0000-00008E2E0000}"/>
    <cellStyle name="Normal 6 4 6 2 2 6 2" xfId="11485" xr:uid="{00000000-0005-0000-0000-00008F2E0000}"/>
    <cellStyle name="Normal 6 4 6 2 2 6 2 2" xfId="11486" xr:uid="{00000000-0005-0000-0000-0000902E0000}"/>
    <cellStyle name="Normal 6 4 6 2 2 6 3" xfId="11487" xr:uid="{00000000-0005-0000-0000-0000912E0000}"/>
    <cellStyle name="Normal 6 4 6 2 2 7" xfId="11488" xr:uid="{00000000-0005-0000-0000-0000922E0000}"/>
    <cellStyle name="Normal 6 4 6 2 2 7 2" xfId="11489" xr:uid="{00000000-0005-0000-0000-0000932E0000}"/>
    <cellStyle name="Normal 6 4 6 2 2 8" xfId="11490" xr:uid="{00000000-0005-0000-0000-0000942E0000}"/>
    <cellStyle name="Normal 6 4 6 2 2 8 2" xfId="11491" xr:uid="{00000000-0005-0000-0000-0000952E0000}"/>
    <cellStyle name="Normal 6 4 6 2 2 9" xfId="11492" xr:uid="{00000000-0005-0000-0000-0000962E0000}"/>
    <cellStyle name="Normal 6 4 6 2 3" xfId="11493" xr:uid="{00000000-0005-0000-0000-0000972E0000}"/>
    <cellStyle name="Normal 6 4 6 2 3 2" xfId="11494" xr:uid="{00000000-0005-0000-0000-0000982E0000}"/>
    <cellStyle name="Normal 6 4 6 2 3 2 2" xfId="11495" xr:uid="{00000000-0005-0000-0000-0000992E0000}"/>
    <cellStyle name="Normal 6 4 6 2 3 2 2 2" xfId="11496" xr:uid="{00000000-0005-0000-0000-00009A2E0000}"/>
    <cellStyle name="Normal 6 4 6 2 3 2 2 2 2" xfId="11497" xr:uid="{00000000-0005-0000-0000-00009B2E0000}"/>
    <cellStyle name="Normal 6 4 6 2 3 2 2 3" xfId="11498" xr:uid="{00000000-0005-0000-0000-00009C2E0000}"/>
    <cellStyle name="Normal 6 4 6 2 3 2 3" xfId="11499" xr:uid="{00000000-0005-0000-0000-00009D2E0000}"/>
    <cellStyle name="Normal 6 4 6 2 3 2 3 2" xfId="11500" xr:uid="{00000000-0005-0000-0000-00009E2E0000}"/>
    <cellStyle name="Normal 6 4 6 2 3 2 4" xfId="11501" xr:uid="{00000000-0005-0000-0000-00009F2E0000}"/>
    <cellStyle name="Normal 6 4 6 2 3 3" xfId="11502" xr:uid="{00000000-0005-0000-0000-0000A02E0000}"/>
    <cellStyle name="Normal 6 4 6 2 3 3 2" xfId="11503" xr:uid="{00000000-0005-0000-0000-0000A12E0000}"/>
    <cellStyle name="Normal 6 4 6 2 3 3 2 2" xfId="11504" xr:uid="{00000000-0005-0000-0000-0000A22E0000}"/>
    <cellStyle name="Normal 6 4 6 2 3 3 2 2 2" xfId="11505" xr:uid="{00000000-0005-0000-0000-0000A32E0000}"/>
    <cellStyle name="Normal 6 4 6 2 3 3 2 3" xfId="11506" xr:uid="{00000000-0005-0000-0000-0000A42E0000}"/>
    <cellStyle name="Normal 6 4 6 2 3 3 3" xfId="11507" xr:uid="{00000000-0005-0000-0000-0000A52E0000}"/>
    <cellStyle name="Normal 6 4 6 2 3 3 3 2" xfId="11508" xr:uid="{00000000-0005-0000-0000-0000A62E0000}"/>
    <cellStyle name="Normal 6 4 6 2 3 3 4" xfId="11509" xr:uid="{00000000-0005-0000-0000-0000A72E0000}"/>
    <cellStyle name="Normal 6 4 6 2 3 4" xfId="11510" xr:uid="{00000000-0005-0000-0000-0000A82E0000}"/>
    <cellStyle name="Normal 6 4 6 2 3 4 2" xfId="11511" xr:uid="{00000000-0005-0000-0000-0000A92E0000}"/>
    <cellStyle name="Normal 6 4 6 2 3 4 2 2" xfId="11512" xr:uid="{00000000-0005-0000-0000-0000AA2E0000}"/>
    <cellStyle name="Normal 6 4 6 2 3 4 2 2 2" xfId="11513" xr:uid="{00000000-0005-0000-0000-0000AB2E0000}"/>
    <cellStyle name="Normal 6 4 6 2 3 4 2 3" xfId="11514" xr:uid="{00000000-0005-0000-0000-0000AC2E0000}"/>
    <cellStyle name="Normal 6 4 6 2 3 4 3" xfId="11515" xr:uid="{00000000-0005-0000-0000-0000AD2E0000}"/>
    <cellStyle name="Normal 6 4 6 2 3 4 3 2" xfId="11516" xr:uid="{00000000-0005-0000-0000-0000AE2E0000}"/>
    <cellStyle name="Normal 6 4 6 2 3 4 4" xfId="11517" xr:uid="{00000000-0005-0000-0000-0000AF2E0000}"/>
    <cellStyle name="Normal 6 4 6 2 3 5" xfId="11518" xr:uid="{00000000-0005-0000-0000-0000B02E0000}"/>
    <cellStyle name="Normal 6 4 6 2 3 5 2" xfId="11519" xr:uid="{00000000-0005-0000-0000-0000B12E0000}"/>
    <cellStyle name="Normal 6 4 6 2 3 5 2 2" xfId="11520" xr:uid="{00000000-0005-0000-0000-0000B22E0000}"/>
    <cellStyle name="Normal 6 4 6 2 3 5 3" xfId="11521" xr:uid="{00000000-0005-0000-0000-0000B32E0000}"/>
    <cellStyle name="Normal 6 4 6 2 3 6" xfId="11522" xr:uid="{00000000-0005-0000-0000-0000B42E0000}"/>
    <cellStyle name="Normal 6 4 6 2 3 6 2" xfId="11523" xr:uid="{00000000-0005-0000-0000-0000B52E0000}"/>
    <cellStyle name="Normal 6 4 6 2 3 7" xfId="11524" xr:uid="{00000000-0005-0000-0000-0000B62E0000}"/>
    <cellStyle name="Normal 6 4 6 2 4" xfId="11525" xr:uid="{00000000-0005-0000-0000-0000B72E0000}"/>
    <cellStyle name="Normal 6 4 6 2 4 2" xfId="11526" xr:uid="{00000000-0005-0000-0000-0000B82E0000}"/>
    <cellStyle name="Normal 6 4 6 2 4 2 2" xfId="11527" xr:uid="{00000000-0005-0000-0000-0000B92E0000}"/>
    <cellStyle name="Normal 6 4 6 2 4 2 2 2" xfId="11528" xr:uid="{00000000-0005-0000-0000-0000BA2E0000}"/>
    <cellStyle name="Normal 6 4 6 2 4 2 3" xfId="11529" xr:uid="{00000000-0005-0000-0000-0000BB2E0000}"/>
    <cellStyle name="Normal 6 4 6 2 4 3" xfId="11530" xr:uid="{00000000-0005-0000-0000-0000BC2E0000}"/>
    <cellStyle name="Normal 6 4 6 2 4 3 2" xfId="11531" xr:uid="{00000000-0005-0000-0000-0000BD2E0000}"/>
    <cellStyle name="Normal 6 4 6 2 4 4" xfId="11532" xr:uid="{00000000-0005-0000-0000-0000BE2E0000}"/>
    <cellStyle name="Normal 6 4 6 2 5" xfId="11533" xr:uid="{00000000-0005-0000-0000-0000BF2E0000}"/>
    <cellStyle name="Normal 6 4 6 2 5 2" xfId="11534" xr:uid="{00000000-0005-0000-0000-0000C02E0000}"/>
    <cellStyle name="Normal 6 4 6 2 5 2 2" xfId="11535" xr:uid="{00000000-0005-0000-0000-0000C12E0000}"/>
    <cellStyle name="Normal 6 4 6 2 5 2 2 2" xfId="11536" xr:uid="{00000000-0005-0000-0000-0000C22E0000}"/>
    <cellStyle name="Normal 6 4 6 2 5 2 3" xfId="11537" xr:uid="{00000000-0005-0000-0000-0000C32E0000}"/>
    <cellStyle name="Normal 6 4 6 2 5 3" xfId="11538" xr:uid="{00000000-0005-0000-0000-0000C42E0000}"/>
    <cellStyle name="Normal 6 4 6 2 5 3 2" xfId="11539" xr:uid="{00000000-0005-0000-0000-0000C52E0000}"/>
    <cellStyle name="Normal 6 4 6 2 5 4" xfId="11540" xr:uid="{00000000-0005-0000-0000-0000C62E0000}"/>
    <cellStyle name="Normal 6 4 6 2 6" xfId="11541" xr:uid="{00000000-0005-0000-0000-0000C72E0000}"/>
    <cellStyle name="Normal 6 4 6 2 6 2" xfId="11542" xr:uid="{00000000-0005-0000-0000-0000C82E0000}"/>
    <cellStyle name="Normal 6 4 6 2 6 2 2" xfId="11543" xr:uid="{00000000-0005-0000-0000-0000C92E0000}"/>
    <cellStyle name="Normal 6 4 6 2 6 2 2 2" xfId="11544" xr:uid="{00000000-0005-0000-0000-0000CA2E0000}"/>
    <cellStyle name="Normal 6 4 6 2 6 2 3" xfId="11545" xr:uid="{00000000-0005-0000-0000-0000CB2E0000}"/>
    <cellStyle name="Normal 6 4 6 2 6 3" xfId="11546" xr:uid="{00000000-0005-0000-0000-0000CC2E0000}"/>
    <cellStyle name="Normal 6 4 6 2 6 3 2" xfId="11547" xr:uid="{00000000-0005-0000-0000-0000CD2E0000}"/>
    <cellStyle name="Normal 6 4 6 2 6 4" xfId="11548" xr:uid="{00000000-0005-0000-0000-0000CE2E0000}"/>
    <cellStyle name="Normal 6 4 6 2 7" xfId="11549" xr:uid="{00000000-0005-0000-0000-0000CF2E0000}"/>
    <cellStyle name="Normal 6 4 6 2 7 2" xfId="11550" xr:uid="{00000000-0005-0000-0000-0000D02E0000}"/>
    <cellStyle name="Normal 6 4 6 2 7 2 2" xfId="11551" xr:uid="{00000000-0005-0000-0000-0000D12E0000}"/>
    <cellStyle name="Normal 6 4 6 2 7 2 2 2" xfId="11552" xr:uid="{00000000-0005-0000-0000-0000D22E0000}"/>
    <cellStyle name="Normal 6 4 6 2 7 2 3" xfId="11553" xr:uid="{00000000-0005-0000-0000-0000D32E0000}"/>
    <cellStyle name="Normal 6 4 6 2 7 3" xfId="11554" xr:uid="{00000000-0005-0000-0000-0000D42E0000}"/>
    <cellStyle name="Normal 6 4 6 2 7 3 2" xfId="11555" xr:uid="{00000000-0005-0000-0000-0000D52E0000}"/>
    <cellStyle name="Normal 6 4 6 2 7 4" xfId="11556" xr:uid="{00000000-0005-0000-0000-0000D62E0000}"/>
    <cellStyle name="Normal 6 4 6 2 8" xfId="11557" xr:uid="{00000000-0005-0000-0000-0000D72E0000}"/>
    <cellStyle name="Normal 6 4 6 2 8 2" xfId="11558" xr:uid="{00000000-0005-0000-0000-0000D82E0000}"/>
    <cellStyle name="Normal 6 4 6 2 8 2 2" xfId="11559" xr:uid="{00000000-0005-0000-0000-0000D92E0000}"/>
    <cellStyle name="Normal 6 4 6 2 8 3" xfId="11560" xr:uid="{00000000-0005-0000-0000-0000DA2E0000}"/>
    <cellStyle name="Normal 6 4 6 2 9" xfId="11561" xr:uid="{00000000-0005-0000-0000-0000DB2E0000}"/>
    <cellStyle name="Normal 6 4 6 2 9 2" xfId="11562" xr:uid="{00000000-0005-0000-0000-0000DC2E0000}"/>
    <cellStyle name="Normal 6 4 6 3" xfId="11563" xr:uid="{00000000-0005-0000-0000-0000DD2E0000}"/>
    <cellStyle name="Normal 6 4 6 3 10" xfId="11564" xr:uid="{00000000-0005-0000-0000-0000DE2E0000}"/>
    <cellStyle name="Normal 6 4 6 3 2" xfId="11565" xr:uid="{00000000-0005-0000-0000-0000DF2E0000}"/>
    <cellStyle name="Normal 6 4 6 3 2 2" xfId="11566" xr:uid="{00000000-0005-0000-0000-0000E02E0000}"/>
    <cellStyle name="Normal 6 4 6 3 2 2 2" xfId="11567" xr:uid="{00000000-0005-0000-0000-0000E12E0000}"/>
    <cellStyle name="Normal 6 4 6 3 2 2 2 2" xfId="11568" xr:uid="{00000000-0005-0000-0000-0000E22E0000}"/>
    <cellStyle name="Normal 6 4 6 3 2 2 2 2 2" xfId="11569" xr:uid="{00000000-0005-0000-0000-0000E32E0000}"/>
    <cellStyle name="Normal 6 4 6 3 2 2 2 3" xfId="11570" xr:uid="{00000000-0005-0000-0000-0000E42E0000}"/>
    <cellStyle name="Normal 6 4 6 3 2 2 3" xfId="11571" xr:uid="{00000000-0005-0000-0000-0000E52E0000}"/>
    <cellStyle name="Normal 6 4 6 3 2 2 3 2" xfId="11572" xr:uid="{00000000-0005-0000-0000-0000E62E0000}"/>
    <cellStyle name="Normal 6 4 6 3 2 2 4" xfId="11573" xr:uid="{00000000-0005-0000-0000-0000E72E0000}"/>
    <cellStyle name="Normal 6 4 6 3 2 3" xfId="11574" xr:uid="{00000000-0005-0000-0000-0000E82E0000}"/>
    <cellStyle name="Normal 6 4 6 3 2 3 2" xfId="11575" xr:uid="{00000000-0005-0000-0000-0000E92E0000}"/>
    <cellStyle name="Normal 6 4 6 3 2 3 2 2" xfId="11576" xr:uid="{00000000-0005-0000-0000-0000EA2E0000}"/>
    <cellStyle name="Normal 6 4 6 3 2 3 2 2 2" xfId="11577" xr:uid="{00000000-0005-0000-0000-0000EB2E0000}"/>
    <cellStyle name="Normal 6 4 6 3 2 3 2 3" xfId="11578" xr:uid="{00000000-0005-0000-0000-0000EC2E0000}"/>
    <cellStyle name="Normal 6 4 6 3 2 3 3" xfId="11579" xr:uid="{00000000-0005-0000-0000-0000ED2E0000}"/>
    <cellStyle name="Normal 6 4 6 3 2 3 3 2" xfId="11580" xr:uid="{00000000-0005-0000-0000-0000EE2E0000}"/>
    <cellStyle name="Normal 6 4 6 3 2 3 4" xfId="11581" xr:uid="{00000000-0005-0000-0000-0000EF2E0000}"/>
    <cellStyle name="Normal 6 4 6 3 2 4" xfId="11582" xr:uid="{00000000-0005-0000-0000-0000F02E0000}"/>
    <cellStyle name="Normal 6 4 6 3 2 4 2" xfId="11583" xr:uid="{00000000-0005-0000-0000-0000F12E0000}"/>
    <cellStyle name="Normal 6 4 6 3 2 4 2 2" xfId="11584" xr:uid="{00000000-0005-0000-0000-0000F22E0000}"/>
    <cellStyle name="Normal 6 4 6 3 2 4 2 2 2" xfId="11585" xr:uid="{00000000-0005-0000-0000-0000F32E0000}"/>
    <cellStyle name="Normal 6 4 6 3 2 4 2 3" xfId="11586" xr:uid="{00000000-0005-0000-0000-0000F42E0000}"/>
    <cellStyle name="Normal 6 4 6 3 2 4 3" xfId="11587" xr:uid="{00000000-0005-0000-0000-0000F52E0000}"/>
    <cellStyle name="Normal 6 4 6 3 2 4 3 2" xfId="11588" xr:uid="{00000000-0005-0000-0000-0000F62E0000}"/>
    <cellStyle name="Normal 6 4 6 3 2 4 4" xfId="11589" xr:uid="{00000000-0005-0000-0000-0000F72E0000}"/>
    <cellStyle name="Normal 6 4 6 3 2 5" xfId="11590" xr:uid="{00000000-0005-0000-0000-0000F82E0000}"/>
    <cellStyle name="Normal 6 4 6 3 2 5 2" xfId="11591" xr:uid="{00000000-0005-0000-0000-0000F92E0000}"/>
    <cellStyle name="Normal 6 4 6 3 2 5 2 2" xfId="11592" xr:uid="{00000000-0005-0000-0000-0000FA2E0000}"/>
    <cellStyle name="Normal 6 4 6 3 2 5 3" xfId="11593" xr:uid="{00000000-0005-0000-0000-0000FB2E0000}"/>
    <cellStyle name="Normal 6 4 6 3 2 6" xfId="11594" xr:uid="{00000000-0005-0000-0000-0000FC2E0000}"/>
    <cellStyle name="Normal 6 4 6 3 2 6 2" xfId="11595" xr:uid="{00000000-0005-0000-0000-0000FD2E0000}"/>
    <cellStyle name="Normal 6 4 6 3 2 7" xfId="11596" xr:uid="{00000000-0005-0000-0000-0000FE2E0000}"/>
    <cellStyle name="Normal 6 4 6 3 3" xfId="11597" xr:uid="{00000000-0005-0000-0000-0000FF2E0000}"/>
    <cellStyle name="Normal 6 4 6 3 3 2" xfId="11598" xr:uid="{00000000-0005-0000-0000-0000002F0000}"/>
    <cellStyle name="Normal 6 4 6 3 3 2 2" xfId="11599" xr:uid="{00000000-0005-0000-0000-0000012F0000}"/>
    <cellStyle name="Normal 6 4 6 3 3 2 2 2" xfId="11600" xr:uid="{00000000-0005-0000-0000-0000022F0000}"/>
    <cellStyle name="Normal 6 4 6 3 3 2 3" xfId="11601" xr:uid="{00000000-0005-0000-0000-0000032F0000}"/>
    <cellStyle name="Normal 6 4 6 3 3 3" xfId="11602" xr:uid="{00000000-0005-0000-0000-0000042F0000}"/>
    <cellStyle name="Normal 6 4 6 3 3 3 2" xfId="11603" xr:uid="{00000000-0005-0000-0000-0000052F0000}"/>
    <cellStyle name="Normal 6 4 6 3 3 4" xfId="11604" xr:uid="{00000000-0005-0000-0000-0000062F0000}"/>
    <cellStyle name="Normal 6 4 6 3 4" xfId="11605" xr:uid="{00000000-0005-0000-0000-0000072F0000}"/>
    <cellStyle name="Normal 6 4 6 3 4 2" xfId="11606" xr:uid="{00000000-0005-0000-0000-0000082F0000}"/>
    <cellStyle name="Normal 6 4 6 3 4 2 2" xfId="11607" xr:uid="{00000000-0005-0000-0000-0000092F0000}"/>
    <cellStyle name="Normal 6 4 6 3 4 2 2 2" xfId="11608" xr:uid="{00000000-0005-0000-0000-00000A2F0000}"/>
    <cellStyle name="Normal 6 4 6 3 4 2 3" xfId="11609" xr:uid="{00000000-0005-0000-0000-00000B2F0000}"/>
    <cellStyle name="Normal 6 4 6 3 4 3" xfId="11610" xr:uid="{00000000-0005-0000-0000-00000C2F0000}"/>
    <cellStyle name="Normal 6 4 6 3 4 3 2" xfId="11611" xr:uid="{00000000-0005-0000-0000-00000D2F0000}"/>
    <cellStyle name="Normal 6 4 6 3 4 4" xfId="11612" xr:uid="{00000000-0005-0000-0000-00000E2F0000}"/>
    <cellStyle name="Normal 6 4 6 3 5" xfId="11613" xr:uid="{00000000-0005-0000-0000-00000F2F0000}"/>
    <cellStyle name="Normal 6 4 6 3 5 2" xfId="11614" xr:uid="{00000000-0005-0000-0000-0000102F0000}"/>
    <cellStyle name="Normal 6 4 6 3 5 2 2" xfId="11615" xr:uid="{00000000-0005-0000-0000-0000112F0000}"/>
    <cellStyle name="Normal 6 4 6 3 5 2 2 2" xfId="11616" xr:uid="{00000000-0005-0000-0000-0000122F0000}"/>
    <cellStyle name="Normal 6 4 6 3 5 2 3" xfId="11617" xr:uid="{00000000-0005-0000-0000-0000132F0000}"/>
    <cellStyle name="Normal 6 4 6 3 5 3" xfId="11618" xr:uid="{00000000-0005-0000-0000-0000142F0000}"/>
    <cellStyle name="Normal 6 4 6 3 5 3 2" xfId="11619" xr:uid="{00000000-0005-0000-0000-0000152F0000}"/>
    <cellStyle name="Normal 6 4 6 3 5 4" xfId="11620" xr:uid="{00000000-0005-0000-0000-0000162F0000}"/>
    <cellStyle name="Normal 6 4 6 3 6" xfId="11621" xr:uid="{00000000-0005-0000-0000-0000172F0000}"/>
    <cellStyle name="Normal 6 4 6 3 6 2" xfId="11622" xr:uid="{00000000-0005-0000-0000-0000182F0000}"/>
    <cellStyle name="Normal 6 4 6 3 6 2 2" xfId="11623" xr:uid="{00000000-0005-0000-0000-0000192F0000}"/>
    <cellStyle name="Normal 6 4 6 3 6 2 2 2" xfId="11624" xr:uid="{00000000-0005-0000-0000-00001A2F0000}"/>
    <cellStyle name="Normal 6 4 6 3 6 2 3" xfId="11625" xr:uid="{00000000-0005-0000-0000-00001B2F0000}"/>
    <cellStyle name="Normal 6 4 6 3 6 3" xfId="11626" xr:uid="{00000000-0005-0000-0000-00001C2F0000}"/>
    <cellStyle name="Normal 6 4 6 3 6 3 2" xfId="11627" xr:uid="{00000000-0005-0000-0000-00001D2F0000}"/>
    <cellStyle name="Normal 6 4 6 3 6 4" xfId="11628" xr:uid="{00000000-0005-0000-0000-00001E2F0000}"/>
    <cellStyle name="Normal 6 4 6 3 7" xfId="11629" xr:uid="{00000000-0005-0000-0000-00001F2F0000}"/>
    <cellStyle name="Normal 6 4 6 3 7 2" xfId="11630" xr:uid="{00000000-0005-0000-0000-0000202F0000}"/>
    <cellStyle name="Normal 6 4 6 3 7 2 2" xfId="11631" xr:uid="{00000000-0005-0000-0000-0000212F0000}"/>
    <cellStyle name="Normal 6 4 6 3 7 3" xfId="11632" xr:uid="{00000000-0005-0000-0000-0000222F0000}"/>
    <cellStyle name="Normal 6 4 6 3 8" xfId="11633" xr:uid="{00000000-0005-0000-0000-0000232F0000}"/>
    <cellStyle name="Normal 6 4 6 3 8 2" xfId="11634" xr:uid="{00000000-0005-0000-0000-0000242F0000}"/>
    <cellStyle name="Normal 6 4 6 3 9" xfId="11635" xr:uid="{00000000-0005-0000-0000-0000252F0000}"/>
    <cellStyle name="Normal 6 4 6 3 9 2" xfId="11636" xr:uid="{00000000-0005-0000-0000-0000262F0000}"/>
    <cellStyle name="Normal 6 4 6 4" xfId="11637" xr:uid="{00000000-0005-0000-0000-0000272F0000}"/>
    <cellStyle name="Normal 6 4 6 4 2" xfId="11638" xr:uid="{00000000-0005-0000-0000-0000282F0000}"/>
    <cellStyle name="Normal 6 4 6 4 2 2" xfId="11639" xr:uid="{00000000-0005-0000-0000-0000292F0000}"/>
    <cellStyle name="Normal 6 4 6 4 2 2 2" xfId="11640" xr:uid="{00000000-0005-0000-0000-00002A2F0000}"/>
    <cellStyle name="Normal 6 4 6 4 2 2 2 2" xfId="11641" xr:uid="{00000000-0005-0000-0000-00002B2F0000}"/>
    <cellStyle name="Normal 6 4 6 4 2 2 2 2 2" xfId="11642" xr:uid="{00000000-0005-0000-0000-00002C2F0000}"/>
    <cellStyle name="Normal 6 4 6 4 2 2 2 3" xfId="11643" xr:uid="{00000000-0005-0000-0000-00002D2F0000}"/>
    <cellStyle name="Normal 6 4 6 4 2 2 3" xfId="11644" xr:uid="{00000000-0005-0000-0000-00002E2F0000}"/>
    <cellStyle name="Normal 6 4 6 4 2 2 3 2" xfId="11645" xr:uid="{00000000-0005-0000-0000-00002F2F0000}"/>
    <cellStyle name="Normal 6 4 6 4 2 2 4" xfId="11646" xr:uid="{00000000-0005-0000-0000-0000302F0000}"/>
    <cellStyle name="Normal 6 4 6 4 2 3" xfId="11647" xr:uid="{00000000-0005-0000-0000-0000312F0000}"/>
    <cellStyle name="Normal 6 4 6 4 2 3 2" xfId="11648" xr:uid="{00000000-0005-0000-0000-0000322F0000}"/>
    <cellStyle name="Normal 6 4 6 4 2 3 2 2" xfId="11649" xr:uid="{00000000-0005-0000-0000-0000332F0000}"/>
    <cellStyle name="Normal 6 4 6 4 2 3 2 2 2" xfId="11650" xr:uid="{00000000-0005-0000-0000-0000342F0000}"/>
    <cellStyle name="Normal 6 4 6 4 2 3 2 3" xfId="11651" xr:uid="{00000000-0005-0000-0000-0000352F0000}"/>
    <cellStyle name="Normal 6 4 6 4 2 3 3" xfId="11652" xr:uid="{00000000-0005-0000-0000-0000362F0000}"/>
    <cellStyle name="Normal 6 4 6 4 2 3 3 2" xfId="11653" xr:uid="{00000000-0005-0000-0000-0000372F0000}"/>
    <cellStyle name="Normal 6 4 6 4 2 3 4" xfId="11654" xr:uid="{00000000-0005-0000-0000-0000382F0000}"/>
    <cellStyle name="Normal 6 4 6 4 2 4" xfId="11655" xr:uid="{00000000-0005-0000-0000-0000392F0000}"/>
    <cellStyle name="Normal 6 4 6 4 2 4 2" xfId="11656" xr:uid="{00000000-0005-0000-0000-00003A2F0000}"/>
    <cellStyle name="Normal 6 4 6 4 2 4 2 2" xfId="11657" xr:uid="{00000000-0005-0000-0000-00003B2F0000}"/>
    <cellStyle name="Normal 6 4 6 4 2 4 2 2 2" xfId="11658" xr:uid="{00000000-0005-0000-0000-00003C2F0000}"/>
    <cellStyle name="Normal 6 4 6 4 2 4 2 3" xfId="11659" xr:uid="{00000000-0005-0000-0000-00003D2F0000}"/>
    <cellStyle name="Normal 6 4 6 4 2 4 3" xfId="11660" xr:uid="{00000000-0005-0000-0000-00003E2F0000}"/>
    <cellStyle name="Normal 6 4 6 4 2 4 3 2" xfId="11661" xr:uid="{00000000-0005-0000-0000-00003F2F0000}"/>
    <cellStyle name="Normal 6 4 6 4 2 4 4" xfId="11662" xr:uid="{00000000-0005-0000-0000-0000402F0000}"/>
    <cellStyle name="Normal 6 4 6 4 2 5" xfId="11663" xr:uid="{00000000-0005-0000-0000-0000412F0000}"/>
    <cellStyle name="Normal 6 4 6 4 2 5 2" xfId="11664" xr:uid="{00000000-0005-0000-0000-0000422F0000}"/>
    <cellStyle name="Normal 6 4 6 4 2 5 2 2" xfId="11665" xr:uid="{00000000-0005-0000-0000-0000432F0000}"/>
    <cellStyle name="Normal 6 4 6 4 2 5 3" xfId="11666" xr:uid="{00000000-0005-0000-0000-0000442F0000}"/>
    <cellStyle name="Normal 6 4 6 4 2 6" xfId="11667" xr:uid="{00000000-0005-0000-0000-0000452F0000}"/>
    <cellStyle name="Normal 6 4 6 4 2 6 2" xfId="11668" xr:uid="{00000000-0005-0000-0000-0000462F0000}"/>
    <cellStyle name="Normal 6 4 6 4 2 7" xfId="11669" xr:uid="{00000000-0005-0000-0000-0000472F0000}"/>
    <cellStyle name="Normal 6 4 6 4 3" xfId="11670" xr:uid="{00000000-0005-0000-0000-0000482F0000}"/>
    <cellStyle name="Normal 6 4 6 4 3 2" xfId="11671" xr:uid="{00000000-0005-0000-0000-0000492F0000}"/>
    <cellStyle name="Normal 6 4 6 4 3 2 2" xfId="11672" xr:uid="{00000000-0005-0000-0000-00004A2F0000}"/>
    <cellStyle name="Normal 6 4 6 4 3 2 2 2" xfId="11673" xr:uid="{00000000-0005-0000-0000-00004B2F0000}"/>
    <cellStyle name="Normal 6 4 6 4 3 2 3" xfId="11674" xr:uid="{00000000-0005-0000-0000-00004C2F0000}"/>
    <cellStyle name="Normal 6 4 6 4 3 3" xfId="11675" xr:uid="{00000000-0005-0000-0000-00004D2F0000}"/>
    <cellStyle name="Normal 6 4 6 4 3 3 2" xfId="11676" xr:uid="{00000000-0005-0000-0000-00004E2F0000}"/>
    <cellStyle name="Normal 6 4 6 4 3 4" xfId="11677" xr:uid="{00000000-0005-0000-0000-00004F2F0000}"/>
    <cellStyle name="Normal 6 4 6 4 4" xfId="11678" xr:uid="{00000000-0005-0000-0000-0000502F0000}"/>
    <cellStyle name="Normal 6 4 6 4 4 2" xfId="11679" xr:uid="{00000000-0005-0000-0000-0000512F0000}"/>
    <cellStyle name="Normal 6 4 6 4 4 2 2" xfId="11680" xr:uid="{00000000-0005-0000-0000-0000522F0000}"/>
    <cellStyle name="Normal 6 4 6 4 4 2 2 2" xfId="11681" xr:uid="{00000000-0005-0000-0000-0000532F0000}"/>
    <cellStyle name="Normal 6 4 6 4 4 2 3" xfId="11682" xr:uid="{00000000-0005-0000-0000-0000542F0000}"/>
    <cellStyle name="Normal 6 4 6 4 4 3" xfId="11683" xr:uid="{00000000-0005-0000-0000-0000552F0000}"/>
    <cellStyle name="Normal 6 4 6 4 4 3 2" xfId="11684" xr:uid="{00000000-0005-0000-0000-0000562F0000}"/>
    <cellStyle name="Normal 6 4 6 4 4 4" xfId="11685" xr:uid="{00000000-0005-0000-0000-0000572F0000}"/>
    <cellStyle name="Normal 6 4 6 4 5" xfId="11686" xr:uid="{00000000-0005-0000-0000-0000582F0000}"/>
    <cellStyle name="Normal 6 4 6 4 5 2" xfId="11687" xr:uid="{00000000-0005-0000-0000-0000592F0000}"/>
    <cellStyle name="Normal 6 4 6 4 5 2 2" xfId="11688" xr:uid="{00000000-0005-0000-0000-00005A2F0000}"/>
    <cellStyle name="Normal 6 4 6 4 5 2 2 2" xfId="11689" xr:uid="{00000000-0005-0000-0000-00005B2F0000}"/>
    <cellStyle name="Normal 6 4 6 4 5 2 3" xfId="11690" xr:uid="{00000000-0005-0000-0000-00005C2F0000}"/>
    <cellStyle name="Normal 6 4 6 4 5 3" xfId="11691" xr:uid="{00000000-0005-0000-0000-00005D2F0000}"/>
    <cellStyle name="Normal 6 4 6 4 5 3 2" xfId="11692" xr:uid="{00000000-0005-0000-0000-00005E2F0000}"/>
    <cellStyle name="Normal 6 4 6 4 5 4" xfId="11693" xr:uid="{00000000-0005-0000-0000-00005F2F0000}"/>
    <cellStyle name="Normal 6 4 6 4 6" xfId="11694" xr:uid="{00000000-0005-0000-0000-0000602F0000}"/>
    <cellStyle name="Normal 6 4 6 4 6 2" xfId="11695" xr:uid="{00000000-0005-0000-0000-0000612F0000}"/>
    <cellStyle name="Normal 6 4 6 4 6 2 2" xfId="11696" xr:uid="{00000000-0005-0000-0000-0000622F0000}"/>
    <cellStyle name="Normal 6 4 6 4 6 3" xfId="11697" xr:uid="{00000000-0005-0000-0000-0000632F0000}"/>
    <cellStyle name="Normal 6 4 6 4 7" xfId="11698" xr:uid="{00000000-0005-0000-0000-0000642F0000}"/>
    <cellStyle name="Normal 6 4 6 4 7 2" xfId="11699" xr:uid="{00000000-0005-0000-0000-0000652F0000}"/>
    <cellStyle name="Normal 6 4 6 4 8" xfId="11700" xr:uid="{00000000-0005-0000-0000-0000662F0000}"/>
    <cellStyle name="Normal 6 4 6 4 8 2" xfId="11701" xr:uid="{00000000-0005-0000-0000-0000672F0000}"/>
    <cellStyle name="Normal 6 4 6 4 9" xfId="11702" xr:uid="{00000000-0005-0000-0000-0000682F0000}"/>
    <cellStyle name="Normal 6 4 6 5" xfId="11703" xr:uid="{00000000-0005-0000-0000-0000692F0000}"/>
    <cellStyle name="Normal 6 4 6 5 2" xfId="11704" xr:uid="{00000000-0005-0000-0000-00006A2F0000}"/>
    <cellStyle name="Normal 6 4 6 5 2 2" xfId="11705" xr:uid="{00000000-0005-0000-0000-00006B2F0000}"/>
    <cellStyle name="Normal 6 4 6 5 2 2 2" xfId="11706" xr:uid="{00000000-0005-0000-0000-00006C2F0000}"/>
    <cellStyle name="Normal 6 4 6 5 2 2 2 2" xfId="11707" xr:uid="{00000000-0005-0000-0000-00006D2F0000}"/>
    <cellStyle name="Normal 6 4 6 5 2 2 2 2 2" xfId="11708" xr:uid="{00000000-0005-0000-0000-00006E2F0000}"/>
    <cellStyle name="Normal 6 4 6 5 2 2 2 3" xfId="11709" xr:uid="{00000000-0005-0000-0000-00006F2F0000}"/>
    <cellStyle name="Normal 6 4 6 5 2 2 3" xfId="11710" xr:uid="{00000000-0005-0000-0000-0000702F0000}"/>
    <cellStyle name="Normal 6 4 6 5 2 2 3 2" xfId="11711" xr:uid="{00000000-0005-0000-0000-0000712F0000}"/>
    <cellStyle name="Normal 6 4 6 5 2 2 4" xfId="11712" xr:uid="{00000000-0005-0000-0000-0000722F0000}"/>
    <cellStyle name="Normal 6 4 6 5 2 3" xfId="11713" xr:uid="{00000000-0005-0000-0000-0000732F0000}"/>
    <cellStyle name="Normal 6 4 6 5 2 3 2" xfId="11714" xr:uid="{00000000-0005-0000-0000-0000742F0000}"/>
    <cellStyle name="Normal 6 4 6 5 2 3 2 2" xfId="11715" xr:uid="{00000000-0005-0000-0000-0000752F0000}"/>
    <cellStyle name="Normal 6 4 6 5 2 3 2 2 2" xfId="11716" xr:uid="{00000000-0005-0000-0000-0000762F0000}"/>
    <cellStyle name="Normal 6 4 6 5 2 3 2 3" xfId="11717" xr:uid="{00000000-0005-0000-0000-0000772F0000}"/>
    <cellStyle name="Normal 6 4 6 5 2 3 3" xfId="11718" xr:uid="{00000000-0005-0000-0000-0000782F0000}"/>
    <cellStyle name="Normal 6 4 6 5 2 3 3 2" xfId="11719" xr:uid="{00000000-0005-0000-0000-0000792F0000}"/>
    <cellStyle name="Normal 6 4 6 5 2 3 4" xfId="11720" xr:uid="{00000000-0005-0000-0000-00007A2F0000}"/>
    <cellStyle name="Normal 6 4 6 5 2 4" xfId="11721" xr:uid="{00000000-0005-0000-0000-00007B2F0000}"/>
    <cellStyle name="Normal 6 4 6 5 2 4 2" xfId="11722" xr:uid="{00000000-0005-0000-0000-00007C2F0000}"/>
    <cellStyle name="Normal 6 4 6 5 2 4 2 2" xfId="11723" xr:uid="{00000000-0005-0000-0000-00007D2F0000}"/>
    <cellStyle name="Normal 6 4 6 5 2 4 2 2 2" xfId="11724" xr:uid="{00000000-0005-0000-0000-00007E2F0000}"/>
    <cellStyle name="Normal 6 4 6 5 2 4 2 3" xfId="11725" xr:uid="{00000000-0005-0000-0000-00007F2F0000}"/>
    <cellStyle name="Normal 6 4 6 5 2 4 3" xfId="11726" xr:uid="{00000000-0005-0000-0000-0000802F0000}"/>
    <cellStyle name="Normal 6 4 6 5 2 4 3 2" xfId="11727" xr:uid="{00000000-0005-0000-0000-0000812F0000}"/>
    <cellStyle name="Normal 6 4 6 5 2 4 4" xfId="11728" xr:uid="{00000000-0005-0000-0000-0000822F0000}"/>
    <cellStyle name="Normal 6 4 6 5 2 5" xfId="11729" xr:uid="{00000000-0005-0000-0000-0000832F0000}"/>
    <cellStyle name="Normal 6 4 6 5 2 5 2" xfId="11730" xr:uid="{00000000-0005-0000-0000-0000842F0000}"/>
    <cellStyle name="Normal 6 4 6 5 2 5 2 2" xfId="11731" xr:uid="{00000000-0005-0000-0000-0000852F0000}"/>
    <cellStyle name="Normal 6 4 6 5 2 5 3" xfId="11732" xr:uid="{00000000-0005-0000-0000-0000862F0000}"/>
    <cellStyle name="Normal 6 4 6 5 2 6" xfId="11733" xr:uid="{00000000-0005-0000-0000-0000872F0000}"/>
    <cellStyle name="Normal 6 4 6 5 2 6 2" xfId="11734" xr:uid="{00000000-0005-0000-0000-0000882F0000}"/>
    <cellStyle name="Normal 6 4 6 5 2 7" xfId="11735" xr:uid="{00000000-0005-0000-0000-0000892F0000}"/>
    <cellStyle name="Normal 6 4 6 5 3" xfId="11736" xr:uid="{00000000-0005-0000-0000-00008A2F0000}"/>
    <cellStyle name="Normal 6 4 6 5 3 2" xfId="11737" xr:uid="{00000000-0005-0000-0000-00008B2F0000}"/>
    <cellStyle name="Normal 6 4 6 5 3 2 2" xfId="11738" xr:uid="{00000000-0005-0000-0000-00008C2F0000}"/>
    <cellStyle name="Normal 6 4 6 5 3 2 2 2" xfId="11739" xr:uid="{00000000-0005-0000-0000-00008D2F0000}"/>
    <cellStyle name="Normal 6 4 6 5 3 2 3" xfId="11740" xr:uid="{00000000-0005-0000-0000-00008E2F0000}"/>
    <cellStyle name="Normal 6 4 6 5 3 3" xfId="11741" xr:uid="{00000000-0005-0000-0000-00008F2F0000}"/>
    <cellStyle name="Normal 6 4 6 5 3 3 2" xfId="11742" xr:uid="{00000000-0005-0000-0000-0000902F0000}"/>
    <cellStyle name="Normal 6 4 6 5 3 4" xfId="11743" xr:uid="{00000000-0005-0000-0000-0000912F0000}"/>
    <cellStyle name="Normal 6 4 6 5 4" xfId="11744" xr:uid="{00000000-0005-0000-0000-0000922F0000}"/>
    <cellStyle name="Normal 6 4 6 5 4 2" xfId="11745" xr:uid="{00000000-0005-0000-0000-0000932F0000}"/>
    <cellStyle name="Normal 6 4 6 5 4 2 2" xfId="11746" xr:uid="{00000000-0005-0000-0000-0000942F0000}"/>
    <cellStyle name="Normal 6 4 6 5 4 2 2 2" xfId="11747" xr:uid="{00000000-0005-0000-0000-0000952F0000}"/>
    <cellStyle name="Normal 6 4 6 5 4 2 3" xfId="11748" xr:uid="{00000000-0005-0000-0000-0000962F0000}"/>
    <cellStyle name="Normal 6 4 6 5 4 3" xfId="11749" xr:uid="{00000000-0005-0000-0000-0000972F0000}"/>
    <cellStyle name="Normal 6 4 6 5 4 3 2" xfId="11750" xr:uid="{00000000-0005-0000-0000-0000982F0000}"/>
    <cellStyle name="Normal 6 4 6 5 4 4" xfId="11751" xr:uid="{00000000-0005-0000-0000-0000992F0000}"/>
    <cellStyle name="Normal 6 4 6 5 5" xfId="11752" xr:uid="{00000000-0005-0000-0000-00009A2F0000}"/>
    <cellStyle name="Normal 6 4 6 5 5 2" xfId="11753" xr:uid="{00000000-0005-0000-0000-00009B2F0000}"/>
    <cellStyle name="Normal 6 4 6 5 5 2 2" xfId="11754" xr:uid="{00000000-0005-0000-0000-00009C2F0000}"/>
    <cellStyle name="Normal 6 4 6 5 5 2 2 2" xfId="11755" xr:uid="{00000000-0005-0000-0000-00009D2F0000}"/>
    <cellStyle name="Normal 6 4 6 5 5 2 3" xfId="11756" xr:uid="{00000000-0005-0000-0000-00009E2F0000}"/>
    <cellStyle name="Normal 6 4 6 5 5 3" xfId="11757" xr:uid="{00000000-0005-0000-0000-00009F2F0000}"/>
    <cellStyle name="Normal 6 4 6 5 5 3 2" xfId="11758" xr:uid="{00000000-0005-0000-0000-0000A02F0000}"/>
    <cellStyle name="Normal 6 4 6 5 5 4" xfId="11759" xr:uid="{00000000-0005-0000-0000-0000A12F0000}"/>
    <cellStyle name="Normal 6 4 6 5 6" xfId="11760" xr:uid="{00000000-0005-0000-0000-0000A22F0000}"/>
    <cellStyle name="Normal 6 4 6 5 6 2" xfId="11761" xr:uid="{00000000-0005-0000-0000-0000A32F0000}"/>
    <cellStyle name="Normal 6 4 6 5 6 2 2" xfId="11762" xr:uid="{00000000-0005-0000-0000-0000A42F0000}"/>
    <cellStyle name="Normal 6 4 6 5 6 3" xfId="11763" xr:uid="{00000000-0005-0000-0000-0000A52F0000}"/>
    <cellStyle name="Normal 6 4 6 5 7" xfId="11764" xr:uid="{00000000-0005-0000-0000-0000A62F0000}"/>
    <cellStyle name="Normal 6 4 6 5 7 2" xfId="11765" xr:uid="{00000000-0005-0000-0000-0000A72F0000}"/>
    <cellStyle name="Normal 6 4 6 5 8" xfId="11766" xr:uid="{00000000-0005-0000-0000-0000A82F0000}"/>
    <cellStyle name="Normal 6 4 6 6" xfId="11767" xr:uid="{00000000-0005-0000-0000-0000A92F0000}"/>
    <cellStyle name="Normal 6 4 6 6 2" xfId="11768" xr:uid="{00000000-0005-0000-0000-0000AA2F0000}"/>
    <cellStyle name="Normal 6 4 6 6 2 2" xfId="11769" xr:uid="{00000000-0005-0000-0000-0000AB2F0000}"/>
    <cellStyle name="Normal 6 4 6 6 2 2 2" xfId="11770" xr:uid="{00000000-0005-0000-0000-0000AC2F0000}"/>
    <cellStyle name="Normal 6 4 6 6 2 2 2 2" xfId="11771" xr:uid="{00000000-0005-0000-0000-0000AD2F0000}"/>
    <cellStyle name="Normal 6 4 6 6 2 2 3" xfId="11772" xr:uid="{00000000-0005-0000-0000-0000AE2F0000}"/>
    <cellStyle name="Normal 6 4 6 6 2 3" xfId="11773" xr:uid="{00000000-0005-0000-0000-0000AF2F0000}"/>
    <cellStyle name="Normal 6 4 6 6 2 3 2" xfId="11774" xr:uid="{00000000-0005-0000-0000-0000B02F0000}"/>
    <cellStyle name="Normal 6 4 6 6 2 4" xfId="11775" xr:uid="{00000000-0005-0000-0000-0000B12F0000}"/>
    <cellStyle name="Normal 6 4 6 6 3" xfId="11776" xr:uid="{00000000-0005-0000-0000-0000B22F0000}"/>
    <cellStyle name="Normal 6 4 6 6 3 2" xfId="11777" xr:uid="{00000000-0005-0000-0000-0000B32F0000}"/>
    <cellStyle name="Normal 6 4 6 6 3 2 2" xfId="11778" xr:uid="{00000000-0005-0000-0000-0000B42F0000}"/>
    <cellStyle name="Normal 6 4 6 6 3 2 2 2" xfId="11779" xr:uid="{00000000-0005-0000-0000-0000B52F0000}"/>
    <cellStyle name="Normal 6 4 6 6 3 2 3" xfId="11780" xr:uid="{00000000-0005-0000-0000-0000B62F0000}"/>
    <cellStyle name="Normal 6 4 6 6 3 3" xfId="11781" xr:uid="{00000000-0005-0000-0000-0000B72F0000}"/>
    <cellStyle name="Normal 6 4 6 6 3 3 2" xfId="11782" xr:uid="{00000000-0005-0000-0000-0000B82F0000}"/>
    <cellStyle name="Normal 6 4 6 6 3 4" xfId="11783" xr:uid="{00000000-0005-0000-0000-0000B92F0000}"/>
    <cellStyle name="Normal 6 4 6 6 4" xfId="11784" xr:uid="{00000000-0005-0000-0000-0000BA2F0000}"/>
    <cellStyle name="Normal 6 4 6 6 4 2" xfId="11785" xr:uid="{00000000-0005-0000-0000-0000BB2F0000}"/>
    <cellStyle name="Normal 6 4 6 6 4 2 2" xfId="11786" xr:uid="{00000000-0005-0000-0000-0000BC2F0000}"/>
    <cellStyle name="Normal 6 4 6 6 4 2 2 2" xfId="11787" xr:uid="{00000000-0005-0000-0000-0000BD2F0000}"/>
    <cellStyle name="Normal 6 4 6 6 4 2 3" xfId="11788" xr:uid="{00000000-0005-0000-0000-0000BE2F0000}"/>
    <cellStyle name="Normal 6 4 6 6 4 3" xfId="11789" xr:uid="{00000000-0005-0000-0000-0000BF2F0000}"/>
    <cellStyle name="Normal 6 4 6 6 4 3 2" xfId="11790" xr:uid="{00000000-0005-0000-0000-0000C02F0000}"/>
    <cellStyle name="Normal 6 4 6 6 4 4" xfId="11791" xr:uid="{00000000-0005-0000-0000-0000C12F0000}"/>
    <cellStyle name="Normal 6 4 6 6 5" xfId="11792" xr:uid="{00000000-0005-0000-0000-0000C22F0000}"/>
    <cellStyle name="Normal 6 4 6 6 5 2" xfId="11793" xr:uid="{00000000-0005-0000-0000-0000C32F0000}"/>
    <cellStyle name="Normal 6 4 6 6 5 2 2" xfId="11794" xr:uid="{00000000-0005-0000-0000-0000C42F0000}"/>
    <cellStyle name="Normal 6 4 6 6 5 3" xfId="11795" xr:uid="{00000000-0005-0000-0000-0000C52F0000}"/>
    <cellStyle name="Normal 6 4 6 6 6" xfId="11796" xr:uid="{00000000-0005-0000-0000-0000C62F0000}"/>
    <cellStyle name="Normal 6 4 6 6 6 2" xfId="11797" xr:uid="{00000000-0005-0000-0000-0000C72F0000}"/>
    <cellStyle name="Normal 6 4 6 6 7" xfId="11798" xr:uid="{00000000-0005-0000-0000-0000C82F0000}"/>
    <cellStyle name="Normal 6 4 6 7" xfId="11799" xr:uid="{00000000-0005-0000-0000-0000C92F0000}"/>
    <cellStyle name="Normal 6 4 6 7 2" xfId="11800" xr:uid="{00000000-0005-0000-0000-0000CA2F0000}"/>
    <cellStyle name="Normal 6 4 6 7 2 2" xfId="11801" xr:uid="{00000000-0005-0000-0000-0000CB2F0000}"/>
    <cellStyle name="Normal 6 4 6 7 2 2 2" xfId="11802" xr:uid="{00000000-0005-0000-0000-0000CC2F0000}"/>
    <cellStyle name="Normal 6 4 6 7 2 3" xfId="11803" xr:uid="{00000000-0005-0000-0000-0000CD2F0000}"/>
    <cellStyle name="Normal 6 4 6 7 3" xfId="11804" xr:uid="{00000000-0005-0000-0000-0000CE2F0000}"/>
    <cellStyle name="Normal 6 4 6 7 3 2" xfId="11805" xr:uid="{00000000-0005-0000-0000-0000CF2F0000}"/>
    <cellStyle name="Normal 6 4 6 7 4" xfId="11806" xr:uid="{00000000-0005-0000-0000-0000D02F0000}"/>
    <cellStyle name="Normal 6 4 6 8" xfId="11807" xr:uid="{00000000-0005-0000-0000-0000D12F0000}"/>
    <cellStyle name="Normal 6 4 6 8 2" xfId="11808" xr:uid="{00000000-0005-0000-0000-0000D22F0000}"/>
    <cellStyle name="Normal 6 4 6 8 2 2" xfId="11809" xr:uid="{00000000-0005-0000-0000-0000D32F0000}"/>
    <cellStyle name="Normal 6 4 6 8 2 2 2" xfId="11810" xr:uid="{00000000-0005-0000-0000-0000D42F0000}"/>
    <cellStyle name="Normal 6 4 6 8 2 3" xfId="11811" xr:uid="{00000000-0005-0000-0000-0000D52F0000}"/>
    <cellStyle name="Normal 6 4 6 8 3" xfId="11812" xr:uid="{00000000-0005-0000-0000-0000D62F0000}"/>
    <cellStyle name="Normal 6 4 6 8 3 2" xfId="11813" xr:uid="{00000000-0005-0000-0000-0000D72F0000}"/>
    <cellStyle name="Normal 6 4 6 8 4" xfId="11814" xr:uid="{00000000-0005-0000-0000-0000D82F0000}"/>
    <cellStyle name="Normal 6 4 6 9" xfId="11815" xr:uid="{00000000-0005-0000-0000-0000D92F0000}"/>
    <cellStyle name="Normal 6 4 6 9 2" xfId="11816" xr:uid="{00000000-0005-0000-0000-0000DA2F0000}"/>
    <cellStyle name="Normal 6 4 6 9 2 2" xfId="11817" xr:uid="{00000000-0005-0000-0000-0000DB2F0000}"/>
    <cellStyle name="Normal 6 4 6 9 2 2 2" xfId="11818" xr:uid="{00000000-0005-0000-0000-0000DC2F0000}"/>
    <cellStyle name="Normal 6 4 6 9 2 3" xfId="11819" xr:uid="{00000000-0005-0000-0000-0000DD2F0000}"/>
    <cellStyle name="Normal 6 4 6 9 3" xfId="11820" xr:uid="{00000000-0005-0000-0000-0000DE2F0000}"/>
    <cellStyle name="Normal 6 4 6 9 3 2" xfId="11821" xr:uid="{00000000-0005-0000-0000-0000DF2F0000}"/>
    <cellStyle name="Normal 6 4 6 9 4" xfId="11822" xr:uid="{00000000-0005-0000-0000-0000E02F0000}"/>
    <cellStyle name="Normal 6 4 7" xfId="11823" xr:uid="{00000000-0005-0000-0000-0000E12F0000}"/>
    <cellStyle name="Normal 6 4 7 10" xfId="11824" xr:uid="{00000000-0005-0000-0000-0000E22F0000}"/>
    <cellStyle name="Normal 6 4 7 10 2" xfId="11825" xr:uid="{00000000-0005-0000-0000-0000E32F0000}"/>
    <cellStyle name="Normal 6 4 7 11" xfId="11826" xr:uid="{00000000-0005-0000-0000-0000E42F0000}"/>
    <cellStyle name="Normal 6 4 7 2" xfId="11827" xr:uid="{00000000-0005-0000-0000-0000E52F0000}"/>
    <cellStyle name="Normal 6 4 7 2 2" xfId="11828" xr:uid="{00000000-0005-0000-0000-0000E62F0000}"/>
    <cellStyle name="Normal 6 4 7 2 2 2" xfId="11829" xr:uid="{00000000-0005-0000-0000-0000E72F0000}"/>
    <cellStyle name="Normal 6 4 7 2 2 2 2" xfId="11830" xr:uid="{00000000-0005-0000-0000-0000E82F0000}"/>
    <cellStyle name="Normal 6 4 7 2 2 2 2 2" xfId="11831" xr:uid="{00000000-0005-0000-0000-0000E92F0000}"/>
    <cellStyle name="Normal 6 4 7 2 2 2 2 2 2" xfId="11832" xr:uid="{00000000-0005-0000-0000-0000EA2F0000}"/>
    <cellStyle name="Normal 6 4 7 2 2 2 2 3" xfId="11833" xr:uid="{00000000-0005-0000-0000-0000EB2F0000}"/>
    <cellStyle name="Normal 6 4 7 2 2 2 3" xfId="11834" xr:uid="{00000000-0005-0000-0000-0000EC2F0000}"/>
    <cellStyle name="Normal 6 4 7 2 2 2 3 2" xfId="11835" xr:uid="{00000000-0005-0000-0000-0000ED2F0000}"/>
    <cellStyle name="Normal 6 4 7 2 2 2 4" xfId="11836" xr:uid="{00000000-0005-0000-0000-0000EE2F0000}"/>
    <cellStyle name="Normal 6 4 7 2 2 3" xfId="11837" xr:uid="{00000000-0005-0000-0000-0000EF2F0000}"/>
    <cellStyle name="Normal 6 4 7 2 2 3 2" xfId="11838" xr:uid="{00000000-0005-0000-0000-0000F02F0000}"/>
    <cellStyle name="Normal 6 4 7 2 2 3 2 2" xfId="11839" xr:uid="{00000000-0005-0000-0000-0000F12F0000}"/>
    <cellStyle name="Normal 6 4 7 2 2 3 2 2 2" xfId="11840" xr:uid="{00000000-0005-0000-0000-0000F22F0000}"/>
    <cellStyle name="Normal 6 4 7 2 2 3 2 3" xfId="11841" xr:uid="{00000000-0005-0000-0000-0000F32F0000}"/>
    <cellStyle name="Normal 6 4 7 2 2 3 3" xfId="11842" xr:uid="{00000000-0005-0000-0000-0000F42F0000}"/>
    <cellStyle name="Normal 6 4 7 2 2 3 3 2" xfId="11843" xr:uid="{00000000-0005-0000-0000-0000F52F0000}"/>
    <cellStyle name="Normal 6 4 7 2 2 3 4" xfId="11844" xr:uid="{00000000-0005-0000-0000-0000F62F0000}"/>
    <cellStyle name="Normal 6 4 7 2 2 4" xfId="11845" xr:uid="{00000000-0005-0000-0000-0000F72F0000}"/>
    <cellStyle name="Normal 6 4 7 2 2 4 2" xfId="11846" xr:uid="{00000000-0005-0000-0000-0000F82F0000}"/>
    <cellStyle name="Normal 6 4 7 2 2 4 2 2" xfId="11847" xr:uid="{00000000-0005-0000-0000-0000F92F0000}"/>
    <cellStyle name="Normal 6 4 7 2 2 4 2 2 2" xfId="11848" xr:uid="{00000000-0005-0000-0000-0000FA2F0000}"/>
    <cellStyle name="Normal 6 4 7 2 2 4 2 3" xfId="11849" xr:uid="{00000000-0005-0000-0000-0000FB2F0000}"/>
    <cellStyle name="Normal 6 4 7 2 2 4 3" xfId="11850" xr:uid="{00000000-0005-0000-0000-0000FC2F0000}"/>
    <cellStyle name="Normal 6 4 7 2 2 4 3 2" xfId="11851" xr:uid="{00000000-0005-0000-0000-0000FD2F0000}"/>
    <cellStyle name="Normal 6 4 7 2 2 4 4" xfId="11852" xr:uid="{00000000-0005-0000-0000-0000FE2F0000}"/>
    <cellStyle name="Normal 6 4 7 2 2 5" xfId="11853" xr:uid="{00000000-0005-0000-0000-0000FF2F0000}"/>
    <cellStyle name="Normal 6 4 7 2 2 5 2" xfId="11854" xr:uid="{00000000-0005-0000-0000-000000300000}"/>
    <cellStyle name="Normal 6 4 7 2 2 5 2 2" xfId="11855" xr:uid="{00000000-0005-0000-0000-000001300000}"/>
    <cellStyle name="Normal 6 4 7 2 2 5 3" xfId="11856" xr:uid="{00000000-0005-0000-0000-000002300000}"/>
    <cellStyle name="Normal 6 4 7 2 2 6" xfId="11857" xr:uid="{00000000-0005-0000-0000-000003300000}"/>
    <cellStyle name="Normal 6 4 7 2 2 6 2" xfId="11858" xr:uid="{00000000-0005-0000-0000-000004300000}"/>
    <cellStyle name="Normal 6 4 7 2 2 7" xfId="11859" xr:uid="{00000000-0005-0000-0000-000005300000}"/>
    <cellStyle name="Normal 6 4 7 2 3" xfId="11860" xr:uid="{00000000-0005-0000-0000-000006300000}"/>
    <cellStyle name="Normal 6 4 7 2 3 2" xfId="11861" xr:uid="{00000000-0005-0000-0000-000007300000}"/>
    <cellStyle name="Normal 6 4 7 2 3 2 2" xfId="11862" xr:uid="{00000000-0005-0000-0000-000008300000}"/>
    <cellStyle name="Normal 6 4 7 2 3 2 2 2" xfId="11863" xr:uid="{00000000-0005-0000-0000-000009300000}"/>
    <cellStyle name="Normal 6 4 7 2 3 2 3" xfId="11864" xr:uid="{00000000-0005-0000-0000-00000A300000}"/>
    <cellStyle name="Normal 6 4 7 2 3 3" xfId="11865" xr:uid="{00000000-0005-0000-0000-00000B300000}"/>
    <cellStyle name="Normal 6 4 7 2 3 3 2" xfId="11866" xr:uid="{00000000-0005-0000-0000-00000C300000}"/>
    <cellStyle name="Normal 6 4 7 2 3 4" xfId="11867" xr:uid="{00000000-0005-0000-0000-00000D300000}"/>
    <cellStyle name="Normal 6 4 7 2 4" xfId="11868" xr:uid="{00000000-0005-0000-0000-00000E300000}"/>
    <cellStyle name="Normal 6 4 7 2 4 2" xfId="11869" xr:uid="{00000000-0005-0000-0000-00000F300000}"/>
    <cellStyle name="Normal 6 4 7 2 4 2 2" xfId="11870" xr:uid="{00000000-0005-0000-0000-000010300000}"/>
    <cellStyle name="Normal 6 4 7 2 4 2 2 2" xfId="11871" xr:uid="{00000000-0005-0000-0000-000011300000}"/>
    <cellStyle name="Normal 6 4 7 2 4 2 3" xfId="11872" xr:uid="{00000000-0005-0000-0000-000012300000}"/>
    <cellStyle name="Normal 6 4 7 2 4 3" xfId="11873" xr:uid="{00000000-0005-0000-0000-000013300000}"/>
    <cellStyle name="Normal 6 4 7 2 4 3 2" xfId="11874" xr:uid="{00000000-0005-0000-0000-000014300000}"/>
    <cellStyle name="Normal 6 4 7 2 4 4" xfId="11875" xr:uid="{00000000-0005-0000-0000-000015300000}"/>
    <cellStyle name="Normal 6 4 7 2 5" xfId="11876" xr:uid="{00000000-0005-0000-0000-000016300000}"/>
    <cellStyle name="Normal 6 4 7 2 5 2" xfId="11877" xr:uid="{00000000-0005-0000-0000-000017300000}"/>
    <cellStyle name="Normal 6 4 7 2 5 2 2" xfId="11878" xr:uid="{00000000-0005-0000-0000-000018300000}"/>
    <cellStyle name="Normal 6 4 7 2 5 2 2 2" xfId="11879" xr:uid="{00000000-0005-0000-0000-000019300000}"/>
    <cellStyle name="Normal 6 4 7 2 5 2 3" xfId="11880" xr:uid="{00000000-0005-0000-0000-00001A300000}"/>
    <cellStyle name="Normal 6 4 7 2 5 3" xfId="11881" xr:uid="{00000000-0005-0000-0000-00001B300000}"/>
    <cellStyle name="Normal 6 4 7 2 5 3 2" xfId="11882" xr:uid="{00000000-0005-0000-0000-00001C300000}"/>
    <cellStyle name="Normal 6 4 7 2 5 4" xfId="11883" xr:uid="{00000000-0005-0000-0000-00001D300000}"/>
    <cellStyle name="Normal 6 4 7 2 6" xfId="11884" xr:uid="{00000000-0005-0000-0000-00001E300000}"/>
    <cellStyle name="Normal 6 4 7 2 6 2" xfId="11885" xr:uid="{00000000-0005-0000-0000-00001F300000}"/>
    <cellStyle name="Normal 6 4 7 2 6 2 2" xfId="11886" xr:uid="{00000000-0005-0000-0000-000020300000}"/>
    <cellStyle name="Normal 6 4 7 2 6 3" xfId="11887" xr:uid="{00000000-0005-0000-0000-000021300000}"/>
    <cellStyle name="Normal 6 4 7 2 7" xfId="11888" xr:uid="{00000000-0005-0000-0000-000022300000}"/>
    <cellStyle name="Normal 6 4 7 2 7 2" xfId="11889" xr:uid="{00000000-0005-0000-0000-000023300000}"/>
    <cellStyle name="Normal 6 4 7 2 8" xfId="11890" xr:uid="{00000000-0005-0000-0000-000024300000}"/>
    <cellStyle name="Normal 6 4 7 2 8 2" xfId="11891" xr:uid="{00000000-0005-0000-0000-000025300000}"/>
    <cellStyle name="Normal 6 4 7 2 9" xfId="11892" xr:uid="{00000000-0005-0000-0000-000026300000}"/>
    <cellStyle name="Normal 6 4 7 3" xfId="11893" xr:uid="{00000000-0005-0000-0000-000027300000}"/>
    <cellStyle name="Normal 6 4 7 3 2" xfId="11894" xr:uid="{00000000-0005-0000-0000-000028300000}"/>
    <cellStyle name="Normal 6 4 7 3 2 2" xfId="11895" xr:uid="{00000000-0005-0000-0000-000029300000}"/>
    <cellStyle name="Normal 6 4 7 3 2 2 2" xfId="11896" xr:uid="{00000000-0005-0000-0000-00002A300000}"/>
    <cellStyle name="Normal 6 4 7 3 2 2 2 2" xfId="11897" xr:uid="{00000000-0005-0000-0000-00002B300000}"/>
    <cellStyle name="Normal 6 4 7 3 2 2 3" xfId="11898" xr:uid="{00000000-0005-0000-0000-00002C300000}"/>
    <cellStyle name="Normal 6 4 7 3 2 3" xfId="11899" xr:uid="{00000000-0005-0000-0000-00002D300000}"/>
    <cellStyle name="Normal 6 4 7 3 2 3 2" xfId="11900" xr:uid="{00000000-0005-0000-0000-00002E300000}"/>
    <cellStyle name="Normal 6 4 7 3 2 4" xfId="11901" xr:uid="{00000000-0005-0000-0000-00002F300000}"/>
    <cellStyle name="Normal 6 4 7 3 3" xfId="11902" xr:uid="{00000000-0005-0000-0000-000030300000}"/>
    <cellStyle name="Normal 6 4 7 3 3 2" xfId="11903" xr:uid="{00000000-0005-0000-0000-000031300000}"/>
    <cellStyle name="Normal 6 4 7 3 3 2 2" xfId="11904" xr:uid="{00000000-0005-0000-0000-000032300000}"/>
    <cellStyle name="Normal 6 4 7 3 3 2 2 2" xfId="11905" xr:uid="{00000000-0005-0000-0000-000033300000}"/>
    <cellStyle name="Normal 6 4 7 3 3 2 3" xfId="11906" xr:uid="{00000000-0005-0000-0000-000034300000}"/>
    <cellStyle name="Normal 6 4 7 3 3 3" xfId="11907" xr:uid="{00000000-0005-0000-0000-000035300000}"/>
    <cellStyle name="Normal 6 4 7 3 3 3 2" xfId="11908" xr:uid="{00000000-0005-0000-0000-000036300000}"/>
    <cellStyle name="Normal 6 4 7 3 3 4" xfId="11909" xr:uid="{00000000-0005-0000-0000-000037300000}"/>
    <cellStyle name="Normal 6 4 7 3 4" xfId="11910" xr:uid="{00000000-0005-0000-0000-000038300000}"/>
    <cellStyle name="Normal 6 4 7 3 4 2" xfId="11911" xr:uid="{00000000-0005-0000-0000-000039300000}"/>
    <cellStyle name="Normal 6 4 7 3 4 2 2" xfId="11912" xr:uid="{00000000-0005-0000-0000-00003A300000}"/>
    <cellStyle name="Normal 6 4 7 3 4 2 2 2" xfId="11913" xr:uid="{00000000-0005-0000-0000-00003B300000}"/>
    <cellStyle name="Normal 6 4 7 3 4 2 3" xfId="11914" xr:uid="{00000000-0005-0000-0000-00003C300000}"/>
    <cellStyle name="Normal 6 4 7 3 4 3" xfId="11915" xr:uid="{00000000-0005-0000-0000-00003D300000}"/>
    <cellStyle name="Normal 6 4 7 3 4 3 2" xfId="11916" xr:uid="{00000000-0005-0000-0000-00003E300000}"/>
    <cellStyle name="Normal 6 4 7 3 4 4" xfId="11917" xr:uid="{00000000-0005-0000-0000-00003F300000}"/>
    <cellStyle name="Normal 6 4 7 3 5" xfId="11918" xr:uid="{00000000-0005-0000-0000-000040300000}"/>
    <cellStyle name="Normal 6 4 7 3 5 2" xfId="11919" xr:uid="{00000000-0005-0000-0000-000041300000}"/>
    <cellStyle name="Normal 6 4 7 3 5 2 2" xfId="11920" xr:uid="{00000000-0005-0000-0000-000042300000}"/>
    <cellStyle name="Normal 6 4 7 3 5 3" xfId="11921" xr:uid="{00000000-0005-0000-0000-000043300000}"/>
    <cellStyle name="Normal 6 4 7 3 6" xfId="11922" xr:uid="{00000000-0005-0000-0000-000044300000}"/>
    <cellStyle name="Normal 6 4 7 3 6 2" xfId="11923" xr:uid="{00000000-0005-0000-0000-000045300000}"/>
    <cellStyle name="Normal 6 4 7 3 7" xfId="11924" xr:uid="{00000000-0005-0000-0000-000046300000}"/>
    <cellStyle name="Normal 6 4 7 4" xfId="11925" xr:uid="{00000000-0005-0000-0000-000047300000}"/>
    <cellStyle name="Normal 6 4 7 4 2" xfId="11926" xr:uid="{00000000-0005-0000-0000-000048300000}"/>
    <cellStyle name="Normal 6 4 7 4 2 2" xfId="11927" xr:uid="{00000000-0005-0000-0000-000049300000}"/>
    <cellStyle name="Normal 6 4 7 4 2 2 2" xfId="11928" xr:uid="{00000000-0005-0000-0000-00004A300000}"/>
    <cellStyle name="Normal 6 4 7 4 2 3" xfId="11929" xr:uid="{00000000-0005-0000-0000-00004B300000}"/>
    <cellStyle name="Normal 6 4 7 4 3" xfId="11930" xr:uid="{00000000-0005-0000-0000-00004C300000}"/>
    <cellStyle name="Normal 6 4 7 4 3 2" xfId="11931" xr:uid="{00000000-0005-0000-0000-00004D300000}"/>
    <cellStyle name="Normal 6 4 7 4 4" xfId="11932" xr:uid="{00000000-0005-0000-0000-00004E300000}"/>
    <cellStyle name="Normal 6 4 7 5" xfId="11933" xr:uid="{00000000-0005-0000-0000-00004F300000}"/>
    <cellStyle name="Normal 6 4 7 5 2" xfId="11934" xr:uid="{00000000-0005-0000-0000-000050300000}"/>
    <cellStyle name="Normal 6 4 7 5 2 2" xfId="11935" xr:uid="{00000000-0005-0000-0000-000051300000}"/>
    <cellStyle name="Normal 6 4 7 5 2 2 2" xfId="11936" xr:uid="{00000000-0005-0000-0000-000052300000}"/>
    <cellStyle name="Normal 6 4 7 5 2 3" xfId="11937" xr:uid="{00000000-0005-0000-0000-000053300000}"/>
    <cellStyle name="Normal 6 4 7 5 3" xfId="11938" xr:uid="{00000000-0005-0000-0000-000054300000}"/>
    <cellStyle name="Normal 6 4 7 5 3 2" xfId="11939" xr:uid="{00000000-0005-0000-0000-000055300000}"/>
    <cellStyle name="Normal 6 4 7 5 4" xfId="11940" xr:uid="{00000000-0005-0000-0000-000056300000}"/>
    <cellStyle name="Normal 6 4 7 6" xfId="11941" xr:uid="{00000000-0005-0000-0000-000057300000}"/>
    <cellStyle name="Normal 6 4 7 6 2" xfId="11942" xr:uid="{00000000-0005-0000-0000-000058300000}"/>
    <cellStyle name="Normal 6 4 7 6 2 2" xfId="11943" xr:uid="{00000000-0005-0000-0000-000059300000}"/>
    <cellStyle name="Normal 6 4 7 6 2 2 2" xfId="11944" xr:uid="{00000000-0005-0000-0000-00005A300000}"/>
    <cellStyle name="Normal 6 4 7 6 2 3" xfId="11945" xr:uid="{00000000-0005-0000-0000-00005B300000}"/>
    <cellStyle name="Normal 6 4 7 6 3" xfId="11946" xr:uid="{00000000-0005-0000-0000-00005C300000}"/>
    <cellStyle name="Normal 6 4 7 6 3 2" xfId="11947" xr:uid="{00000000-0005-0000-0000-00005D300000}"/>
    <cellStyle name="Normal 6 4 7 6 4" xfId="11948" xr:uid="{00000000-0005-0000-0000-00005E300000}"/>
    <cellStyle name="Normal 6 4 7 7" xfId="11949" xr:uid="{00000000-0005-0000-0000-00005F300000}"/>
    <cellStyle name="Normal 6 4 7 7 2" xfId="11950" xr:uid="{00000000-0005-0000-0000-000060300000}"/>
    <cellStyle name="Normal 6 4 7 7 2 2" xfId="11951" xr:uid="{00000000-0005-0000-0000-000061300000}"/>
    <cellStyle name="Normal 6 4 7 7 2 2 2" xfId="11952" xr:uid="{00000000-0005-0000-0000-000062300000}"/>
    <cellStyle name="Normal 6 4 7 7 2 3" xfId="11953" xr:uid="{00000000-0005-0000-0000-000063300000}"/>
    <cellStyle name="Normal 6 4 7 7 3" xfId="11954" xr:uid="{00000000-0005-0000-0000-000064300000}"/>
    <cellStyle name="Normal 6 4 7 7 3 2" xfId="11955" xr:uid="{00000000-0005-0000-0000-000065300000}"/>
    <cellStyle name="Normal 6 4 7 7 4" xfId="11956" xr:uid="{00000000-0005-0000-0000-000066300000}"/>
    <cellStyle name="Normal 6 4 7 8" xfId="11957" xr:uid="{00000000-0005-0000-0000-000067300000}"/>
    <cellStyle name="Normal 6 4 7 8 2" xfId="11958" xr:uid="{00000000-0005-0000-0000-000068300000}"/>
    <cellStyle name="Normal 6 4 7 8 2 2" xfId="11959" xr:uid="{00000000-0005-0000-0000-000069300000}"/>
    <cellStyle name="Normal 6 4 7 8 3" xfId="11960" xr:uid="{00000000-0005-0000-0000-00006A300000}"/>
    <cellStyle name="Normal 6 4 7 9" xfId="11961" xr:uid="{00000000-0005-0000-0000-00006B300000}"/>
    <cellStyle name="Normal 6 4 7 9 2" xfId="11962" xr:uid="{00000000-0005-0000-0000-00006C300000}"/>
    <cellStyle name="Normal 6 4 8" xfId="11963" xr:uid="{00000000-0005-0000-0000-00006D300000}"/>
    <cellStyle name="Normal 6 4 8 10" xfId="11964" xr:uid="{00000000-0005-0000-0000-00006E300000}"/>
    <cellStyle name="Normal 6 4 8 2" xfId="11965" xr:uid="{00000000-0005-0000-0000-00006F300000}"/>
    <cellStyle name="Normal 6 4 8 2 2" xfId="11966" xr:uid="{00000000-0005-0000-0000-000070300000}"/>
    <cellStyle name="Normal 6 4 8 2 2 2" xfId="11967" xr:uid="{00000000-0005-0000-0000-000071300000}"/>
    <cellStyle name="Normal 6 4 8 2 2 2 2" xfId="11968" xr:uid="{00000000-0005-0000-0000-000072300000}"/>
    <cellStyle name="Normal 6 4 8 2 2 2 2 2" xfId="11969" xr:uid="{00000000-0005-0000-0000-000073300000}"/>
    <cellStyle name="Normal 6 4 8 2 2 2 3" xfId="11970" xr:uid="{00000000-0005-0000-0000-000074300000}"/>
    <cellStyle name="Normal 6 4 8 2 2 3" xfId="11971" xr:uid="{00000000-0005-0000-0000-000075300000}"/>
    <cellStyle name="Normal 6 4 8 2 2 3 2" xfId="11972" xr:uid="{00000000-0005-0000-0000-000076300000}"/>
    <cellStyle name="Normal 6 4 8 2 2 4" xfId="11973" xr:uid="{00000000-0005-0000-0000-000077300000}"/>
    <cellStyle name="Normal 6 4 8 2 3" xfId="11974" xr:uid="{00000000-0005-0000-0000-000078300000}"/>
    <cellStyle name="Normal 6 4 8 2 3 2" xfId="11975" xr:uid="{00000000-0005-0000-0000-000079300000}"/>
    <cellStyle name="Normal 6 4 8 2 3 2 2" xfId="11976" xr:uid="{00000000-0005-0000-0000-00007A300000}"/>
    <cellStyle name="Normal 6 4 8 2 3 2 2 2" xfId="11977" xr:uid="{00000000-0005-0000-0000-00007B300000}"/>
    <cellStyle name="Normal 6 4 8 2 3 2 3" xfId="11978" xr:uid="{00000000-0005-0000-0000-00007C300000}"/>
    <cellStyle name="Normal 6 4 8 2 3 3" xfId="11979" xr:uid="{00000000-0005-0000-0000-00007D300000}"/>
    <cellStyle name="Normal 6 4 8 2 3 3 2" xfId="11980" xr:uid="{00000000-0005-0000-0000-00007E300000}"/>
    <cellStyle name="Normal 6 4 8 2 3 4" xfId="11981" xr:uid="{00000000-0005-0000-0000-00007F300000}"/>
    <cellStyle name="Normal 6 4 8 2 4" xfId="11982" xr:uid="{00000000-0005-0000-0000-000080300000}"/>
    <cellStyle name="Normal 6 4 8 2 4 2" xfId="11983" xr:uid="{00000000-0005-0000-0000-000081300000}"/>
    <cellStyle name="Normal 6 4 8 2 4 2 2" xfId="11984" xr:uid="{00000000-0005-0000-0000-000082300000}"/>
    <cellStyle name="Normal 6 4 8 2 4 2 2 2" xfId="11985" xr:uid="{00000000-0005-0000-0000-000083300000}"/>
    <cellStyle name="Normal 6 4 8 2 4 2 3" xfId="11986" xr:uid="{00000000-0005-0000-0000-000084300000}"/>
    <cellStyle name="Normal 6 4 8 2 4 3" xfId="11987" xr:uid="{00000000-0005-0000-0000-000085300000}"/>
    <cellStyle name="Normal 6 4 8 2 4 3 2" xfId="11988" xr:uid="{00000000-0005-0000-0000-000086300000}"/>
    <cellStyle name="Normal 6 4 8 2 4 4" xfId="11989" xr:uid="{00000000-0005-0000-0000-000087300000}"/>
    <cellStyle name="Normal 6 4 8 2 5" xfId="11990" xr:uid="{00000000-0005-0000-0000-000088300000}"/>
    <cellStyle name="Normal 6 4 8 2 5 2" xfId="11991" xr:uid="{00000000-0005-0000-0000-000089300000}"/>
    <cellStyle name="Normal 6 4 8 2 5 2 2" xfId="11992" xr:uid="{00000000-0005-0000-0000-00008A300000}"/>
    <cellStyle name="Normal 6 4 8 2 5 3" xfId="11993" xr:uid="{00000000-0005-0000-0000-00008B300000}"/>
    <cellStyle name="Normal 6 4 8 2 6" xfId="11994" xr:uid="{00000000-0005-0000-0000-00008C300000}"/>
    <cellStyle name="Normal 6 4 8 2 6 2" xfId="11995" xr:uid="{00000000-0005-0000-0000-00008D300000}"/>
    <cellStyle name="Normal 6 4 8 2 7" xfId="11996" xr:uid="{00000000-0005-0000-0000-00008E300000}"/>
    <cellStyle name="Normal 6 4 8 3" xfId="11997" xr:uid="{00000000-0005-0000-0000-00008F300000}"/>
    <cellStyle name="Normal 6 4 8 3 2" xfId="11998" xr:uid="{00000000-0005-0000-0000-000090300000}"/>
    <cellStyle name="Normal 6 4 8 3 2 2" xfId="11999" xr:uid="{00000000-0005-0000-0000-000091300000}"/>
    <cellStyle name="Normal 6 4 8 3 2 2 2" xfId="12000" xr:uid="{00000000-0005-0000-0000-000092300000}"/>
    <cellStyle name="Normal 6 4 8 3 2 3" xfId="12001" xr:uid="{00000000-0005-0000-0000-000093300000}"/>
    <cellStyle name="Normal 6 4 8 3 3" xfId="12002" xr:uid="{00000000-0005-0000-0000-000094300000}"/>
    <cellStyle name="Normal 6 4 8 3 3 2" xfId="12003" xr:uid="{00000000-0005-0000-0000-000095300000}"/>
    <cellStyle name="Normal 6 4 8 3 4" xfId="12004" xr:uid="{00000000-0005-0000-0000-000096300000}"/>
    <cellStyle name="Normal 6 4 8 4" xfId="12005" xr:uid="{00000000-0005-0000-0000-000097300000}"/>
    <cellStyle name="Normal 6 4 8 4 2" xfId="12006" xr:uid="{00000000-0005-0000-0000-000098300000}"/>
    <cellStyle name="Normal 6 4 8 4 2 2" xfId="12007" xr:uid="{00000000-0005-0000-0000-000099300000}"/>
    <cellStyle name="Normal 6 4 8 4 2 2 2" xfId="12008" xr:uid="{00000000-0005-0000-0000-00009A300000}"/>
    <cellStyle name="Normal 6 4 8 4 2 3" xfId="12009" xr:uid="{00000000-0005-0000-0000-00009B300000}"/>
    <cellStyle name="Normal 6 4 8 4 3" xfId="12010" xr:uid="{00000000-0005-0000-0000-00009C300000}"/>
    <cellStyle name="Normal 6 4 8 4 3 2" xfId="12011" xr:uid="{00000000-0005-0000-0000-00009D300000}"/>
    <cellStyle name="Normal 6 4 8 4 4" xfId="12012" xr:uid="{00000000-0005-0000-0000-00009E300000}"/>
    <cellStyle name="Normal 6 4 8 5" xfId="12013" xr:uid="{00000000-0005-0000-0000-00009F300000}"/>
    <cellStyle name="Normal 6 4 8 5 2" xfId="12014" xr:uid="{00000000-0005-0000-0000-0000A0300000}"/>
    <cellStyle name="Normal 6 4 8 5 2 2" xfId="12015" xr:uid="{00000000-0005-0000-0000-0000A1300000}"/>
    <cellStyle name="Normal 6 4 8 5 2 2 2" xfId="12016" xr:uid="{00000000-0005-0000-0000-0000A2300000}"/>
    <cellStyle name="Normal 6 4 8 5 2 3" xfId="12017" xr:uid="{00000000-0005-0000-0000-0000A3300000}"/>
    <cellStyle name="Normal 6 4 8 5 3" xfId="12018" xr:uid="{00000000-0005-0000-0000-0000A4300000}"/>
    <cellStyle name="Normal 6 4 8 5 3 2" xfId="12019" xr:uid="{00000000-0005-0000-0000-0000A5300000}"/>
    <cellStyle name="Normal 6 4 8 5 4" xfId="12020" xr:uid="{00000000-0005-0000-0000-0000A6300000}"/>
    <cellStyle name="Normal 6 4 8 6" xfId="12021" xr:uid="{00000000-0005-0000-0000-0000A7300000}"/>
    <cellStyle name="Normal 6 4 8 6 2" xfId="12022" xr:uid="{00000000-0005-0000-0000-0000A8300000}"/>
    <cellStyle name="Normal 6 4 8 6 2 2" xfId="12023" xr:uid="{00000000-0005-0000-0000-0000A9300000}"/>
    <cellStyle name="Normal 6 4 8 6 2 2 2" xfId="12024" xr:uid="{00000000-0005-0000-0000-0000AA300000}"/>
    <cellStyle name="Normal 6 4 8 6 2 3" xfId="12025" xr:uid="{00000000-0005-0000-0000-0000AB300000}"/>
    <cellStyle name="Normal 6 4 8 6 3" xfId="12026" xr:uid="{00000000-0005-0000-0000-0000AC300000}"/>
    <cellStyle name="Normal 6 4 8 6 3 2" xfId="12027" xr:uid="{00000000-0005-0000-0000-0000AD300000}"/>
    <cellStyle name="Normal 6 4 8 6 4" xfId="12028" xr:uid="{00000000-0005-0000-0000-0000AE300000}"/>
    <cellStyle name="Normal 6 4 8 7" xfId="12029" xr:uid="{00000000-0005-0000-0000-0000AF300000}"/>
    <cellStyle name="Normal 6 4 8 7 2" xfId="12030" xr:uid="{00000000-0005-0000-0000-0000B0300000}"/>
    <cellStyle name="Normal 6 4 8 7 2 2" xfId="12031" xr:uid="{00000000-0005-0000-0000-0000B1300000}"/>
    <cellStyle name="Normal 6 4 8 7 3" xfId="12032" xr:uid="{00000000-0005-0000-0000-0000B2300000}"/>
    <cellStyle name="Normal 6 4 8 8" xfId="12033" xr:uid="{00000000-0005-0000-0000-0000B3300000}"/>
    <cellStyle name="Normal 6 4 8 8 2" xfId="12034" xr:uid="{00000000-0005-0000-0000-0000B4300000}"/>
    <cellStyle name="Normal 6 4 8 9" xfId="12035" xr:uid="{00000000-0005-0000-0000-0000B5300000}"/>
    <cellStyle name="Normal 6 4 8 9 2" xfId="12036" xr:uid="{00000000-0005-0000-0000-0000B6300000}"/>
    <cellStyle name="Normal 6 4 9" xfId="12037" xr:uid="{00000000-0005-0000-0000-0000B7300000}"/>
    <cellStyle name="Normal 6 4 9 2" xfId="12038" xr:uid="{00000000-0005-0000-0000-0000B8300000}"/>
    <cellStyle name="Normal 6 4 9 2 2" xfId="12039" xr:uid="{00000000-0005-0000-0000-0000B9300000}"/>
    <cellStyle name="Normal 6 4 9 2 2 2" xfId="12040" xr:uid="{00000000-0005-0000-0000-0000BA300000}"/>
    <cellStyle name="Normal 6 4 9 2 2 2 2" xfId="12041" xr:uid="{00000000-0005-0000-0000-0000BB300000}"/>
    <cellStyle name="Normal 6 4 9 2 2 2 2 2" xfId="12042" xr:uid="{00000000-0005-0000-0000-0000BC300000}"/>
    <cellStyle name="Normal 6 4 9 2 2 2 3" xfId="12043" xr:uid="{00000000-0005-0000-0000-0000BD300000}"/>
    <cellStyle name="Normal 6 4 9 2 2 3" xfId="12044" xr:uid="{00000000-0005-0000-0000-0000BE300000}"/>
    <cellStyle name="Normal 6 4 9 2 2 3 2" xfId="12045" xr:uid="{00000000-0005-0000-0000-0000BF300000}"/>
    <cellStyle name="Normal 6 4 9 2 2 4" xfId="12046" xr:uid="{00000000-0005-0000-0000-0000C0300000}"/>
    <cellStyle name="Normal 6 4 9 2 3" xfId="12047" xr:uid="{00000000-0005-0000-0000-0000C1300000}"/>
    <cellStyle name="Normal 6 4 9 2 3 2" xfId="12048" xr:uid="{00000000-0005-0000-0000-0000C2300000}"/>
    <cellStyle name="Normal 6 4 9 2 3 2 2" xfId="12049" xr:uid="{00000000-0005-0000-0000-0000C3300000}"/>
    <cellStyle name="Normal 6 4 9 2 3 2 2 2" xfId="12050" xr:uid="{00000000-0005-0000-0000-0000C4300000}"/>
    <cellStyle name="Normal 6 4 9 2 3 2 3" xfId="12051" xr:uid="{00000000-0005-0000-0000-0000C5300000}"/>
    <cellStyle name="Normal 6 4 9 2 3 3" xfId="12052" xr:uid="{00000000-0005-0000-0000-0000C6300000}"/>
    <cellStyle name="Normal 6 4 9 2 3 3 2" xfId="12053" xr:uid="{00000000-0005-0000-0000-0000C7300000}"/>
    <cellStyle name="Normal 6 4 9 2 3 4" xfId="12054" xr:uid="{00000000-0005-0000-0000-0000C8300000}"/>
    <cellStyle name="Normal 6 4 9 2 4" xfId="12055" xr:uid="{00000000-0005-0000-0000-0000C9300000}"/>
    <cellStyle name="Normal 6 4 9 2 4 2" xfId="12056" xr:uid="{00000000-0005-0000-0000-0000CA300000}"/>
    <cellStyle name="Normal 6 4 9 2 4 2 2" xfId="12057" xr:uid="{00000000-0005-0000-0000-0000CB300000}"/>
    <cellStyle name="Normal 6 4 9 2 4 2 2 2" xfId="12058" xr:uid="{00000000-0005-0000-0000-0000CC300000}"/>
    <cellStyle name="Normal 6 4 9 2 4 2 3" xfId="12059" xr:uid="{00000000-0005-0000-0000-0000CD300000}"/>
    <cellStyle name="Normal 6 4 9 2 4 3" xfId="12060" xr:uid="{00000000-0005-0000-0000-0000CE300000}"/>
    <cellStyle name="Normal 6 4 9 2 4 3 2" xfId="12061" xr:uid="{00000000-0005-0000-0000-0000CF300000}"/>
    <cellStyle name="Normal 6 4 9 2 4 4" xfId="12062" xr:uid="{00000000-0005-0000-0000-0000D0300000}"/>
    <cellStyle name="Normal 6 4 9 2 5" xfId="12063" xr:uid="{00000000-0005-0000-0000-0000D1300000}"/>
    <cellStyle name="Normal 6 4 9 2 5 2" xfId="12064" xr:uid="{00000000-0005-0000-0000-0000D2300000}"/>
    <cellStyle name="Normal 6 4 9 2 5 2 2" xfId="12065" xr:uid="{00000000-0005-0000-0000-0000D3300000}"/>
    <cellStyle name="Normal 6 4 9 2 5 3" xfId="12066" xr:uid="{00000000-0005-0000-0000-0000D4300000}"/>
    <cellStyle name="Normal 6 4 9 2 6" xfId="12067" xr:uid="{00000000-0005-0000-0000-0000D5300000}"/>
    <cellStyle name="Normal 6 4 9 2 6 2" xfId="12068" xr:uid="{00000000-0005-0000-0000-0000D6300000}"/>
    <cellStyle name="Normal 6 4 9 2 7" xfId="12069" xr:uid="{00000000-0005-0000-0000-0000D7300000}"/>
    <cellStyle name="Normal 6 4 9 3" xfId="12070" xr:uid="{00000000-0005-0000-0000-0000D8300000}"/>
    <cellStyle name="Normal 6 4 9 3 2" xfId="12071" xr:uid="{00000000-0005-0000-0000-0000D9300000}"/>
    <cellStyle name="Normal 6 4 9 3 2 2" xfId="12072" xr:uid="{00000000-0005-0000-0000-0000DA300000}"/>
    <cellStyle name="Normal 6 4 9 3 2 2 2" xfId="12073" xr:uid="{00000000-0005-0000-0000-0000DB300000}"/>
    <cellStyle name="Normal 6 4 9 3 2 3" xfId="12074" xr:uid="{00000000-0005-0000-0000-0000DC300000}"/>
    <cellStyle name="Normal 6 4 9 3 3" xfId="12075" xr:uid="{00000000-0005-0000-0000-0000DD300000}"/>
    <cellStyle name="Normal 6 4 9 3 3 2" xfId="12076" xr:uid="{00000000-0005-0000-0000-0000DE300000}"/>
    <cellStyle name="Normal 6 4 9 3 4" xfId="12077" xr:uid="{00000000-0005-0000-0000-0000DF300000}"/>
    <cellStyle name="Normal 6 4 9 4" xfId="12078" xr:uid="{00000000-0005-0000-0000-0000E0300000}"/>
    <cellStyle name="Normal 6 4 9 4 2" xfId="12079" xr:uid="{00000000-0005-0000-0000-0000E1300000}"/>
    <cellStyle name="Normal 6 4 9 4 2 2" xfId="12080" xr:uid="{00000000-0005-0000-0000-0000E2300000}"/>
    <cellStyle name="Normal 6 4 9 4 2 2 2" xfId="12081" xr:uid="{00000000-0005-0000-0000-0000E3300000}"/>
    <cellStyle name="Normal 6 4 9 4 2 3" xfId="12082" xr:uid="{00000000-0005-0000-0000-0000E4300000}"/>
    <cellStyle name="Normal 6 4 9 4 3" xfId="12083" xr:uid="{00000000-0005-0000-0000-0000E5300000}"/>
    <cellStyle name="Normal 6 4 9 4 3 2" xfId="12084" xr:uid="{00000000-0005-0000-0000-0000E6300000}"/>
    <cellStyle name="Normal 6 4 9 4 4" xfId="12085" xr:uid="{00000000-0005-0000-0000-0000E7300000}"/>
    <cellStyle name="Normal 6 4 9 5" xfId="12086" xr:uid="{00000000-0005-0000-0000-0000E8300000}"/>
    <cellStyle name="Normal 6 4 9 5 2" xfId="12087" xr:uid="{00000000-0005-0000-0000-0000E9300000}"/>
    <cellStyle name="Normal 6 4 9 5 2 2" xfId="12088" xr:uid="{00000000-0005-0000-0000-0000EA300000}"/>
    <cellStyle name="Normal 6 4 9 5 2 2 2" xfId="12089" xr:uid="{00000000-0005-0000-0000-0000EB300000}"/>
    <cellStyle name="Normal 6 4 9 5 2 3" xfId="12090" xr:uid="{00000000-0005-0000-0000-0000EC300000}"/>
    <cellStyle name="Normal 6 4 9 5 3" xfId="12091" xr:uid="{00000000-0005-0000-0000-0000ED300000}"/>
    <cellStyle name="Normal 6 4 9 5 3 2" xfId="12092" xr:uid="{00000000-0005-0000-0000-0000EE300000}"/>
    <cellStyle name="Normal 6 4 9 5 4" xfId="12093" xr:uid="{00000000-0005-0000-0000-0000EF300000}"/>
    <cellStyle name="Normal 6 4 9 6" xfId="12094" xr:uid="{00000000-0005-0000-0000-0000F0300000}"/>
    <cellStyle name="Normal 6 4 9 6 2" xfId="12095" xr:uid="{00000000-0005-0000-0000-0000F1300000}"/>
    <cellStyle name="Normal 6 4 9 6 2 2" xfId="12096" xr:uid="{00000000-0005-0000-0000-0000F2300000}"/>
    <cellStyle name="Normal 6 4 9 6 3" xfId="12097" xr:uid="{00000000-0005-0000-0000-0000F3300000}"/>
    <cellStyle name="Normal 6 4 9 7" xfId="12098" xr:uid="{00000000-0005-0000-0000-0000F4300000}"/>
    <cellStyle name="Normal 6 4 9 7 2" xfId="12099" xr:uid="{00000000-0005-0000-0000-0000F5300000}"/>
    <cellStyle name="Normal 6 4 9 8" xfId="12100" xr:uid="{00000000-0005-0000-0000-0000F6300000}"/>
    <cellStyle name="Normal 6 4 9 8 2" xfId="12101" xr:uid="{00000000-0005-0000-0000-0000F7300000}"/>
    <cellStyle name="Normal 6 4 9 9" xfId="12102" xr:uid="{00000000-0005-0000-0000-0000F8300000}"/>
    <cellStyle name="Normal 6 5" xfId="548" xr:uid="{00000000-0005-0000-0000-0000F9300000}"/>
    <cellStyle name="Normal 6 5 10" xfId="12104" xr:uid="{00000000-0005-0000-0000-0000FA300000}"/>
    <cellStyle name="Normal 6 5 10 2" xfId="12105" xr:uid="{00000000-0005-0000-0000-0000FB300000}"/>
    <cellStyle name="Normal 6 5 10 2 2" xfId="12106" xr:uid="{00000000-0005-0000-0000-0000FC300000}"/>
    <cellStyle name="Normal 6 5 10 2 2 2" xfId="12107" xr:uid="{00000000-0005-0000-0000-0000FD300000}"/>
    <cellStyle name="Normal 6 5 10 2 2 2 2" xfId="12108" xr:uid="{00000000-0005-0000-0000-0000FE300000}"/>
    <cellStyle name="Normal 6 5 10 2 2 2 2 2" xfId="12109" xr:uid="{00000000-0005-0000-0000-0000FF300000}"/>
    <cellStyle name="Normal 6 5 10 2 2 2 3" xfId="12110" xr:uid="{00000000-0005-0000-0000-000000310000}"/>
    <cellStyle name="Normal 6 5 10 2 2 3" xfId="12111" xr:uid="{00000000-0005-0000-0000-000001310000}"/>
    <cellStyle name="Normal 6 5 10 2 2 3 2" xfId="12112" xr:uid="{00000000-0005-0000-0000-000002310000}"/>
    <cellStyle name="Normal 6 5 10 2 2 4" xfId="12113" xr:uid="{00000000-0005-0000-0000-000003310000}"/>
    <cellStyle name="Normal 6 5 10 2 3" xfId="12114" xr:uid="{00000000-0005-0000-0000-000004310000}"/>
    <cellStyle name="Normal 6 5 10 2 3 2" xfId="12115" xr:uid="{00000000-0005-0000-0000-000005310000}"/>
    <cellStyle name="Normal 6 5 10 2 3 2 2" xfId="12116" xr:uid="{00000000-0005-0000-0000-000006310000}"/>
    <cellStyle name="Normal 6 5 10 2 3 2 2 2" xfId="12117" xr:uid="{00000000-0005-0000-0000-000007310000}"/>
    <cellStyle name="Normal 6 5 10 2 3 2 3" xfId="12118" xr:uid="{00000000-0005-0000-0000-000008310000}"/>
    <cellStyle name="Normal 6 5 10 2 3 3" xfId="12119" xr:uid="{00000000-0005-0000-0000-000009310000}"/>
    <cellStyle name="Normal 6 5 10 2 3 3 2" xfId="12120" xr:uid="{00000000-0005-0000-0000-00000A310000}"/>
    <cellStyle name="Normal 6 5 10 2 3 4" xfId="12121" xr:uid="{00000000-0005-0000-0000-00000B310000}"/>
    <cellStyle name="Normal 6 5 10 2 4" xfId="12122" xr:uid="{00000000-0005-0000-0000-00000C310000}"/>
    <cellStyle name="Normal 6 5 10 2 4 2" xfId="12123" xr:uid="{00000000-0005-0000-0000-00000D310000}"/>
    <cellStyle name="Normal 6 5 10 2 4 2 2" xfId="12124" xr:uid="{00000000-0005-0000-0000-00000E310000}"/>
    <cellStyle name="Normal 6 5 10 2 4 2 2 2" xfId="12125" xr:uid="{00000000-0005-0000-0000-00000F310000}"/>
    <cellStyle name="Normal 6 5 10 2 4 2 3" xfId="12126" xr:uid="{00000000-0005-0000-0000-000010310000}"/>
    <cellStyle name="Normal 6 5 10 2 4 3" xfId="12127" xr:uid="{00000000-0005-0000-0000-000011310000}"/>
    <cellStyle name="Normal 6 5 10 2 4 3 2" xfId="12128" xr:uid="{00000000-0005-0000-0000-000012310000}"/>
    <cellStyle name="Normal 6 5 10 2 4 4" xfId="12129" xr:uid="{00000000-0005-0000-0000-000013310000}"/>
    <cellStyle name="Normal 6 5 10 2 5" xfId="12130" xr:uid="{00000000-0005-0000-0000-000014310000}"/>
    <cellStyle name="Normal 6 5 10 2 5 2" xfId="12131" xr:uid="{00000000-0005-0000-0000-000015310000}"/>
    <cellStyle name="Normal 6 5 10 2 5 2 2" xfId="12132" xr:uid="{00000000-0005-0000-0000-000016310000}"/>
    <cellStyle name="Normal 6 5 10 2 5 3" xfId="12133" xr:uid="{00000000-0005-0000-0000-000017310000}"/>
    <cellStyle name="Normal 6 5 10 2 6" xfId="12134" xr:uid="{00000000-0005-0000-0000-000018310000}"/>
    <cellStyle name="Normal 6 5 10 2 6 2" xfId="12135" xr:uid="{00000000-0005-0000-0000-000019310000}"/>
    <cellStyle name="Normal 6 5 10 2 7" xfId="12136" xr:uid="{00000000-0005-0000-0000-00001A310000}"/>
    <cellStyle name="Normal 6 5 10 3" xfId="12137" xr:uid="{00000000-0005-0000-0000-00001B310000}"/>
    <cellStyle name="Normal 6 5 10 3 2" xfId="12138" xr:uid="{00000000-0005-0000-0000-00001C310000}"/>
    <cellStyle name="Normal 6 5 10 3 2 2" xfId="12139" xr:uid="{00000000-0005-0000-0000-00001D310000}"/>
    <cellStyle name="Normal 6 5 10 3 2 2 2" xfId="12140" xr:uid="{00000000-0005-0000-0000-00001E310000}"/>
    <cellStyle name="Normal 6 5 10 3 2 3" xfId="12141" xr:uid="{00000000-0005-0000-0000-00001F310000}"/>
    <cellStyle name="Normal 6 5 10 3 3" xfId="12142" xr:uid="{00000000-0005-0000-0000-000020310000}"/>
    <cellStyle name="Normal 6 5 10 3 3 2" xfId="12143" xr:uid="{00000000-0005-0000-0000-000021310000}"/>
    <cellStyle name="Normal 6 5 10 3 4" xfId="12144" xr:uid="{00000000-0005-0000-0000-000022310000}"/>
    <cellStyle name="Normal 6 5 10 4" xfId="12145" xr:uid="{00000000-0005-0000-0000-000023310000}"/>
    <cellStyle name="Normal 6 5 10 4 2" xfId="12146" xr:uid="{00000000-0005-0000-0000-000024310000}"/>
    <cellStyle name="Normal 6 5 10 4 2 2" xfId="12147" xr:uid="{00000000-0005-0000-0000-000025310000}"/>
    <cellStyle name="Normal 6 5 10 4 2 2 2" xfId="12148" xr:uid="{00000000-0005-0000-0000-000026310000}"/>
    <cellStyle name="Normal 6 5 10 4 2 3" xfId="12149" xr:uid="{00000000-0005-0000-0000-000027310000}"/>
    <cellStyle name="Normal 6 5 10 4 3" xfId="12150" xr:uid="{00000000-0005-0000-0000-000028310000}"/>
    <cellStyle name="Normal 6 5 10 4 3 2" xfId="12151" xr:uid="{00000000-0005-0000-0000-000029310000}"/>
    <cellStyle name="Normal 6 5 10 4 4" xfId="12152" xr:uid="{00000000-0005-0000-0000-00002A310000}"/>
    <cellStyle name="Normal 6 5 10 5" xfId="12153" xr:uid="{00000000-0005-0000-0000-00002B310000}"/>
    <cellStyle name="Normal 6 5 10 5 2" xfId="12154" xr:uid="{00000000-0005-0000-0000-00002C310000}"/>
    <cellStyle name="Normal 6 5 10 5 2 2" xfId="12155" xr:uid="{00000000-0005-0000-0000-00002D310000}"/>
    <cellStyle name="Normal 6 5 10 5 2 2 2" xfId="12156" xr:uid="{00000000-0005-0000-0000-00002E310000}"/>
    <cellStyle name="Normal 6 5 10 5 2 3" xfId="12157" xr:uid="{00000000-0005-0000-0000-00002F310000}"/>
    <cellStyle name="Normal 6 5 10 5 3" xfId="12158" xr:uid="{00000000-0005-0000-0000-000030310000}"/>
    <cellStyle name="Normal 6 5 10 5 3 2" xfId="12159" xr:uid="{00000000-0005-0000-0000-000031310000}"/>
    <cellStyle name="Normal 6 5 10 5 4" xfId="12160" xr:uid="{00000000-0005-0000-0000-000032310000}"/>
    <cellStyle name="Normal 6 5 10 6" xfId="12161" xr:uid="{00000000-0005-0000-0000-000033310000}"/>
    <cellStyle name="Normal 6 5 10 6 2" xfId="12162" xr:uid="{00000000-0005-0000-0000-000034310000}"/>
    <cellStyle name="Normal 6 5 10 6 2 2" xfId="12163" xr:uid="{00000000-0005-0000-0000-000035310000}"/>
    <cellStyle name="Normal 6 5 10 6 3" xfId="12164" xr:uid="{00000000-0005-0000-0000-000036310000}"/>
    <cellStyle name="Normal 6 5 10 7" xfId="12165" xr:uid="{00000000-0005-0000-0000-000037310000}"/>
    <cellStyle name="Normal 6 5 10 7 2" xfId="12166" xr:uid="{00000000-0005-0000-0000-000038310000}"/>
    <cellStyle name="Normal 6 5 10 8" xfId="12167" xr:uid="{00000000-0005-0000-0000-000039310000}"/>
    <cellStyle name="Normal 6 5 10 8 2" xfId="12168" xr:uid="{00000000-0005-0000-0000-00003A310000}"/>
    <cellStyle name="Normal 6 5 10 9" xfId="12169" xr:uid="{00000000-0005-0000-0000-00003B310000}"/>
    <cellStyle name="Normal 6 5 11" xfId="12170" xr:uid="{00000000-0005-0000-0000-00003C310000}"/>
    <cellStyle name="Normal 6 5 11 2" xfId="12171" xr:uid="{00000000-0005-0000-0000-00003D310000}"/>
    <cellStyle name="Normal 6 5 11 2 2" xfId="12172" xr:uid="{00000000-0005-0000-0000-00003E310000}"/>
    <cellStyle name="Normal 6 5 11 2 2 2" xfId="12173" xr:uid="{00000000-0005-0000-0000-00003F310000}"/>
    <cellStyle name="Normal 6 5 11 2 2 2 2" xfId="12174" xr:uid="{00000000-0005-0000-0000-000040310000}"/>
    <cellStyle name="Normal 6 5 11 2 2 3" xfId="12175" xr:uid="{00000000-0005-0000-0000-000041310000}"/>
    <cellStyle name="Normal 6 5 11 2 3" xfId="12176" xr:uid="{00000000-0005-0000-0000-000042310000}"/>
    <cellStyle name="Normal 6 5 11 2 3 2" xfId="12177" xr:uid="{00000000-0005-0000-0000-000043310000}"/>
    <cellStyle name="Normal 6 5 11 2 4" xfId="12178" xr:uid="{00000000-0005-0000-0000-000044310000}"/>
    <cellStyle name="Normal 6 5 11 3" xfId="12179" xr:uid="{00000000-0005-0000-0000-000045310000}"/>
    <cellStyle name="Normal 6 5 11 3 2" xfId="12180" xr:uid="{00000000-0005-0000-0000-000046310000}"/>
    <cellStyle name="Normal 6 5 11 3 2 2" xfId="12181" xr:uid="{00000000-0005-0000-0000-000047310000}"/>
    <cellStyle name="Normal 6 5 11 3 2 2 2" xfId="12182" xr:uid="{00000000-0005-0000-0000-000048310000}"/>
    <cellStyle name="Normal 6 5 11 3 2 3" xfId="12183" xr:uid="{00000000-0005-0000-0000-000049310000}"/>
    <cellStyle name="Normal 6 5 11 3 3" xfId="12184" xr:uid="{00000000-0005-0000-0000-00004A310000}"/>
    <cellStyle name="Normal 6 5 11 3 3 2" xfId="12185" xr:uid="{00000000-0005-0000-0000-00004B310000}"/>
    <cellStyle name="Normal 6 5 11 3 4" xfId="12186" xr:uid="{00000000-0005-0000-0000-00004C310000}"/>
    <cellStyle name="Normal 6 5 11 4" xfId="12187" xr:uid="{00000000-0005-0000-0000-00004D310000}"/>
    <cellStyle name="Normal 6 5 11 4 2" xfId="12188" xr:uid="{00000000-0005-0000-0000-00004E310000}"/>
    <cellStyle name="Normal 6 5 11 4 2 2" xfId="12189" xr:uid="{00000000-0005-0000-0000-00004F310000}"/>
    <cellStyle name="Normal 6 5 11 4 2 2 2" xfId="12190" xr:uid="{00000000-0005-0000-0000-000050310000}"/>
    <cellStyle name="Normal 6 5 11 4 2 3" xfId="12191" xr:uid="{00000000-0005-0000-0000-000051310000}"/>
    <cellStyle name="Normal 6 5 11 4 3" xfId="12192" xr:uid="{00000000-0005-0000-0000-000052310000}"/>
    <cellStyle name="Normal 6 5 11 4 3 2" xfId="12193" xr:uid="{00000000-0005-0000-0000-000053310000}"/>
    <cellStyle name="Normal 6 5 11 4 4" xfId="12194" xr:uid="{00000000-0005-0000-0000-000054310000}"/>
    <cellStyle name="Normal 6 5 11 5" xfId="12195" xr:uid="{00000000-0005-0000-0000-000055310000}"/>
    <cellStyle name="Normal 6 5 11 5 2" xfId="12196" xr:uid="{00000000-0005-0000-0000-000056310000}"/>
    <cellStyle name="Normal 6 5 11 5 2 2" xfId="12197" xr:uid="{00000000-0005-0000-0000-000057310000}"/>
    <cellStyle name="Normal 6 5 11 5 3" xfId="12198" xr:uid="{00000000-0005-0000-0000-000058310000}"/>
    <cellStyle name="Normal 6 5 11 6" xfId="12199" xr:uid="{00000000-0005-0000-0000-000059310000}"/>
    <cellStyle name="Normal 6 5 11 6 2" xfId="12200" xr:uid="{00000000-0005-0000-0000-00005A310000}"/>
    <cellStyle name="Normal 6 5 11 7" xfId="12201" xr:uid="{00000000-0005-0000-0000-00005B310000}"/>
    <cellStyle name="Normal 6 5 11 7 2" xfId="12202" xr:uid="{00000000-0005-0000-0000-00005C310000}"/>
    <cellStyle name="Normal 6 5 11 8" xfId="12203" xr:uid="{00000000-0005-0000-0000-00005D310000}"/>
    <cellStyle name="Normal 6 5 12" xfId="12204" xr:uid="{00000000-0005-0000-0000-00005E310000}"/>
    <cellStyle name="Normal 6 5 12 2" xfId="12205" xr:uid="{00000000-0005-0000-0000-00005F310000}"/>
    <cellStyle name="Normal 6 5 12 2 2" xfId="12206" xr:uid="{00000000-0005-0000-0000-000060310000}"/>
    <cellStyle name="Normal 6 5 12 2 2 2" xfId="12207" xr:uid="{00000000-0005-0000-0000-000061310000}"/>
    <cellStyle name="Normal 6 5 12 2 3" xfId="12208" xr:uid="{00000000-0005-0000-0000-000062310000}"/>
    <cellStyle name="Normal 6 5 12 3" xfId="12209" xr:uid="{00000000-0005-0000-0000-000063310000}"/>
    <cellStyle name="Normal 6 5 12 3 2" xfId="12210" xr:uid="{00000000-0005-0000-0000-000064310000}"/>
    <cellStyle name="Normal 6 5 12 4" xfId="12211" xr:uid="{00000000-0005-0000-0000-000065310000}"/>
    <cellStyle name="Normal 6 5 13" xfId="12212" xr:uid="{00000000-0005-0000-0000-000066310000}"/>
    <cellStyle name="Normal 6 5 13 2" xfId="12213" xr:uid="{00000000-0005-0000-0000-000067310000}"/>
    <cellStyle name="Normal 6 5 13 2 2" xfId="12214" xr:uid="{00000000-0005-0000-0000-000068310000}"/>
    <cellStyle name="Normal 6 5 13 2 2 2" xfId="12215" xr:uid="{00000000-0005-0000-0000-000069310000}"/>
    <cellStyle name="Normal 6 5 13 2 3" xfId="12216" xr:uid="{00000000-0005-0000-0000-00006A310000}"/>
    <cellStyle name="Normal 6 5 13 3" xfId="12217" xr:uid="{00000000-0005-0000-0000-00006B310000}"/>
    <cellStyle name="Normal 6 5 13 3 2" xfId="12218" xr:uid="{00000000-0005-0000-0000-00006C310000}"/>
    <cellStyle name="Normal 6 5 13 4" xfId="12219" xr:uid="{00000000-0005-0000-0000-00006D310000}"/>
    <cellStyle name="Normal 6 5 14" xfId="12220" xr:uid="{00000000-0005-0000-0000-00006E310000}"/>
    <cellStyle name="Normal 6 5 14 2" xfId="12221" xr:uid="{00000000-0005-0000-0000-00006F310000}"/>
    <cellStyle name="Normal 6 5 14 2 2" xfId="12222" xr:uid="{00000000-0005-0000-0000-000070310000}"/>
    <cellStyle name="Normal 6 5 14 2 2 2" xfId="12223" xr:uid="{00000000-0005-0000-0000-000071310000}"/>
    <cellStyle name="Normal 6 5 14 2 3" xfId="12224" xr:uid="{00000000-0005-0000-0000-000072310000}"/>
    <cellStyle name="Normal 6 5 14 3" xfId="12225" xr:uid="{00000000-0005-0000-0000-000073310000}"/>
    <cellStyle name="Normal 6 5 14 3 2" xfId="12226" xr:uid="{00000000-0005-0000-0000-000074310000}"/>
    <cellStyle name="Normal 6 5 14 4" xfId="12227" xr:uid="{00000000-0005-0000-0000-000075310000}"/>
    <cellStyle name="Normal 6 5 15" xfId="12228" xr:uid="{00000000-0005-0000-0000-000076310000}"/>
    <cellStyle name="Normal 6 5 15 2" xfId="12229" xr:uid="{00000000-0005-0000-0000-000077310000}"/>
    <cellStyle name="Normal 6 5 15 2 2" xfId="12230" xr:uid="{00000000-0005-0000-0000-000078310000}"/>
    <cellStyle name="Normal 6 5 15 2 2 2" xfId="12231" xr:uid="{00000000-0005-0000-0000-000079310000}"/>
    <cellStyle name="Normal 6 5 15 2 3" xfId="12232" xr:uid="{00000000-0005-0000-0000-00007A310000}"/>
    <cellStyle name="Normal 6 5 15 3" xfId="12233" xr:uid="{00000000-0005-0000-0000-00007B310000}"/>
    <cellStyle name="Normal 6 5 15 3 2" xfId="12234" xr:uid="{00000000-0005-0000-0000-00007C310000}"/>
    <cellStyle name="Normal 6 5 15 4" xfId="12235" xr:uid="{00000000-0005-0000-0000-00007D310000}"/>
    <cellStyle name="Normal 6 5 16" xfId="12236" xr:uid="{00000000-0005-0000-0000-00007E310000}"/>
    <cellStyle name="Normal 6 5 16 2" xfId="12237" xr:uid="{00000000-0005-0000-0000-00007F310000}"/>
    <cellStyle name="Normal 6 5 16 2 2" xfId="12238" xr:uid="{00000000-0005-0000-0000-000080310000}"/>
    <cellStyle name="Normal 6 5 16 3" xfId="12239" xr:uid="{00000000-0005-0000-0000-000081310000}"/>
    <cellStyle name="Normal 6 5 17" xfId="12240" xr:uid="{00000000-0005-0000-0000-000082310000}"/>
    <cellStyle name="Normal 6 5 17 2" xfId="12241" xr:uid="{00000000-0005-0000-0000-000083310000}"/>
    <cellStyle name="Normal 6 5 18" xfId="12242" xr:uid="{00000000-0005-0000-0000-000084310000}"/>
    <cellStyle name="Normal 6 5 18 2" xfId="12243" xr:uid="{00000000-0005-0000-0000-000085310000}"/>
    <cellStyle name="Normal 6 5 19" xfId="12244" xr:uid="{00000000-0005-0000-0000-000086310000}"/>
    <cellStyle name="Normal 6 5 19 2" xfId="12245" xr:uid="{00000000-0005-0000-0000-000087310000}"/>
    <cellStyle name="Normal 6 5 2" xfId="12246" xr:uid="{00000000-0005-0000-0000-000088310000}"/>
    <cellStyle name="Normal 6 5 2 10" xfId="12247" xr:uid="{00000000-0005-0000-0000-000089310000}"/>
    <cellStyle name="Normal 6 5 2 10 2" xfId="12248" xr:uid="{00000000-0005-0000-0000-00008A310000}"/>
    <cellStyle name="Normal 6 5 2 10 2 2" xfId="12249" xr:uid="{00000000-0005-0000-0000-00008B310000}"/>
    <cellStyle name="Normal 6 5 2 10 2 2 2" xfId="12250" xr:uid="{00000000-0005-0000-0000-00008C310000}"/>
    <cellStyle name="Normal 6 5 2 10 2 3" xfId="12251" xr:uid="{00000000-0005-0000-0000-00008D310000}"/>
    <cellStyle name="Normal 6 5 2 10 3" xfId="12252" xr:uid="{00000000-0005-0000-0000-00008E310000}"/>
    <cellStyle name="Normal 6 5 2 10 3 2" xfId="12253" xr:uid="{00000000-0005-0000-0000-00008F310000}"/>
    <cellStyle name="Normal 6 5 2 10 4" xfId="12254" xr:uid="{00000000-0005-0000-0000-000090310000}"/>
    <cellStyle name="Normal 6 5 2 11" xfId="12255" xr:uid="{00000000-0005-0000-0000-000091310000}"/>
    <cellStyle name="Normal 6 5 2 11 2" xfId="12256" xr:uid="{00000000-0005-0000-0000-000092310000}"/>
    <cellStyle name="Normal 6 5 2 11 2 2" xfId="12257" xr:uid="{00000000-0005-0000-0000-000093310000}"/>
    <cellStyle name="Normal 6 5 2 11 2 2 2" xfId="12258" xr:uid="{00000000-0005-0000-0000-000094310000}"/>
    <cellStyle name="Normal 6 5 2 11 2 3" xfId="12259" xr:uid="{00000000-0005-0000-0000-000095310000}"/>
    <cellStyle name="Normal 6 5 2 11 3" xfId="12260" xr:uid="{00000000-0005-0000-0000-000096310000}"/>
    <cellStyle name="Normal 6 5 2 11 3 2" xfId="12261" xr:uid="{00000000-0005-0000-0000-000097310000}"/>
    <cellStyle name="Normal 6 5 2 11 4" xfId="12262" xr:uid="{00000000-0005-0000-0000-000098310000}"/>
    <cellStyle name="Normal 6 5 2 12" xfId="12263" xr:uid="{00000000-0005-0000-0000-000099310000}"/>
    <cellStyle name="Normal 6 5 2 12 2" xfId="12264" xr:uid="{00000000-0005-0000-0000-00009A310000}"/>
    <cellStyle name="Normal 6 5 2 12 2 2" xfId="12265" xr:uid="{00000000-0005-0000-0000-00009B310000}"/>
    <cellStyle name="Normal 6 5 2 12 2 2 2" xfId="12266" xr:uid="{00000000-0005-0000-0000-00009C310000}"/>
    <cellStyle name="Normal 6 5 2 12 2 3" xfId="12267" xr:uid="{00000000-0005-0000-0000-00009D310000}"/>
    <cellStyle name="Normal 6 5 2 12 3" xfId="12268" xr:uid="{00000000-0005-0000-0000-00009E310000}"/>
    <cellStyle name="Normal 6 5 2 12 3 2" xfId="12269" xr:uid="{00000000-0005-0000-0000-00009F310000}"/>
    <cellStyle name="Normal 6 5 2 12 4" xfId="12270" xr:uid="{00000000-0005-0000-0000-0000A0310000}"/>
    <cellStyle name="Normal 6 5 2 13" xfId="12271" xr:uid="{00000000-0005-0000-0000-0000A1310000}"/>
    <cellStyle name="Normal 6 5 2 13 2" xfId="12272" xr:uid="{00000000-0005-0000-0000-0000A2310000}"/>
    <cellStyle name="Normal 6 5 2 13 2 2" xfId="12273" xr:uid="{00000000-0005-0000-0000-0000A3310000}"/>
    <cellStyle name="Normal 6 5 2 13 3" xfId="12274" xr:uid="{00000000-0005-0000-0000-0000A4310000}"/>
    <cellStyle name="Normal 6 5 2 14" xfId="12275" xr:uid="{00000000-0005-0000-0000-0000A5310000}"/>
    <cellStyle name="Normal 6 5 2 14 2" xfId="12276" xr:uid="{00000000-0005-0000-0000-0000A6310000}"/>
    <cellStyle name="Normal 6 5 2 15" xfId="12277" xr:uid="{00000000-0005-0000-0000-0000A7310000}"/>
    <cellStyle name="Normal 6 5 2 15 2" xfId="12278" xr:uid="{00000000-0005-0000-0000-0000A8310000}"/>
    <cellStyle name="Normal 6 5 2 16" xfId="12279" xr:uid="{00000000-0005-0000-0000-0000A9310000}"/>
    <cellStyle name="Normal 6 5 2 16 2" xfId="12280" xr:uid="{00000000-0005-0000-0000-0000AA310000}"/>
    <cellStyle name="Normal 6 5 2 17" xfId="12281" xr:uid="{00000000-0005-0000-0000-0000AB310000}"/>
    <cellStyle name="Normal 6 5 2 18" xfId="12282" xr:uid="{00000000-0005-0000-0000-0000AC310000}"/>
    <cellStyle name="Normal 6 5 2 19" xfId="12283" xr:uid="{00000000-0005-0000-0000-0000AD310000}"/>
    <cellStyle name="Normal 6 5 2 2" xfId="12284" xr:uid="{00000000-0005-0000-0000-0000AE310000}"/>
    <cellStyle name="Normal 6 5 2 2 10" xfId="12285" xr:uid="{00000000-0005-0000-0000-0000AF310000}"/>
    <cellStyle name="Normal 6 5 2 2 10 2" xfId="12286" xr:uid="{00000000-0005-0000-0000-0000B0310000}"/>
    <cellStyle name="Normal 6 5 2 2 10 2 2" xfId="12287" xr:uid="{00000000-0005-0000-0000-0000B1310000}"/>
    <cellStyle name="Normal 6 5 2 2 10 2 2 2" xfId="12288" xr:uid="{00000000-0005-0000-0000-0000B2310000}"/>
    <cellStyle name="Normal 6 5 2 2 10 2 3" xfId="12289" xr:uid="{00000000-0005-0000-0000-0000B3310000}"/>
    <cellStyle name="Normal 6 5 2 2 10 3" xfId="12290" xr:uid="{00000000-0005-0000-0000-0000B4310000}"/>
    <cellStyle name="Normal 6 5 2 2 10 3 2" xfId="12291" xr:uid="{00000000-0005-0000-0000-0000B5310000}"/>
    <cellStyle name="Normal 6 5 2 2 10 4" xfId="12292" xr:uid="{00000000-0005-0000-0000-0000B6310000}"/>
    <cellStyle name="Normal 6 5 2 2 11" xfId="12293" xr:uid="{00000000-0005-0000-0000-0000B7310000}"/>
    <cellStyle name="Normal 6 5 2 2 11 2" xfId="12294" xr:uid="{00000000-0005-0000-0000-0000B8310000}"/>
    <cellStyle name="Normal 6 5 2 2 11 2 2" xfId="12295" xr:uid="{00000000-0005-0000-0000-0000B9310000}"/>
    <cellStyle name="Normal 6 5 2 2 11 3" xfId="12296" xr:uid="{00000000-0005-0000-0000-0000BA310000}"/>
    <cellStyle name="Normal 6 5 2 2 12" xfId="12297" xr:uid="{00000000-0005-0000-0000-0000BB310000}"/>
    <cellStyle name="Normal 6 5 2 2 12 2" xfId="12298" xr:uid="{00000000-0005-0000-0000-0000BC310000}"/>
    <cellStyle name="Normal 6 5 2 2 13" xfId="12299" xr:uid="{00000000-0005-0000-0000-0000BD310000}"/>
    <cellStyle name="Normal 6 5 2 2 13 2" xfId="12300" xr:uid="{00000000-0005-0000-0000-0000BE310000}"/>
    <cellStyle name="Normal 6 5 2 2 14" xfId="12301" xr:uid="{00000000-0005-0000-0000-0000BF310000}"/>
    <cellStyle name="Normal 6 5 2 2 15" xfId="12302" xr:uid="{00000000-0005-0000-0000-0000C0310000}"/>
    <cellStyle name="Normal 6 5 2 2 2" xfId="12303" xr:uid="{00000000-0005-0000-0000-0000C1310000}"/>
    <cellStyle name="Normal 6 5 2 2 2 10" xfId="12304" xr:uid="{00000000-0005-0000-0000-0000C2310000}"/>
    <cellStyle name="Normal 6 5 2 2 2 10 2" xfId="12305" xr:uid="{00000000-0005-0000-0000-0000C3310000}"/>
    <cellStyle name="Normal 6 5 2 2 2 11" xfId="12306" xr:uid="{00000000-0005-0000-0000-0000C4310000}"/>
    <cellStyle name="Normal 6 5 2 2 2 2" xfId="12307" xr:uid="{00000000-0005-0000-0000-0000C5310000}"/>
    <cellStyle name="Normal 6 5 2 2 2 2 2" xfId="12308" xr:uid="{00000000-0005-0000-0000-0000C6310000}"/>
    <cellStyle name="Normal 6 5 2 2 2 2 2 2" xfId="12309" xr:uid="{00000000-0005-0000-0000-0000C7310000}"/>
    <cellStyle name="Normal 6 5 2 2 2 2 2 2 2" xfId="12310" xr:uid="{00000000-0005-0000-0000-0000C8310000}"/>
    <cellStyle name="Normal 6 5 2 2 2 2 2 2 2 2" xfId="12311" xr:uid="{00000000-0005-0000-0000-0000C9310000}"/>
    <cellStyle name="Normal 6 5 2 2 2 2 2 2 2 2 2" xfId="12312" xr:uid="{00000000-0005-0000-0000-0000CA310000}"/>
    <cellStyle name="Normal 6 5 2 2 2 2 2 2 2 3" xfId="12313" xr:uid="{00000000-0005-0000-0000-0000CB310000}"/>
    <cellStyle name="Normal 6 5 2 2 2 2 2 2 3" xfId="12314" xr:uid="{00000000-0005-0000-0000-0000CC310000}"/>
    <cellStyle name="Normal 6 5 2 2 2 2 2 2 3 2" xfId="12315" xr:uid="{00000000-0005-0000-0000-0000CD310000}"/>
    <cellStyle name="Normal 6 5 2 2 2 2 2 2 4" xfId="12316" xr:uid="{00000000-0005-0000-0000-0000CE310000}"/>
    <cellStyle name="Normal 6 5 2 2 2 2 2 3" xfId="12317" xr:uid="{00000000-0005-0000-0000-0000CF310000}"/>
    <cellStyle name="Normal 6 5 2 2 2 2 2 3 2" xfId="12318" xr:uid="{00000000-0005-0000-0000-0000D0310000}"/>
    <cellStyle name="Normal 6 5 2 2 2 2 2 3 2 2" xfId="12319" xr:uid="{00000000-0005-0000-0000-0000D1310000}"/>
    <cellStyle name="Normal 6 5 2 2 2 2 2 3 2 2 2" xfId="12320" xr:uid="{00000000-0005-0000-0000-0000D2310000}"/>
    <cellStyle name="Normal 6 5 2 2 2 2 2 3 2 3" xfId="12321" xr:uid="{00000000-0005-0000-0000-0000D3310000}"/>
    <cellStyle name="Normal 6 5 2 2 2 2 2 3 3" xfId="12322" xr:uid="{00000000-0005-0000-0000-0000D4310000}"/>
    <cellStyle name="Normal 6 5 2 2 2 2 2 3 3 2" xfId="12323" xr:uid="{00000000-0005-0000-0000-0000D5310000}"/>
    <cellStyle name="Normal 6 5 2 2 2 2 2 3 4" xfId="12324" xr:uid="{00000000-0005-0000-0000-0000D6310000}"/>
    <cellStyle name="Normal 6 5 2 2 2 2 2 4" xfId="12325" xr:uid="{00000000-0005-0000-0000-0000D7310000}"/>
    <cellStyle name="Normal 6 5 2 2 2 2 2 4 2" xfId="12326" xr:uid="{00000000-0005-0000-0000-0000D8310000}"/>
    <cellStyle name="Normal 6 5 2 2 2 2 2 4 2 2" xfId="12327" xr:uid="{00000000-0005-0000-0000-0000D9310000}"/>
    <cellStyle name="Normal 6 5 2 2 2 2 2 4 2 2 2" xfId="12328" xr:uid="{00000000-0005-0000-0000-0000DA310000}"/>
    <cellStyle name="Normal 6 5 2 2 2 2 2 4 2 3" xfId="12329" xr:uid="{00000000-0005-0000-0000-0000DB310000}"/>
    <cellStyle name="Normal 6 5 2 2 2 2 2 4 3" xfId="12330" xr:uid="{00000000-0005-0000-0000-0000DC310000}"/>
    <cellStyle name="Normal 6 5 2 2 2 2 2 4 3 2" xfId="12331" xr:uid="{00000000-0005-0000-0000-0000DD310000}"/>
    <cellStyle name="Normal 6 5 2 2 2 2 2 4 4" xfId="12332" xr:uid="{00000000-0005-0000-0000-0000DE310000}"/>
    <cellStyle name="Normal 6 5 2 2 2 2 2 5" xfId="12333" xr:uid="{00000000-0005-0000-0000-0000DF310000}"/>
    <cellStyle name="Normal 6 5 2 2 2 2 2 5 2" xfId="12334" xr:uid="{00000000-0005-0000-0000-0000E0310000}"/>
    <cellStyle name="Normal 6 5 2 2 2 2 2 5 2 2" xfId="12335" xr:uid="{00000000-0005-0000-0000-0000E1310000}"/>
    <cellStyle name="Normal 6 5 2 2 2 2 2 5 3" xfId="12336" xr:uid="{00000000-0005-0000-0000-0000E2310000}"/>
    <cellStyle name="Normal 6 5 2 2 2 2 2 6" xfId="12337" xr:uid="{00000000-0005-0000-0000-0000E3310000}"/>
    <cellStyle name="Normal 6 5 2 2 2 2 2 6 2" xfId="12338" xr:uid="{00000000-0005-0000-0000-0000E4310000}"/>
    <cellStyle name="Normal 6 5 2 2 2 2 2 7" xfId="12339" xr:uid="{00000000-0005-0000-0000-0000E5310000}"/>
    <cellStyle name="Normal 6 5 2 2 2 2 3" xfId="12340" xr:uid="{00000000-0005-0000-0000-0000E6310000}"/>
    <cellStyle name="Normal 6 5 2 2 2 2 3 2" xfId="12341" xr:uid="{00000000-0005-0000-0000-0000E7310000}"/>
    <cellStyle name="Normal 6 5 2 2 2 2 3 2 2" xfId="12342" xr:uid="{00000000-0005-0000-0000-0000E8310000}"/>
    <cellStyle name="Normal 6 5 2 2 2 2 3 2 2 2" xfId="12343" xr:uid="{00000000-0005-0000-0000-0000E9310000}"/>
    <cellStyle name="Normal 6 5 2 2 2 2 3 2 3" xfId="12344" xr:uid="{00000000-0005-0000-0000-0000EA310000}"/>
    <cellStyle name="Normal 6 5 2 2 2 2 3 3" xfId="12345" xr:uid="{00000000-0005-0000-0000-0000EB310000}"/>
    <cellStyle name="Normal 6 5 2 2 2 2 3 3 2" xfId="12346" xr:uid="{00000000-0005-0000-0000-0000EC310000}"/>
    <cellStyle name="Normal 6 5 2 2 2 2 3 4" xfId="12347" xr:uid="{00000000-0005-0000-0000-0000ED310000}"/>
    <cellStyle name="Normal 6 5 2 2 2 2 4" xfId="12348" xr:uid="{00000000-0005-0000-0000-0000EE310000}"/>
    <cellStyle name="Normal 6 5 2 2 2 2 4 2" xfId="12349" xr:uid="{00000000-0005-0000-0000-0000EF310000}"/>
    <cellStyle name="Normal 6 5 2 2 2 2 4 2 2" xfId="12350" xr:uid="{00000000-0005-0000-0000-0000F0310000}"/>
    <cellStyle name="Normal 6 5 2 2 2 2 4 2 2 2" xfId="12351" xr:uid="{00000000-0005-0000-0000-0000F1310000}"/>
    <cellStyle name="Normal 6 5 2 2 2 2 4 2 3" xfId="12352" xr:uid="{00000000-0005-0000-0000-0000F2310000}"/>
    <cellStyle name="Normal 6 5 2 2 2 2 4 3" xfId="12353" xr:uid="{00000000-0005-0000-0000-0000F3310000}"/>
    <cellStyle name="Normal 6 5 2 2 2 2 4 3 2" xfId="12354" xr:uid="{00000000-0005-0000-0000-0000F4310000}"/>
    <cellStyle name="Normal 6 5 2 2 2 2 4 4" xfId="12355" xr:uid="{00000000-0005-0000-0000-0000F5310000}"/>
    <cellStyle name="Normal 6 5 2 2 2 2 5" xfId="12356" xr:uid="{00000000-0005-0000-0000-0000F6310000}"/>
    <cellStyle name="Normal 6 5 2 2 2 2 5 2" xfId="12357" xr:uid="{00000000-0005-0000-0000-0000F7310000}"/>
    <cellStyle name="Normal 6 5 2 2 2 2 5 2 2" xfId="12358" xr:uid="{00000000-0005-0000-0000-0000F8310000}"/>
    <cellStyle name="Normal 6 5 2 2 2 2 5 2 2 2" xfId="12359" xr:uid="{00000000-0005-0000-0000-0000F9310000}"/>
    <cellStyle name="Normal 6 5 2 2 2 2 5 2 3" xfId="12360" xr:uid="{00000000-0005-0000-0000-0000FA310000}"/>
    <cellStyle name="Normal 6 5 2 2 2 2 5 3" xfId="12361" xr:uid="{00000000-0005-0000-0000-0000FB310000}"/>
    <cellStyle name="Normal 6 5 2 2 2 2 5 3 2" xfId="12362" xr:uid="{00000000-0005-0000-0000-0000FC310000}"/>
    <cellStyle name="Normal 6 5 2 2 2 2 5 4" xfId="12363" xr:uid="{00000000-0005-0000-0000-0000FD310000}"/>
    <cellStyle name="Normal 6 5 2 2 2 2 6" xfId="12364" xr:uid="{00000000-0005-0000-0000-0000FE310000}"/>
    <cellStyle name="Normal 6 5 2 2 2 2 6 2" xfId="12365" xr:uid="{00000000-0005-0000-0000-0000FF310000}"/>
    <cellStyle name="Normal 6 5 2 2 2 2 6 2 2" xfId="12366" xr:uid="{00000000-0005-0000-0000-000000320000}"/>
    <cellStyle name="Normal 6 5 2 2 2 2 6 3" xfId="12367" xr:uid="{00000000-0005-0000-0000-000001320000}"/>
    <cellStyle name="Normal 6 5 2 2 2 2 7" xfId="12368" xr:uid="{00000000-0005-0000-0000-000002320000}"/>
    <cellStyle name="Normal 6 5 2 2 2 2 7 2" xfId="12369" xr:uid="{00000000-0005-0000-0000-000003320000}"/>
    <cellStyle name="Normal 6 5 2 2 2 2 8" xfId="12370" xr:uid="{00000000-0005-0000-0000-000004320000}"/>
    <cellStyle name="Normal 6 5 2 2 2 2 8 2" xfId="12371" xr:uid="{00000000-0005-0000-0000-000005320000}"/>
    <cellStyle name="Normal 6 5 2 2 2 2 9" xfId="12372" xr:uid="{00000000-0005-0000-0000-000006320000}"/>
    <cellStyle name="Normal 6 5 2 2 2 3" xfId="12373" xr:uid="{00000000-0005-0000-0000-000007320000}"/>
    <cellStyle name="Normal 6 5 2 2 2 3 2" xfId="12374" xr:uid="{00000000-0005-0000-0000-000008320000}"/>
    <cellStyle name="Normal 6 5 2 2 2 3 2 2" xfId="12375" xr:uid="{00000000-0005-0000-0000-000009320000}"/>
    <cellStyle name="Normal 6 5 2 2 2 3 2 2 2" xfId="12376" xr:uid="{00000000-0005-0000-0000-00000A320000}"/>
    <cellStyle name="Normal 6 5 2 2 2 3 2 2 2 2" xfId="12377" xr:uid="{00000000-0005-0000-0000-00000B320000}"/>
    <cellStyle name="Normal 6 5 2 2 2 3 2 2 3" xfId="12378" xr:uid="{00000000-0005-0000-0000-00000C320000}"/>
    <cellStyle name="Normal 6 5 2 2 2 3 2 3" xfId="12379" xr:uid="{00000000-0005-0000-0000-00000D320000}"/>
    <cellStyle name="Normal 6 5 2 2 2 3 2 3 2" xfId="12380" xr:uid="{00000000-0005-0000-0000-00000E320000}"/>
    <cellStyle name="Normal 6 5 2 2 2 3 2 4" xfId="12381" xr:uid="{00000000-0005-0000-0000-00000F320000}"/>
    <cellStyle name="Normal 6 5 2 2 2 3 3" xfId="12382" xr:uid="{00000000-0005-0000-0000-000010320000}"/>
    <cellStyle name="Normal 6 5 2 2 2 3 3 2" xfId="12383" xr:uid="{00000000-0005-0000-0000-000011320000}"/>
    <cellStyle name="Normal 6 5 2 2 2 3 3 2 2" xfId="12384" xr:uid="{00000000-0005-0000-0000-000012320000}"/>
    <cellStyle name="Normal 6 5 2 2 2 3 3 2 2 2" xfId="12385" xr:uid="{00000000-0005-0000-0000-000013320000}"/>
    <cellStyle name="Normal 6 5 2 2 2 3 3 2 3" xfId="12386" xr:uid="{00000000-0005-0000-0000-000014320000}"/>
    <cellStyle name="Normal 6 5 2 2 2 3 3 3" xfId="12387" xr:uid="{00000000-0005-0000-0000-000015320000}"/>
    <cellStyle name="Normal 6 5 2 2 2 3 3 3 2" xfId="12388" xr:uid="{00000000-0005-0000-0000-000016320000}"/>
    <cellStyle name="Normal 6 5 2 2 2 3 3 4" xfId="12389" xr:uid="{00000000-0005-0000-0000-000017320000}"/>
    <cellStyle name="Normal 6 5 2 2 2 3 4" xfId="12390" xr:uid="{00000000-0005-0000-0000-000018320000}"/>
    <cellStyle name="Normal 6 5 2 2 2 3 4 2" xfId="12391" xr:uid="{00000000-0005-0000-0000-000019320000}"/>
    <cellStyle name="Normal 6 5 2 2 2 3 4 2 2" xfId="12392" xr:uid="{00000000-0005-0000-0000-00001A320000}"/>
    <cellStyle name="Normal 6 5 2 2 2 3 4 2 2 2" xfId="12393" xr:uid="{00000000-0005-0000-0000-00001B320000}"/>
    <cellStyle name="Normal 6 5 2 2 2 3 4 2 3" xfId="12394" xr:uid="{00000000-0005-0000-0000-00001C320000}"/>
    <cellStyle name="Normal 6 5 2 2 2 3 4 3" xfId="12395" xr:uid="{00000000-0005-0000-0000-00001D320000}"/>
    <cellStyle name="Normal 6 5 2 2 2 3 4 3 2" xfId="12396" xr:uid="{00000000-0005-0000-0000-00001E320000}"/>
    <cellStyle name="Normal 6 5 2 2 2 3 4 4" xfId="12397" xr:uid="{00000000-0005-0000-0000-00001F320000}"/>
    <cellStyle name="Normal 6 5 2 2 2 3 5" xfId="12398" xr:uid="{00000000-0005-0000-0000-000020320000}"/>
    <cellStyle name="Normal 6 5 2 2 2 3 5 2" xfId="12399" xr:uid="{00000000-0005-0000-0000-000021320000}"/>
    <cellStyle name="Normal 6 5 2 2 2 3 5 2 2" xfId="12400" xr:uid="{00000000-0005-0000-0000-000022320000}"/>
    <cellStyle name="Normal 6 5 2 2 2 3 5 3" xfId="12401" xr:uid="{00000000-0005-0000-0000-000023320000}"/>
    <cellStyle name="Normal 6 5 2 2 2 3 6" xfId="12402" xr:uid="{00000000-0005-0000-0000-000024320000}"/>
    <cellStyle name="Normal 6 5 2 2 2 3 6 2" xfId="12403" xr:uid="{00000000-0005-0000-0000-000025320000}"/>
    <cellStyle name="Normal 6 5 2 2 2 3 7" xfId="12404" xr:uid="{00000000-0005-0000-0000-000026320000}"/>
    <cellStyle name="Normal 6 5 2 2 2 4" xfId="12405" xr:uid="{00000000-0005-0000-0000-000027320000}"/>
    <cellStyle name="Normal 6 5 2 2 2 4 2" xfId="12406" xr:uid="{00000000-0005-0000-0000-000028320000}"/>
    <cellStyle name="Normal 6 5 2 2 2 4 2 2" xfId="12407" xr:uid="{00000000-0005-0000-0000-000029320000}"/>
    <cellStyle name="Normal 6 5 2 2 2 4 2 2 2" xfId="12408" xr:uid="{00000000-0005-0000-0000-00002A320000}"/>
    <cellStyle name="Normal 6 5 2 2 2 4 2 3" xfId="12409" xr:uid="{00000000-0005-0000-0000-00002B320000}"/>
    <cellStyle name="Normal 6 5 2 2 2 4 3" xfId="12410" xr:uid="{00000000-0005-0000-0000-00002C320000}"/>
    <cellStyle name="Normal 6 5 2 2 2 4 3 2" xfId="12411" xr:uid="{00000000-0005-0000-0000-00002D320000}"/>
    <cellStyle name="Normal 6 5 2 2 2 4 4" xfId="12412" xr:uid="{00000000-0005-0000-0000-00002E320000}"/>
    <cellStyle name="Normal 6 5 2 2 2 5" xfId="12413" xr:uid="{00000000-0005-0000-0000-00002F320000}"/>
    <cellStyle name="Normal 6 5 2 2 2 5 2" xfId="12414" xr:uid="{00000000-0005-0000-0000-000030320000}"/>
    <cellStyle name="Normal 6 5 2 2 2 5 2 2" xfId="12415" xr:uid="{00000000-0005-0000-0000-000031320000}"/>
    <cellStyle name="Normal 6 5 2 2 2 5 2 2 2" xfId="12416" xr:uid="{00000000-0005-0000-0000-000032320000}"/>
    <cellStyle name="Normal 6 5 2 2 2 5 2 3" xfId="12417" xr:uid="{00000000-0005-0000-0000-000033320000}"/>
    <cellStyle name="Normal 6 5 2 2 2 5 3" xfId="12418" xr:uid="{00000000-0005-0000-0000-000034320000}"/>
    <cellStyle name="Normal 6 5 2 2 2 5 3 2" xfId="12419" xr:uid="{00000000-0005-0000-0000-000035320000}"/>
    <cellStyle name="Normal 6 5 2 2 2 5 4" xfId="12420" xr:uid="{00000000-0005-0000-0000-000036320000}"/>
    <cellStyle name="Normal 6 5 2 2 2 6" xfId="12421" xr:uid="{00000000-0005-0000-0000-000037320000}"/>
    <cellStyle name="Normal 6 5 2 2 2 6 2" xfId="12422" xr:uid="{00000000-0005-0000-0000-000038320000}"/>
    <cellStyle name="Normal 6 5 2 2 2 6 2 2" xfId="12423" xr:uid="{00000000-0005-0000-0000-000039320000}"/>
    <cellStyle name="Normal 6 5 2 2 2 6 2 2 2" xfId="12424" xr:uid="{00000000-0005-0000-0000-00003A320000}"/>
    <cellStyle name="Normal 6 5 2 2 2 6 2 3" xfId="12425" xr:uid="{00000000-0005-0000-0000-00003B320000}"/>
    <cellStyle name="Normal 6 5 2 2 2 6 3" xfId="12426" xr:uid="{00000000-0005-0000-0000-00003C320000}"/>
    <cellStyle name="Normal 6 5 2 2 2 6 3 2" xfId="12427" xr:uid="{00000000-0005-0000-0000-00003D320000}"/>
    <cellStyle name="Normal 6 5 2 2 2 6 4" xfId="12428" xr:uid="{00000000-0005-0000-0000-00003E320000}"/>
    <cellStyle name="Normal 6 5 2 2 2 7" xfId="12429" xr:uid="{00000000-0005-0000-0000-00003F320000}"/>
    <cellStyle name="Normal 6 5 2 2 2 7 2" xfId="12430" xr:uid="{00000000-0005-0000-0000-000040320000}"/>
    <cellStyle name="Normal 6 5 2 2 2 7 2 2" xfId="12431" xr:uid="{00000000-0005-0000-0000-000041320000}"/>
    <cellStyle name="Normal 6 5 2 2 2 7 2 2 2" xfId="12432" xr:uid="{00000000-0005-0000-0000-000042320000}"/>
    <cellStyle name="Normal 6 5 2 2 2 7 2 3" xfId="12433" xr:uid="{00000000-0005-0000-0000-000043320000}"/>
    <cellStyle name="Normal 6 5 2 2 2 7 3" xfId="12434" xr:uid="{00000000-0005-0000-0000-000044320000}"/>
    <cellStyle name="Normal 6 5 2 2 2 7 3 2" xfId="12435" xr:uid="{00000000-0005-0000-0000-000045320000}"/>
    <cellStyle name="Normal 6 5 2 2 2 7 4" xfId="12436" xr:uid="{00000000-0005-0000-0000-000046320000}"/>
    <cellStyle name="Normal 6 5 2 2 2 8" xfId="12437" xr:uid="{00000000-0005-0000-0000-000047320000}"/>
    <cellStyle name="Normal 6 5 2 2 2 8 2" xfId="12438" xr:uid="{00000000-0005-0000-0000-000048320000}"/>
    <cellStyle name="Normal 6 5 2 2 2 8 2 2" xfId="12439" xr:uid="{00000000-0005-0000-0000-000049320000}"/>
    <cellStyle name="Normal 6 5 2 2 2 8 3" xfId="12440" xr:uid="{00000000-0005-0000-0000-00004A320000}"/>
    <cellStyle name="Normal 6 5 2 2 2 9" xfId="12441" xr:uid="{00000000-0005-0000-0000-00004B320000}"/>
    <cellStyle name="Normal 6 5 2 2 2 9 2" xfId="12442" xr:uid="{00000000-0005-0000-0000-00004C320000}"/>
    <cellStyle name="Normal 6 5 2 2 3" xfId="12443" xr:uid="{00000000-0005-0000-0000-00004D320000}"/>
    <cellStyle name="Normal 6 5 2 2 3 10" xfId="12444" xr:uid="{00000000-0005-0000-0000-00004E320000}"/>
    <cellStyle name="Normal 6 5 2 2 3 2" xfId="12445" xr:uid="{00000000-0005-0000-0000-00004F320000}"/>
    <cellStyle name="Normal 6 5 2 2 3 2 2" xfId="12446" xr:uid="{00000000-0005-0000-0000-000050320000}"/>
    <cellStyle name="Normal 6 5 2 2 3 2 2 2" xfId="12447" xr:uid="{00000000-0005-0000-0000-000051320000}"/>
    <cellStyle name="Normal 6 5 2 2 3 2 2 2 2" xfId="12448" xr:uid="{00000000-0005-0000-0000-000052320000}"/>
    <cellStyle name="Normal 6 5 2 2 3 2 2 2 2 2" xfId="12449" xr:uid="{00000000-0005-0000-0000-000053320000}"/>
    <cellStyle name="Normal 6 5 2 2 3 2 2 2 3" xfId="12450" xr:uid="{00000000-0005-0000-0000-000054320000}"/>
    <cellStyle name="Normal 6 5 2 2 3 2 2 3" xfId="12451" xr:uid="{00000000-0005-0000-0000-000055320000}"/>
    <cellStyle name="Normal 6 5 2 2 3 2 2 3 2" xfId="12452" xr:uid="{00000000-0005-0000-0000-000056320000}"/>
    <cellStyle name="Normal 6 5 2 2 3 2 2 4" xfId="12453" xr:uid="{00000000-0005-0000-0000-000057320000}"/>
    <cellStyle name="Normal 6 5 2 2 3 2 3" xfId="12454" xr:uid="{00000000-0005-0000-0000-000058320000}"/>
    <cellStyle name="Normal 6 5 2 2 3 2 3 2" xfId="12455" xr:uid="{00000000-0005-0000-0000-000059320000}"/>
    <cellStyle name="Normal 6 5 2 2 3 2 3 2 2" xfId="12456" xr:uid="{00000000-0005-0000-0000-00005A320000}"/>
    <cellStyle name="Normal 6 5 2 2 3 2 3 2 2 2" xfId="12457" xr:uid="{00000000-0005-0000-0000-00005B320000}"/>
    <cellStyle name="Normal 6 5 2 2 3 2 3 2 3" xfId="12458" xr:uid="{00000000-0005-0000-0000-00005C320000}"/>
    <cellStyle name="Normal 6 5 2 2 3 2 3 3" xfId="12459" xr:uid="{00000000-0005-0000-0000-00005D320000}"/>
    <cellStyle name="Normal 6 5 2 2 3 2 3 3 2" xfId="12460" xr:uid="{00000000-0005-0000-0000-00005E320000}"/>
    <cellStyle name="Normal 6 5 2 2 3 2 3 4" xfId="12461" xr:uid="{00000000-0005-0000-0000-00005F320000}"/>
    <cellStyle name="Normal 6 5 2 2 3 2 4" xfId="12462" xr:uid="{00000000-0005-0000-0000-000060320000}"/>
    <cellStyle name="Normal 6 5 2 2 3 2 4 2" xfId="12463" xr:uid="{00000000-0005-0000-0000-000061320000}"/>
    <cellStyle name="Normal 6 5 2 2 3 2 4 2 2" xfId="12464" xr:uid="{00000000-0005-0000-0000-000062320000}"/>
    <cellStyle name="Normal 6 5 2 2 3 2 4 2 2 2" xfId="12465" xr:uid="{00000000-0005-0000-0000-000063320000}"/>
    <cellStyle name="Normal 6 5 2 2 3 2 4 2 3" xfId="12466" xr:uid="{00000000-0005-0000-0000-000064320000}"/>
    <cellStyle name="Normal 6 5 2 2 3 2 4 3" xfId="12467" xr:uid="{00000000-0005-0000-0000-000065320000}"/>
    <cellStyle name="Normal 6 5 2 2 3 2 4 3 2" xfId="12468" xr:uid="{00000000-0005-0000-0000-000066320000}"/>
    <cellStyle name="Normal 6 5 2 2 3 2 4 4" xfId="12469" xr:uid="{00000000-0005-0000-0000-000067320000}"/>
    <cellStyle name="Normal 6 5 2 2 3 2 5" xfId="12470" xr:uid="{00000000-0005-0000-0000-000068320000}"/>
    <cellStyle name="Normal 6 5 2 2 3 2 5 2" xfId="12471" xr:uid="{00000000-0005-0000-0000-000069320000}"/>
    <cellStyle name="Normal 6 5 2 2 3 2 5 2 2" xfId="12472" xr:uid="{00000000-0005-0000-0000-00006A320000}"/>
    <cellStyle name="Normal 6 5 2 2 3 2 5 3" xfId="12473" xr:uid="{00000000-0005-0000-0000-00006B320000}"/>
    <cellStyle name="Normal 6 5 2 2 3 2 6" xfId="12474" xr:uid="{00000000-0005-0000-0000-00006C320000}"/>
    <cellStyle name="Normal 6 5 2 2 3 2 6 2" xfId="12475" xr:uid="{00000000-0005-0000-0000-00006D320000}"/>
    <cellStyle name="Normal 6 5 2 2 3 2 7" xfId="12476" xr:uid="{00000000-0005-0000-0000-00006E320000}"/>
    <cellStyle name="Normal 6 5 2 2 3 3" xfId="12477" xr:uid="{00000000-0005-0000-0000-00006F320000}"/>
    <cellStyle name="Normal 6 5 2 2 3 3 2" xfId="12478" xr:uid="{00000000-0005-0000-0000-000070320000}"/>
    <cellStyle name="Normal 6 5 2 2 3 3 2 2" xfId="12479" xr:uid="{00000000-0005-0000-0000-000071320000}"/>
    <cellStyle name="Normal 6 5 2 2 3 3 2 2 2" xfId="12480" xr:uid="{00000000-0005-0000-0000-000072320000}"/>
    <cellStyle name="Normal 6 5 2 2 3 3 2 3" xfId="12481" xr:uid="{00000000-0005-0000-0000-000073320000}"/>
    <cellStyle name="Normal 6 5 2 2 3 3 3" xfId="12482" xr:uid="{00000000-0005-0000-0000-000074320000}"/>
    <cellStyle name="Normal 6 5 2 2 3 3 3 2" xfId="12483" xr:uid="{00000000-0005-0000-0000-000075320000}"/>
    <cellStyle name="Normal 6 5 2 2 3 3 4" xfId="12484" xr:uid="{00000000-0005-0000-0000-000076320000}"/>
    <cellStyle name="Normal 6 5 2 2 3 4" xfId="12485" xr:uid="{00000000-0005-0000-0000-000077320000}"/>
    <cellStyle name="Normal 6 5 2 2 3 4 2" xfId="12486" xr:uid="{00000000-0005-0000-0000-000078320000}"/>
    <cellStyle name="Normal 6 5 2 2 3 4 2 2" xfId="12487" xr:uid="{00000000-0005-0000-0000-000079320000}"/>
    <cellStyle name="Normal 6 5 2 2 3 4 2 2 2" xfId="12488" xr:uid="{00000000-0005-0000-0000-00007A320000}"/>
    <cellStyle name="Normal 6 5 2 2 3 4 2 3" xfId="12489" xr:uid="{00000000-0005-0000-0000-00007B320000}"/>
    <cellStyle name="Normal 6 5 2 2 3 4 3" xfId="12490" xr:uid="{00000000-0005-0000-0000-00007C320000}"/>
    <cellStyle name="Normal 6 5 2 2 3 4 3 2" xfId="12491" xr:uid="{00000000-0005-0000-0000-00007D320000}"/>
    <cellStyle name="Normal 6 5 2 2 3 4 4" xfId="12492" xr:uid="{00000000-0005-0000-0000-00007E320000}"/>
    <cellStyle name="Normal 6 5 2 2 3 5" xfId="12493" xr:uid="{00000000-0005-0000-0000-00007F320000}"/>
    <cellStyle name="Normal 6 5 2 2 3 5 2" xfId="12494" xr:uid="{00000000-0005-0000-0000-000080320000}"/>
    <cellStyle name="Normal 6 5 2 2 3 5 2 2" xfId="12495" xr:uid="{00000000-0005-0000-0000-000081320000}"/>
    <cellStyle name="Normal 6 5 2 2 3 5 2 2 2" xfId="12496" xr:uid="{00000000-0005-0000-0000-000082320000}"/>
    <cellStyle name="Normal 6 5 2 2 3 5 2 3" xfId="12497" xr:uid="{00000000-0005-0000-0000-000083320000}"/>
    <cellStyle name="Normal 6 5 2 2 3 5 3" xfId="12498" xr:uid="{00000000-0005-0000-0000-000084320000}"/>
    <cellStyle name="Normal 6 5 2 2 3 5 3 2" xfId="12499" xr:uid="{00000000-0005-0000-0000-000085320000}"/>
    <cellStyle name="Normal 6 5 2 2 3 5 4" xfId="12500" xr:uid="{00000000-0005-0000-0000-000086320000}"/>
    <cellStyle name="Normal 6 5 2 2 3 6" xfId="12501" xr:uid="{00000000-0005-0000-0000-000087320000}"/>
    <cellStyle name="Normal 6 5 2 2 3 6 2" xfId="12502" xr:uid="{00000000-0005-0000-0000-000088320000}"/>
    <cellStyle name="Normal 6 5 2 2 3 6 2 2" xfId="12503" xr:uid="{00000000-0005-0000-0000-000089320000}"/>
    <cellStyle name="Normal 6 5 2 2 3 6 2 2 2" xfId="12504" xr:uid="{00000000-0005-0000-0000-00008A320000}"/>
    <cellStyle name="Normal 6 5 2 2 3 6 2 3" xfId="12505" xr:uid="{00000000-0005-0000-0000-00008B320000}"/>
    <cellStyle name="Normal 6 5 2 2 3 6 3" xfId="12506" xr:uid="{00000000-0005-0000-0000-00008C320000}"/>
    <cellStyle name="Normal 6 5 2 2 3 6 3 2" xfId="12507" xr:uid="{00000000-0005-0000-0000-00008D320000}"/>
    <cellStyle name="Normal 6 5 2 2 3 6 4" xfId="12508" xr:uid="{00000000-0005-0000-0000-00008E320000}"/>
    <cellStyle name="Normal 6 5 2 2 3 7" xfId="12509" xr:uid="{00000000-0005-0000-0000-00008F320000}"/>
    <cellStyle name="Normal 6 5 2 2 3 7 2" xfId="12510" xr:uid="{00000000-0005-0000-0000-000090320000}"/>
    <cellStyle name="Normal 6 5 2 2 3 7 2 2" xfId="12511" xr:uid="{00000000-0005-0000-0000-000091320000}"/>
    <cellStyle name="Normal 6 5 2 2 3 7 3" xfId="12512" xr:uid="{00000000-0005-0000-0000-000092320000}"/>
    <cellStyle name="Normal 6 5 2 2 3 8" xfId="12513" xr:uid="{00000000-0005-0000-0000-000093320000}"/>
    <cellStyle name="Normal 6 5 2 2 3 8 2" xfId="12514" xr:uid="{00000000-0005-0000-0000-000094320000}"/>
    <cellStyle name="Normal 6 5 2 2 3 9" xfId="12515" xr:uid="{00000000-0005-0000-0000-000095320000}"/>
    <cellStyle name="Normal 6 5 2 2 3 9 2" xfId="12516" xr:uid="{00000000-0005-0000-0000-000096320000}"/>
    <cellStyle name="Normal 6 5 2 2 4" xfId="12517" xr:uid="{00000000-0005-0000-0000-000097320000}"/>
    <cellStyle name="Normal 6 5 2 2 4 2" xfId="12518" xr:uid="{00000000-0005-0000-0000-000098320000}"/>
    <cellStyle name="Normal 6 5 2 2 4 2 2" xfId="12519" xr:uid="{00000000-0005-0000-0000-000099320000}"/>
    <cellStyle name="Normal 6 5 2 2 4 2 2 2" xfId="12520" xr:uid="{00000000-0005-0000-0000-00009A320000}"/>
    <cellStyle name="Normal 6 5 2 2 4 2 2 2 2" xfId="12521" xr:uid="{00000000-0005-0000-0000-00009B320000}"/>
    <cellStyle name="Normal 6 5 2 2 4 2 2 2 2 2" xfId="12522" xr:uid="{00000000-0005-0000-0000-00009C320000}"/>
    <cellStyle name="Normal 6 5 2 2 4 2 2 2 3" xfId="12523" xr:uid="{00000000-0005-0000-0000-00009D320000}"/>
    <cellStyle name="Normal 6 5 2 2 4 2 2 3" xfId="12524" xr:uid="{00000000-0005-0000-0000-00009E320000}"/>
    <cellStyle name="Normal 6 5 2 2 4 2 2 3 2" xfId="12525" xr:uid="{00000000-0005-0000-0000-00009F320000}"/>
    <cellStyle name="Normal 6 5 2 2 4 2 2 4" xfId="12526" xr:uid="{00000000-0005-0000-0000-0000A0320000}"/>
    <cellStyle name="Normal 6 5 2 2 4 2 3" xfId="12527" xr:uid="{00000000-0005-0000-0000-0000A1320000}"/>
    <cellStyle name="Normal 6 5 2 2 4 2 3 2" xfId="12528" xr:uid="{00000000-0005-0000-0000-0000A2320000}"/>
    <cellStyle name="Normal 6 5 2 2 4 2 3 2 2" xfId="12529" xr:uid="{00000000-0005-0000-0000-0000A3320000}"/>
    <cellStyle name="Normal 6 5 2 2 4 2 3 2 2 2" xfId="12530" xr:uid="{00000000-0005-0000-0000-0000A4320000}"/>
    <cellStyle name="Normal 6 5 2 2 4 2 3 2 3" xfId="12531" xr:uid="{00000000-0005-0000-0000-0000A5320000}"/>
    <cellStyle name="Normal 6 5 2 2 4 2 3 3" xfId="12532" xr:uid="{00000000-0005-0000-0000-0000A6320000}"/>
    <cellStyle name="Normal 6 5 2 2 4 2 3 3 2" xfId="12533" xr:uid="{00000000-0005-0000-0000-0000A7320000}"/>
    <cellStyle name="Normal 6 5 2 2 4 2 3 4" xfId="12534" xr:uid="{00000000-0005-0000-0000-0000A8320000}"/>
    <cellStyle name="Normal 6 5 2 2 4 2 4" xfId="12535" xr:uid="{00000000-0005-0000-0000-0000A9320000}"/>
    <cellStyle name="Normal 6 5 2 2 4 2 4 2" xfId="12536" xr:uid="{00000000-0005-0000-0000-0000AA320000}"/>
    <cellStyle name="Normal 6 5 2 2 4 2 4 2 2" xfId="12537" xr:uid="{00000000-0005-0000-0000-0000AB320000}"/>
    <cellStyle name="Normal 6 5 2 2 4 2 4 2 2 2" xfId="12538" xr:uid="{00000000-0005-0000-0000-0000AC320000}"/>
    <cellStyle name="Normal 6 5 2 2 4 2 4 2 3" xfId="12539" xr:uid="{00000000-0005-0000-0000-0000AD320000}"/>
    <cellStyle name="Normal 6 5 2 2 4 2 4 3" xfId="12540" xr:uid="{00000000-0005-0000-0000-0000AE320000}"/>
    <cellStyle name="Normal 6 5 2 2 4 2 4 3 2" xfId="12541" xr:uid="{00000000-0005-0000-0000-0000AF320000}"/>
    <cellStyle name="Normal 6 5 2 2 4 2 4 4" xfId="12542" xr:uid="{00000000-0005-0000-0000-0000B0320000}"/>
    <cellStyle name="Normal 6 5 2 2 4 2 5" xfId="12543" xr:uid="{00000000-0005-0000-0000-0000B1320000}"/>
    <cellStyle name="Normal 6 5 2 2 4 2 5 2" xfId="12544" xr:uid="{00000000-0005-0000-0000-0000B2320000}"/>
    <cellStyle name="Normal 6 5 2 2 4 2 5 2 2" xfId="12545" xr:uid="{00000000-0005-0000-0000-0000B3320000}"/>
    <cellStyle name="Normal 6 5 2 2 4 2 5 3" xfId="12546" xr:uid="{00000000-0005-0000-0000-0000B4320000}"/>
    <cellStyle name="Normal 6 5 2 2 4 2 6" xfId="12547" xr:uid="{00000000-0005-0000-0000-0000B5320000}"/>
    <cellStyle name="Normal 6 5 2 2 4 2 6 2" xfId="12548" xr:uid="{00000000-0005-0000-0000-0000B6320000}"/>
    <cellStyle name="Normal 6 5 2 2 4 2 7" xfId="12549" xr:uid="{00000000-0005-0000-0000-0000B7320000}"/>
    <cellStyle name="Normal 6 5 2 2 4 3" xfId="12550" xr:uid="{00000000-0005-0000-0000-0000B8320000}"/>
    <cellStyle name="Normal 6 5 2 2 4 3 2" xfId="12551" xr:uid="{00000000-0005-0000-0000-0000B9320000}"/>
    <cellStyle name="Normal 6 5 2 2 4 3 2 2" xfId="12552" xr:uid="{00000000-0005-0000-0000-0000BA320000}"/>
    <cellStyle name="Normal 6 5 2 2 4 3 2 2 2" xfId="12553" xr:uid="{00000000-0005-0000-0000-0000BB320000}"/>
    <cellStyle name="Normal 6 5 2 2 4 3 2 3" xfId="12554" xr:uid="{00000000-0005-0000-0000-0000BC320000}"/>
    <cellStyle name="Normal 6 5 2 2 4 3 3" xfId="12555" xr:uid="{00000000-0005-0000-0000-0000BD320000}"/>
    <cellStyle name="Normal 6 5 2 2 4 3 3 2" xfId="12556" xr:uid="{00000000-0005-0000-0000-0000BE320000}"/>
    <cellStyle name="Normal 6 5 2 2 4 3 4" xfId="12557" xr:uid="{00000000-0005-0000-0000-0000BF320000}"/>
    <cellStyle name="Normal 6 5 2 2 4 4" xfId="12558" xr:uid="{00000000-0005-0000-0000-0000C0320000}"/>
    <cellStyle name="Normal 6 5 2 2 4 4 2" xfId="12559" xr:uid="{00000000-0005-0000-0000-0000C1320000}"/>
    <cellStyle name="Normal 6 5 2 2 4 4 2 2" xfId="12560" xr:uid="{00000000-0005-0000-0000-0000C2320000}"/>
    <cellStyle name="Normal 6 5 2 2 4 4 2 2 2" xfId="12561" xr:uid="{00000000-0005-0000-0000-0000C3320000}"/>
    <cellStyle name="Normal 6 5 2 2 4 4 2 3" xfId="12562" xr:uid="{00000000-0005-0000-0000-0000C4320000}"/>
    <cellStyle name="Normal 6 5 2 2 4 4 3" xfId="12563" xr:uid="{00000000-0005-0000-0000-0000C5320000}"/>
    <cellStyle name="Normal 6 5 2 2 4 4 3 2" xfId="12564" xr:uid="{00000000-0005-0000-0000-0000C6320000}"/>
    <cellStyle name="Normal 6 5 2 2 4 4 4" xfId="12565" xr:uid="{00000000-0005-0000-0000-0000C7320000}"/>
    <cellStyle name="Normal 6 5 2 2 4 5" xfId="12566" xr:uid="{00000000-0005-0000-0000-0000C8320000}"/>
    <cellStyle name="Normal 6 5 2 2 4 5 2" xfId="12567" xr:uid="{00000000-0005-0000-0000-0000C9320000}"/>
    <cellStyle name="Normal 6 5 2 2 4 5 2 2" xfId="12568" xr:uid="{00000000-0005-0000-0000-0000CA320000}"/>
    <cellStyle name="Normal 6 5 2 2 4 5 2 2 2" xfId="12569" xr:uid="{00000000-0005-0000-0000-0000CB320000}"/>
    <cellStyle name="Normal 6 5 2 2 4 5 2 3" xfId="12570" xr:uid="{00000000-0005-0000-0000-0000CC320000}"/>
    <cellStyle name="Normal 6 5 2 2 4 5 3" xfId="12571" xr:uid="{00000000-0005-0000-0000-0000CD320000}"/>
    <cellStyle name="Normal 6 5 2 2 4 5 3 2" xfId="12572" xr:uid="{00000000-0005-0000-0000-0000CE320000}"/>
    <cellStyle name="Normal 6 5 2 2 4 5 4" xfId="12573" xr:uid="{00000000-0005-0000-0000-0000CF320000}"/>
    <cellStyle name="Normal 6 5 2 2 4 6" xfId="12574" xr:uid="{00000000-0005-0000-0000-0000D0320000}"/>
    <cellStyle name="Normal 6 5 2 2 4 6 2" xfId="12575" xr:uid="{00000000-0005-0000-0000-0000D1320000}"/>
    <cellStyle name="Normal 6 5 2 2 4 6 2 2" xfId="12576" xr:uid="{00000000-0005-0000-0000-0000D2320000}"/>
    <cellStyle name="Normal 6 5 2 2 4 6 3" xfId="12577" xr:uid="{00000000-0005-0000-0000-0000D3320000}"/>
    <cellStyle name="Normal 6 5 2 2 4 7" xfId="12578" xr:uid="{00000000-0005-0000-0000-0000D4320000}"/>
    <cellStyle name="Normal 6 5 2 2 4 7 2" xfId="12579" xr:uid="{00000000-0005-0000-0000-0000D5320000}"/>
    <cellStyle name="Normal 6 5 2 2 4 8" xfId="12580" xr:uid="{00000000-0005-0000-0000-0000D6320000}"/>
    <cellStyle name="Normal 6 5 2 2 4 8 2" xfId="12581" xr:uid="{00000000-0005-0000-0000-0000D7320000}"/>
    <cellStyle name="Normal 6 5 2 2 4 9" xfId="12582" xr:uid="{00000000-0005-0000-0000-0000D8320000}"/>
    <cellStyle name="Normal 6 5 2 2 5" xfId="12583" xr:uid="{00000000-0005-0000-0000-0000D9320000}"/>
    <cellStyle name="Normal 6 5 2 2 5 2" xfId="12584" xr:uid="{00000000-0005-0000-0000-0000DA320000}"/>
    <cellStyle name="Normal 6 5 2 2 5 2 2" xfId="12585" xr:uid="{00000000-0005-0000-0000-0000DB320000}"/>
    <cellStyle name="Normal 6 5 2 2 5 2 2 2" xfId="12586" xr:uid="{00000000-0005-0000-0000-0000DC320000}"/>
    <cellStyle name="Normal 6 5 2 2 5 2 2 2 2" xfId="12587" xr:uid="{00000000-0005-0000-0000-0000DD320000}"/>
    <cellStyle name="Normal 6 5 2 2 5 2 2 2 2 2" xfId="12588" xr:uid="{00000000-0005-0000-0000-0000DE320000}"/>
    <cellStyle name="Normal 6 5 2 2 5 2 2 2 3" xfId="12589" xr:uid="{00000000-0005-0000-0000-0000DF320000}"/>
    <cellStyle name="Normal 6 5 2 2 5 2 2 3" xfId="12590" xr:uid="{00000000-0005-0000-0000-0000E0320000}"/>
    <cellStyle name="Normal 6 5 2 2 5 2 2 3 2" xfId="12591" xr:uid="{00000000-0005-0000-0000-0000E1320000}"/>
    <cellStyle name="Normal 6 5 2 2 5 2 2 4" xfId="12592" xr:uid="{00000000-0005-0000-0000-0000E2320000}"/>
    <cellStyle name="Normal 6 5 2 2 5 2 3" xfId="12593" xr:uid="{00000000-0005-0000-0000-0000E3320000}"/>
    <cellStyle name="Normal 6 5 2 2 5 2 3 2" xfId="12594" xr:uid="{00000000-0005-0000-0000-0000E4320000}"/>
    <cellStyle name="Normal 6 5 2 2 5 2 3 2 2" xfId="12595" xr:uid="{00000000-0005-0000-0000-0000E5320000}"/>
    <cellStyle name="Normal 6 5 2 2 5 2 3 2 2 2" xfId="12596" xr:uid="{00000000-0005-0000-0000-0000E6320000}"/>
    <cellStyle name="Normal 6 5 2 2 5 2 3 2 3" xfId="12597" xr:uid="{00000000-0005-0000-0000-0000E7320000}"/>
    <cellStyle name="Normal 6 5 2 2 5 2 3 3" xfId="12598" xr:uid="{00000000-0005-0000-0000-0000E8320000}"/>
    <cellStyle name="Normal 6 5 2 2 5 2 3 3 2" xfId="12599" xr:uid="{00000000-0005-0000-0000-0000E9320000}"/>
    <cellStyle name="Normal 6 5 2 2 5 2 3 4" xfId="12600" xr:uid="{00000000-0005-0000-0000-0000EA320000}"/>
    <cellStyle name="Normal 6 5 2 2 5 2 4" xfId="12601" xr:uid="{00000000-0005-0000-0000-0000EB320000}"/>
    <cellStyle name="Normal 6 5 2 2 5 2 4 2" xfId="12602" xr:uid="{00000000-0005-0000-0000-0000EC320000}"/>
    <cellStyle name="Normal 6 5 2 2 5 2 4 2 2" xfId="12603" xr:uid="{00000000-0005-0000-0000-0000ED320000}"/>
    <cellStyle name="Normal 6 5 2 2 5 2 4 2 2 2" xfId="12604" xr:uid="{00000000-0005-0000-0000-0000EE320000}"/>
    <cellStyle name="Normal 6 5 2 2 5 2 4 2 3" xfId="12605" xr:uid="{00000000-0005-0000-0000-0000EF320000}"/>
    <cellStyle name="Normal 6 5 2 2 5 2 4 3" xfId="12606" xr:uid="{00000000-0005-0000-0000-0000F0320000}"/>
    <cellStyle name="Normal 6 5 2 2 5 2 4 3 2" xfId="12607" xr:uid="{00000000-0005-0000-0000-0000F1320000}"/>
    <cellStyle name="Normal 6 5 2 2 5 2 4 4" xfId="12608" xr:uid="{00000000-0005-0000-0000-0000F2320000}"/>
    <cellStyle name="Normal 6 5 2 2 5 2 5" xfId="12609" xr:uid="{00000000-0005-0000-0000-0000F3320000}"/>
    <cellStyle name="Normal 6 5 2 2 5 2 5 2" xfId="12610" xr:uid="{00000000-0005-0000-0000-0000F4320000}"/>
    <cellStyle name="Normal 6 5 2 2 5 2 5 2 2" xfId="12611" xr:uid="{00000000-0005-0000-0000-0000F5320000}"/>
    <cellStyle name="Normal 6 5 2 2 5 2 5 3" xfId="12612" xr:uid="{00000000-0005-0000-0000-0000F6320000}"/>
    <cellStyle name="Normal 6 5 2 2 5 2 6" xfId="12613" xr:uid="{00000000-0005-0000-0000-0000F7320000}"/>
    <cellStyle name="Normal 6 5 2 2 5 2 6 2" xfId="12614" xr:uid="{00000000-0005-0000-0000-0000F8320000}"/>
    <cellStyle name="Normal 6 5 2 2 5 2 7" xfId="12615" xr:uid="{00000000-0005-0000-0000-0000F9320000}"/>
    <cellStyle name="Normal 6 5 2 2 5 3" xfId="12616" xr:uid="{00000000-0005-0000-0000-0000FA320000}"/>
    <cellStyle name="Normal 6 5 2 2 5 3 2" xfId="12617" xr:uid="{00000000-0005-0000-0000-0000FB320000}"/>
    <cellStyle name="Normal 6 5 2 2 5 3 2 2" xfId="12618" xr:uid="{00000000-0005-0000-0000-0000FC320000}"/>
    <cellStyle name="Normal 6 5 2 2 5 3 2 2 2" xfId="12619" xr:uid="{00000000-0005-0000-0000-0000FD320000}"/>
    <cellStyle name="Normal 6 5 2 2 5 3 2 3" xfId="12620" xr:uid="{00000000-0005-0000-0000-0000FE320000}"/>
    <cellStyle name="Normal 6 5 2 2 5 3 3" xfId="12621" xr:uid="{00000000-0005-0000-0000-0000FF320000}"/>
    <cellStyle name="Normal 6 5 2 2 5 3 3 2" xfId="12622" xr:uid="{00000000-0005-0000-0000-000000330000}"/>
    <cellStyle name="Normal 6 5 2 2 5 3 4" xfId="12623" xr:uid="{00000000-0005-0000-0000-000001330000}"/>
    <cellStyle name="Normal 6 5 2 2 5 4" xfId="12624" xr:uid="{00000000-0005-0000-0000-000002330000}"/>
    <cellStyle name="Normal 6 5 2 2 5 4 2" xfId="12625" xr:uid="{00000000-0005-0000-0000-000003330000}"/>
    <cellStyle name="Normal 6 5 2 2 5 4 2 2" xfId="12626" xr:uid="{00000000-0005-0000-0000-000004330000}"/>
    <cellStyle name="Normal 6 5 2 2 5 4 2 2 2" xfId="12627" xr:uid="{00000000-0005-0000-0000-000005330000}"/>
    <cellStyle name="Normal 6 5 2 2 5 4 2 3" xfId="12628" xr:uid="{00000000-0005-0000-0000-000006330000}"/>
    <cellStyle name="Normal 6 5 2 2 5 4 3" xfId="12629" xr:uid="{00000000-0005-0000-0000-000007330000}"/>
    <cellStyle name="Normal 6 5 2 2 5 4 3 2" xfId="12630" xr:uid="{00000000-0005-0000-0000-000008330000}"/>
    <cellStyle name="Normal 6 5 2 2 5 4 4" xfId="12631" xr:uid="{00000000-0005-0000-0000-000009330000}"/>
    <cellStyle name="Normal 6 5 2 2 5 5" xfId="12632" xr:uid="{00000000-0005-0000-0000-00000A330000}"/>
    <cellStyle name="Normal 6 5 2 2 5 5 2" xfId="12633" xr:uid="{00000000-0005-0000-0000-00000B330000}"/>
    <cellStyle name="Normal 6 5 2 2 5 5 2 2" xfId="12634" xr:uid="{00000000-0005-0000-0000-00000C330000}"/>
    <cellStyle name="Normal 6 5 2 2 5 5 2 2 2" xfId="12635" xr:uid="{00000000-0005-0000-0000-00000D330000}"/>
    <cellStyle name="Normal 6 5 2 2 5 5 2 3" xfId="12636" xr:uid="{00000000-0005-0000-0000-00000E330000}"/>
    <cellStyle name="Normal 6 5 2 2 5 5 3" xfId="12637" xr:uid="{00000000-0005-0000-0000-00000F330000}"/>
    <cellStyle name="Normal 6 5 2 2 5 5 3 2" xfId="12638" xr:uid="{00000000-0005-0000-0000-000010330000}"/>
    <cellStyle name="Normal 6 5 2 2 5 5 4" xfId="12639" xr:uid="{00000000-0005-0000-0000-000011330000}"/>
    <cellStyle name="Normal 6 5 2 2 5 6" xfId="12640" xr:uid="{00000000-0005-0000-0000-000012330000}"/>
    <cellStyle name="Normal 6 5 2 2 5 6 2" xfId="12641" xr:uid="{00000000-0005-0000-0000-000013330000}"/>
    <cellStyle name="Normal 6 5 2 2 5 6 2 2" xfId="12642" xr:uid="{00000000-0005-0000-0000-000014330000}"/>
    <cellStyle name="Normal 6 5 2 2 5 6 3" xfId="12643" xr:uid="{00000000-0005-0000-0000-000015330000}"/>
    <cellStyle name="Normal 6 5 2 2 5 7" xfId="12644" xr:uid="{00000000-0005-0000-0000-000016330000}"/>
    <cellStyle name="Normal 6 5 2 2 5 7 2" xfId="12645" xr:uid="{00000000-0005-0000-0000-000017330000}"/>
    <cellStyle name="Normal 6 5 2 2 5 8" xfId="12646" xr:uid="{00000000-0005-0000-0000-000018330000}"/>
    <cellStyle name="Normal 6 5 2 2 6" xfId="12647" xr:uid="{00000000-0005-0000-0000-000019330000}"/>
    <cellStyle name="Normal 6 5 2 2 6 2" xfId="12648" xr:uid="{00000000-0005-0000-0000-00001A330000}"/>
    <cellStyle name="Normal 6 5 2 2 6 2 2" xfId="12649" xr:uid="{00000000-0005-0000-0000-00001B330000}"/>
    <cellStyle name="Normal 6 5 2 2 6 2 2 2" xfId="12650" xr:uid="{00000000-0005-0000-0000-00001C330000}"/>
    <cellStyle name="Normal 6 5 2 2 6 2 2 2 2" xfId="12651" xr:uid="{00000000-0005-0000-0000-00001D330000}"/>
    <cellStyle name="Normal 6 5 2 2 6 2 2 3" xfId="12652" xr:uid="{00000000-0005-0000-0000-00001E330000}"/>
    <cellStyle name="Normal 6 5 2 2 6 2 3" xfId="12653" xr:uid="{00000000-0005-0000-0000-00001F330000}"/>
    <cellStyle name="Normal 6 5 2 2 6 2 3 2" xfId="12654" xr:uid="{00000000-0005-0000-0000-000020330000}"/>
    <cellStyle name="Normal 6 5 2 2 6 2 4" xfId="12655" xr:uid="{00000000-0005-0000-0000-000021330000}"/>
    <cellStyle name="Normal 6 5 2 2 6 3" xfId="12656" xr:uid="{00000000-0005-0000-0000-000022330000}"/>
    <cellStyle name="Normal 6 5 2 2 6 3 2" xfId="12657" xr:uid="{00000000-0005-0000-0000-000023330000}"/>
    <cellStyle name="Normal 6 5 2 2 6 3 2 2" xfId="12658" xr:uid="{00000000-0005-0000-0000-000024330000}"/>
    <cellStyle name="Normal 6 5 2 2 6 3 2 2 2" xfId="12659" xr:uid="{00000000-0005-0000-0000-000025330000}"/>
    <cellStyle name="Normal 6 5 2 2 6 3 2 3" xfId="12660" xr:uid="{00000000-0005-0000-0000-000026330000}"/>
    <cellStyle name="Normal 6 5 2 2 6 3 3" xfId="12661" xr:uid="{00000000-0005-0000-0000-000027330000}"/>
    <cellStyle name="Normal 6 5 2 2 6 3 3 2" xfId="12662" xr:uid="{00000000-0005-0000-0000-000028330000}"/>
    <cellStyle name="Normal 6 5 2 2 6 3 4" xfId="12663" xr:uid="{00000000-0005-0000-0000-000029330000}"/>
    <cellStyle name="Normal 6 5 2 2 6 4" xfId="12664" xr:uid="{00000000-0005-0000-0000-00002A330000}"/>
    <cellStyle name="Normal 6 5 2 2 6 4 2" xfId="12665" xr:uid="{00000000-0005-0000-0000-00002B330000}"/>
    <cellStyle name="Normal 6 5 2 2 6 4 2 2" xfId="12666" xr:uid="{00000000-0005-0000-0000-00002C330000}"/>
    <cellStyle name="Normal 6 5 2 2 6 4 2 2 2" xfId="12667" xr:uid="{00000000-0005-0000-0000-00002D330000}"/>
    <cellStyle name="Normal 6 5 2 2 6 4 2 3" xfId="12668" xr:uid="{00000000-0005-0000-0000-00002E330000}"/>
    <cellStyle name="Normal 6 5 2 2 6 4 3" xfId="12669" xr:uid="{00000000-0005-0000-0000-00002F330000}"/>
    <cellStyle name="Normal 6 5 2 2 6 4 3 2" xfId="12670" xr:uid="{00000000-0005-0000-0000-000030330000}"/>
    <cellStyle name="Normal 6 5 2 2 6 4 4" xfId="12671" xr:uid="{00000000-0005-0000-0000-000031330000}"/>
    <cellStyle name="Normal 6 5 2 2 6 5" xfId="12672" xr:uid="{00000000-0005-0000-0000-000032330000}"/>
    <cellStyle name="Normal 6 5 2 2 6 5 2" xfId="12673" xr:uid="{00000000-0005-0000-0000-000033330000}"/>
    <cellStyle name="Normal 6 5 2 2 6 5 2 2" xfId="12674" xr:uid="{00000000-0005-0000-0000-000034330000}"/>
    <cellStyle name="Normal 6 5 2 2 6 5 3" xfId="12675" xr:uid="{00000000-0005-0000-0000-000035330000}"/>
    <cellStyle name="Normal 6 5 2 2 6 6" xfId="12676" xr:uid="{00000000-0005-0000-0000-000036330000}"/>
    <cellStyle name="Normal 6 5 2 2 6 6 2" xfId="12677" xr:uid="{00000000-0005-0000-0000-000037330000}"/>
    <cellStyle name="Normal 6 5 2 2 6 7" xfId="12678" xr:uid="{00000000-0005-0000-0000-000038330000}"/>
    <cellStyle name="Normal 6 5 2 2 7" xfId="12679" xr:uid="{00000000-0005-0000-0000-000039330000}"/>
    <cellStyle name="Normal 6 5 2 2 7 2" xfId="12680" xr:uid="{00000000-0005-0000-0000-00003A330000}"/>
    <cellStyle name="Normal 6 5 2 2 7 2 2" xfId="12681" xr:uid="{00000000-0005-0000-0000-00003B330000}"/>
    <cellStyle name="Normal 6 5 2 2 7 2 2 2" xfId="12682" xr:uid="{00000000-0005-0000-0000-00003C330000}"/>
    <cellStyle name="Normal 6 5 2 2 7 2 3" xfId="12683" xr:uid="{00000000-0005-0000-0000-00003D330000}"/>
    <cellStyle name="Normal 6 5 2 2 7 3" xfId="12684" xr:uid="{00000000-0005-0000-0000-00003E330000}"/>
    <cellStyle name="Normal 6 5 2 2 7 3 2" xfId="12685" xr:uid="{00000000-0005-0000-0000-00003F330000}"/>
    <cellStyle name="Normal 6 5 2 2 7 4" xfId="12686" xr:uid="{00000000-0005-0000-0000-000040330000}"/>
    <cellStyle name="Normal 6 5 2 2 8" xfId="12687" xr:uid="{00000000-0005-0000-0000-000041330000}"/>
    <cellStyle name="Normal 6 5 2 2 8 2" xfId="12688" xr:uid="{00000000-0005-0000-0000-000042330000}"/>
    <cellStyle name="Normal 6 5 2 2 8 2 2" xfId="12689" xr:uid="{00000000-0005-0000-0000-000043330000}"/>
    <cellStyle name="Normal 6 5 2 2 8 2 2 2" xfId="12690" xr:uid="{00000000-0005-0000-0000-000044330000}"/>
    <cellStyle name="Normal 6 5 2 2 8 2 3" xfId="12691" xr:uid="{00000000-0005-0000-0000-000045330000}"/>
    <cellStyle name="Normal 6 5 2 2 8 3" xfId="12692" xr:uid="{00000000-0005-0000-0000-000046330000}"/>
    <cellStyle name="Normal 6 5 2 2 8 3 2" xfId="12693" xr:uid="{00000000-0005-0000-0000-000047330000}"/>
    <cellStyle name="Normal 6 5 2 2 8 4" xfId="12694" xr:uid="{00000000-0005-0000-0000-000048330000}"/>
    <cellStyle name="Normal 6 5 2 2 9" xfId="12695" xr:uid="{00000000-0005-0000-0000-000049330000}"/>
    <cellStyle name="Normal 6 5 2 2 9 2" xfId="12696" xr:uid="{00000000-0005-0000-0000-00004A330000}"/>
    <cellStyle name="Normal 6 5 2 2 9 2 2" xfId="12697" xr:uid="{00000000-0005-0000-0000-00004B330000}"/>
    <cellStyle name="Normal 6 5 2 2 9 2 2 2" xfId="12698" xr:uid="{00000000-0005-0000-0000-00004C330000}"/>
    <cellStyle name="Normal 6 5 2 2 9 2 3" xfId="12699" xr:uid="{00000000-0005-0000-0000-00004D330000}"/>
    <cellStyle name="Normal 6 5 2 2 9 3" xfId="12700" xr:uid="{00000000-0005-0000-0000-00004E330000}"/>
    <cellStyle name="Normal 6 5 2 2 9 3 2" xfId="12701" xr:uid="{00000000-0005-0000-0000-00004F330000}"/>
    <cellStyle name="Normal 6 5 2 2 9 4" xfId="12702" xr:uid="{00000000-0005-0000-0000-000050330000}"/>
    <cellStyle name="Normal 6 5 2 20" xfId="12703" xr:uid="{00000000-0005-0000-0000-000051330000}"/>
    <cellStyle name="Normal 6 5 2 3" xfId="12704" xr:uid="{00000000-0005-0000-0000-000052330000}"/>
    <cellStyle name="Normal 6 5 2 3 10" xfId="12705" xr:uid="{00000000-0005-0000-0000-000053330000}"/>
    <cellStyle name="Normal 6 5 2 3 10 2" xfId="12706" xr:uid="{00000000-0005-0000-0000-000054330000}"/>
    <cellStyle name="Normal 6 5 2 3 10 2 2" xfId="12707" xr:uid="{00000000-0005-0000-0000-000055330000}"/>
    <cellStyle name="Normal 6 5 2 3 10 2 2 2" xfId="12708" xr:uid="{00000000-0005-0000-0000-000056330000}"/>
    <cellStyle name="Normal 6 5 2 3 10 2 3" xfId="12709" xr:uid="{00000000-0005-0000-0000-000057330000}"/>
    <cellStyle name="Normal 6 5 2 3 10 3" xfId="12710" xr:uid="{00000000-0005-0000-0000-000058330000}"/>
    <cellStyle name="Normal 6 5 2 3 10 3 2" xfId="12711" xr:uid="{00000000-0005-0000-0000-000059330000}"/>
    <cellStyle name="Normal 6 5 2 3 10 4" xfId="12712" xr:uid="{00000000-0005-0000-0000-00005A330000}"/>
    <cellStyle name="Normal 6 5 2 3 11" xfId="12713" xr:uid="{00000000-0005-0000-0000-00005B330000}"/>
    <cellStyle name="Normal 6 5 2 3 11 2" xfId="12714" xr:uid="{00000000-0005-0000-0000-00005C330000}"/>
    <cellStyle name="Normal 6 5 2 3 11 2 2" xfId="12715" xr:uid="{00000000-0005-0000-0000-00005D330000}"/>
    <cellStyle name="Normal 6 5 2 3 11 3" xfId="12716" xr:uid="{00000000-0005-0000-0000-00005E330000}"/>
    <cellStyle name="Normal 6 5 2 3 12" xfId="12717" xr:uid="{00000000-0005-0000-0000-00005F330000}"/>
    <cellStyle name="Normal 6 5 2 3 12 2" xfId="12718" xr:uid="{00000000-0005-0000-0000-000060330000}"/>
    <cellStyle name="Normal 6 5 2 3 13" xfId="12719" xr:uid="{00000000-0005-0000-0000-000061330000}"/>
    <cellStyle name="Normal 6 5 2 3 13 2" xfId="12720" xr:uid="{00000000-0005-0000-0000-000062330000}"/>
    <cellStyle name="Normal 6 5 2 3 14" xfId="12721" xr:uid="{00000000-0005-0000-0000-000063330000}"/>
    <cellStyle name="Normal 6 5 2 3 2" xfId="12722" xr:uid="{00000000-0005-0000-0000-000064330000}"/>
    <cellStyle name="Normal 6 5 2 3 2 10" xfId="12723" xr:uid="{00000000-0005-0000-0000-000065330000}"/>
    <cellStyle name="Normal 6 5 2 3 2 10 2" xfId="12724" xr:uid="{00000000-0005-0000-0000-000066330000}"/>
    <cellStyle name="Normal 6 5 2 3 2 11" xfId="12725" xr:uid="{00000000-0005-0000-0000-000067330000}"/>
    <cellStyle name="Normal 6 5 2 3 2 2" xfId="12726" xr:uid="{00000000-0005-0000-0000-000068330000}"/>
    <cellStyle name="Normal 6 5 2 3 2 2 2" xfId="12727" xr:uid="{00000000-0005-0000-0000-000069330000}"/>
    <cellStyle name="Normal 6 5 2 3 2 2 2 2" xfId="12728" xr:uid="{00000000-0005-0000-0000-00006A330000}"/>
    <cellStyle name="Normal 6 5 2 3 2 2 2 2 2" xfId="12729" xr:uid="{00000000-0005-0000-0000-00006B330000}"/>
    <cellStyle name="Normal 6 5 2 3 2 2 2 2 2 2" xfId="12730" xr:uid="{00000000-0005-0000-0000-00006C330000}"/>
    <cellStyle name="Normal 6 5 2 3 2 2 2 2 2 2 2" xfId="12731" xr:uid="{00000000-0005-0000-0000-00006D330000}"/>
    <cellStyle name="Normal 6 5 2 3 2 2 2 2 2 3" xfId="12732" xr:uid="{00000000-0005-0000-0000-00006E330000}"/>
    <cellStyle name="Normal 6 5 2 3 2 2 2 2 3" xfId="12733" xr:uid="{00000000-0005-0000-0000-00006F330000}"/>
    <cellStyle name="Normal 6 5 2 3 2 2 2 2 3 2" xfId="12734" xr:uid="{00000000-0005-0000-0000-000070330000}"/>
    <cellStyle name="Normal 6 5 2 3 2 2 2 2 4" xfId="12735" xr:uid="{00000000-0005-0000-0000-000071330000}"/>
    <cellStyle name="Normal 6 5 2 3 2 2 2 3" xfId="12736" xr:uid="{00000000-0005-0000-0000-000072330000}"/>
    <cellStyle name="Normal 6 5 2 3 2 2 2 3 2" xfId="12737" xr:uid="{00000000-0005-0000-0000-000073330000}"/>
    <cellStyle name="Normal 6 5 2 3 2 2 2 3 2 2" xfId="12738" xr:uid="{00000000-0005-0000-0000-000074330000}"/>
    <cellStyle name="Normal 6 5 2 3 2 2 2 3 2 2 2" xfId="12739" xr:uid="{00000000-0005-0000-0000-000075330000}"/>
    <cellStyle name="Normal 6 5 2 3 2 2 2 3 2 3" xfId="12740" xr:uid="{00000000-0005-0000-0000-000076330000}"/>
    <cellStyle name="Normal 6 5 2 3 2 2 2 3 3" xfId="12741" xr:uid="{00000000-0005-0000-0000-000077330000}"/>
    <cellStyle name="Normal 6 5 2 3 2 2 2 3 3 2" xfId="12742" xr:uid="{00000000-0005-0000-0000-000078330000}"/>
    <cellStyle name="Normal 6 5 2 3 2 2 2 3 4" xfId="12743" xr:uid="{00000000-0005-0000-0000-000079330000}"/>
    <cellStyle name="Normal 6 5 2 3 2 2 2 4" xfId="12744" xr:uid="{00000000-0005-0000-0000-00007A330000}"/>
    <cellStyle name="Normal 6 5 2 3 2 2 2 4 2" xfId="12745" xr:uid="{00000000-0005-0000-0000-00007B330000}"/>
    <cellStyle name="Normal 6 5 2 3 2 2 2 4 2 2" xfId="12746" xr:uid="{00000000-0005-0000-0000-00007C330000}"/>
    <cellStyle name="Normal 6 5 2 3 2 2 2 4 2 2 2" xfId="12747" xr:uid="{00000000-0005-0000-0000-00007D330000}"/>
    <cellStyle name="Normal 6 5 2 3 2 2 2 4 2 3" xfId="12748" xr:uid="{00000000-0005-0000-0000-00007E330000}"/>
    <cellStyle name="Normal 6 5 2 3 2 2 2 4 3" xfId="12749" xr:uid="{00000000-0005-0000-0000-00007F330000}"/>
    <cellStyle name="Normal 6 5 2 3 2 2 2 4 3 2" xfId="12750" xr:uid="{00000000-0005-0000-0000-000080330000}"/>
    <cellStyle name="Normal 6 5 2 3 2 2 2 4 4" xfId="12751" xr:uid="{00000000-0005-0000-0000-000081330000}"/>
    <cellStyle name="Normal 6 5 2 3 2 2 2 5" xfId="12752" xr:uid="{00000000-0005-0000-0000-000082330000}"/>
    <cellStyle name="Normal 6 5 2 3 2 2 2 5 2" xfId="12753" xr:uid="{00000000-0005-0000-0000-000083330000}"/>
    <cellStyle name="Normal 6 5 2 3 2 2 2 5 2 2" xfId="12754" xr:uid="{00000000-0005-0000-0000-000084330000}"/>
    <cellStyle name="Normal 6 5 2 3 2 2 2 5 3" xfId="12755" xr:uid="{00000000-0005-0000-0000-000085330000}"/>
    <cellStyle name="Normal 6 5 2 3 2 2 2 6" xfId="12756" xr:uid="{00000000-0005-0000-0000-000086330000}"/>
    <cellStyle name="Normal 6 5 2 3 2 2 2 6 2" xfId="12757" xr:uid="{00000000-0005-0000-0000-000087330000}"/>
    <cellStyle name="Normal 6 5 2 3 2 2 2 7" xfId="12758" xr:uid="{00000000-0005-0000-0000-000088330000}"/>
    <cellStyle name="Normal 6 5 2 3 2 2 3" xfId="12759" xr:uid="{00000000-0005-0000-0000-000089330000}"/>
    <cellStyle name="Normal 6 5 2 3 2 2 3 2" xfId="12760" xr:uid="{00000000-0005-0000-0000-00008A330000}"/>
    <cellStyle name="Normal 6 5 2 3 2 2 3 2 2" xfId="12761" xr:uid="{00000000-0005-0000-0000-00008B330000}"/>
    <cellStyle name="Normal 6 5 2 3 2 2 3 2 2 2" xfId="12762" xr:uid="{00000000-0005-0000-0000-00008C330000}"/>
    <cellStyle name="Normal 6 5 2 3 2 2 3 2 3" xfId="12763" xr:uid="{00000000-0005-0000-0000-00008D330000}"/>
    <cellStyle name="Normal 6 5 2 3 2 2 3 3" xfId="12764" xr:uid="{00000000-0005-0000-0000-00008E330000}"/>
    <cellStyle name="Normal 6 5 2 3 2 2 3 3 2" xfId="12765" xr:uid="{00000000-0005-0000-0000-00008F330000}"/>
    <cellStyle name="Normal 6 5 2 3 2 2 3 4" xfId="12766" xr:uid="{00000000-0005-0000-0000-000090330000}"/>
    <cellStyle name="Normal 6 5 2 3 2 2 4" xfId="12767" xr:uid="{00000000-0005-0000-0000-000091330000}"/>
    <cellStyle name="Normal 6 5 2 3 2 2 4 2" xfId="12768" xr:uid="{00000000-0005-0000-0000-000092330000}"/>
    <cellStyle name="Normal 6 5 2 3 2 2 4 2 2" xfId="12769" xr:uid="{00000000-0005-0000-0000-000093330000}"/>
    <cellStyle name="Normal 6 5 2 3 2 2 4 2 2 2" xfId="12770" xr:uid="{00000000-0005-0000-0000-000094330000}"/>
    <cellStyle name="Normal 6 5 2 3 2 2 4 2 3" xfId="12771" xr:uid="{00000000-0005-0000-0000-000095330000}"/>
    <cellStyle name="Normal 6 5 2 3 2 2 4 3" xfId="12772" xr:uid="{00000000-0005-0000-0000-000096330000}"/>
    <cellStyle name="Normal 6 5 2 3 2 2 4 3 2" xfId="12773" xr:uid="{00000000-0005-0000-0000-000097330000}"/>
    <cellStyle name="Normal 6 5 2 3 2 2 4 4" xfId="12774" xr:uid="{00000000-0005-0000-0000-000098330000}"/>
    <cellStyle name="Normal 6 5 2 3 2 2 5" xfId="12775" xr:uid="{00000000-0005-0000-0000-000099330000}"/>
    <cellStyle name="Normal 6 5 2 3 2 2 5 2" xfId="12776" xr:uid="{00000000-0005-0000-0000-00009A330000}"/>
    <cellStyle name="Normal 6 5 2 3 2 2 5 2 2" xfId="12777" xr:uid="{00000000-0005-0000-0000-00009B330000}"/>
    <cellStyle name="Normal 6 5 2 3 2 2 5 2 2 2" xfId="12778" xr:uid="{00000000-0005-0000-0000-00009C330000}"/>
    <cellStyle name="Normal 6 5 2 3 2 2 5 2 3" xfId="12779" xr:uid="{00000000-0005-0000-0000-00009D330000}"/>
    <cellStyle name="Normal 6 5 2 3 2 2 5 3" xfId="12780" xr:uid="{00000000-0005-0000-0000-00009E330000}"/>
    <cellStyle name="Normal 6 5 2 3 2 2 5 3 2" xfId="12781" xr:uid="{00000000-0005-0000-0000-00009F330000}"/>
    <cellStyle name="Normal 6 5 2 3 2 2 5 4" xfId="12782" xr:uid="{00000000-0005-0000-0000-0000A0330000}"/>
    <cellStyle name="Normal 6 5 2 3 2 2 6" xfId="12783" xr:uid="{00000000-0005-0000-0000-0000A1330000}"/>
    <cellStyle name="Normal 6 5 2 3 2 2 6 2" xfId="12784" xr:uid="{00000000-0005-0000-0000-0000A2330000}"/>
    <cellStyle name="Normal 6 5 2 3 2 2 6 2 2" xfId="12785" xr:uid="{00000000-0005-0000-0000-0000A3330000}"/>
    <cellStyle name="Normal 6 5 2 3 2 2 6 3" xfId="12786" xr:uid="{00000000-0005-0000-0000-0000A4330000}"/>
    <cellStyle name="Normal 6 5 2 3 2 2 7" xfId="12787" xr:uid="{00000000-0005-0000-0000-0000A5330000}"/>
    <cellStyle name="Normal 6 5 2 3 2 2 7 2" xfId="12788" xr:uid="{00000000-0005-0000-0000-0000A6330000}"/>
    <cellStyle name="Normal 6 5 2 3 2 2 8" xfId="12789" xr:uid="{00000000-0005-0000-0000-0000A7330000}"/>
    <cellStyle name="Normal 6 5 2 3 2 2 8 2" xfId="12790" xr:uid="{00000000-0005-0000-0000-0000A8330000}"/>
    <cellStyle name="Normal 6 5 2 3 2 2 9" xfId="12791" xr:uid="{00000000-0005-0000-0000-0000A9330000}"/>
    <cellStyle name="Normal 6 5 2 3 2 3" xfId="12792" xr:uid="{00000000-0005-0000-0000-0000AA330000}"/>
    <cellStyle name="Normal 6 5 2 3 2 3 2" xfId="12793" xr:uid="{00000000-0005-0000-0000-0000AB330000}"/>
    <cellStyle name="Normal 6 5 2 3 2 3 2 2" xfId="12794" xr:uid="{00000000-0005-0000-0000-0000AC330000}"/>
    <cellStyle name="Normal 6 5 2 3 2 3 2 2 2" xfId="12795" xr:uid="{00000000-0005-0000-0000-0000AD330000}"/>
    <cellStyle name="Normal 6 5 2 3 2 3 2 2 2 2" xfId="12796" xr:uid="{00000000-0005-0000-0000-0000AE330000}"/>
    <cellStyle name="Normal 6 5 2 3 2 3 2 2 3" xfId="12797" xr:uid="{00000000-0005-0000-0000-0000AF330000}"/>
    <cellStyle name="Normal 6 5 2 3 2 3 2 3" xfId="12798" xr:uid="{00000000-0005-0000-0000-0000B0330000}"/>
    <cellStyle name="Normal 6 5 2 3 2 3 2 3 2" xfId="12799" xr:uid="{00000000-0005-0000-0000-0000B1330000}"/>
    <cellStyle name="Normal 6 5 2 3 2 3 2 4" xfId="12800" xr:uid="{00000000-0005-0000-0000-0000B2330000}"/>
    <cellStyle name="Normal 6 5 2 3 2 3 3" xfId="12801" xr:uid="{00000000-0005-0000-0000-0000B3330000}"/>
    <cellStyle name="Normal 6 5 2 3 2 3 3 2" xfId="12802" xr:uid="{00000000-0005-0000-0000-0000B4330000}"/>
    <cellStyle name="Normal 6 5 2 3 2 3 3 2 2" xfId="12803" xr:uid="{00000000-0005-0000-0000-0000B5330000}"/>
    <cellStyle name="Normal 6 5 2 3 2 3 3 2 2 2" xfId="12804" xr:uid="{00000000-0005-0000-0000-0000B6330000}"/>
    <cellStyle name="Normal 6 5 2 3 2 3 3 2 3" xfId="12805" xr:uid="{00000000-0005-0000-0000-0000B7330000}"/>
    <cellStyle name="Normal 6 5 2 3 2 3 3 3" xfId="12806" xr:uid="{00000000-0005-0000-0000-0000B8330000}"/>
    <cellStyle name="Normal 6 5 2 3 2 3 3 3 2" xfId="12807" xr:uid="{00000000-0005-0000-0000-0000B9330000}"/>
    <cellStyle name="Normal 6 5 2 3 2 3 3 4" xfId="12808" xr:uid="{00000000-0005-0000-0000-0000BA330000}"/>
    <cellStyle name="Normal 6 5 2 3 2 3 4" xfId="12809" xr:uid="{00000000-0005-0000-0000-0000BB330000}"/>
    <cellStyle name="Normal 6 5 2 3 2 3 4 2" xfId="12810" xr:uid="{00000000-0005-0000-0000-0000BC330000}"/>
    <cellStyle name="Normal 6 5 2 3 2 3 4 2 2" xfId="12811" xr:uid="{00000000-0005-0000-0000-0000BD330000}"/>
    <cellStyle name="Normal 6 5 2 3 2 3 4 2 2 2" xfId="12812" xr:uid="{00000000-0005-0000-0000-0000BE330000}"/>
    <cellStyle name="Normal 6 5 2 3 2 3 4 2 3" xfId="12813" xr:uid="{00000000-0005-0000-0000-0000BF330000}"/>
    <cellStyle name="Normal 6 5 2 3 2 3 4 3" xfId="12814" xr:uid="{00000000-0005-0000-0000-0000C0330000}"/>
    <cellStyle name="Normal 6 5 2 3 2 3 4 3 2" xfId="12815" xr:uid="{00000000-0005-0000-0000-0000C1330000}"/>
    <cellStyle name="Normal 6 5 2 3 2 3 4 4" xfId="12816" xr:uid="{00000000-0005-0000-0000-0000C2330000}"/>
    <cellStyle name="Normal 6 5 2 3 2 3 5" xfId="12817" xr:uid="{00000000-0005-0000-0000-0000C3330000}"/>
    <cellStyle name="Normal 6 5 2 3 2 3 5 2" xfId="12818" xr:uid="{00000000-0005-0000-0000-0000C4330000}"/>
    <cellStyle name="Normal 6 5 2 3 2 3 5 2 2" xfId="12819" xr:uid="{00000000-0005-0000-0000-0000C5330000}"/>
    <cellStyle name="Normal 6 5 2 3 2 3 5 3" xfId="12820" xr:uid="{00000000-0005-0000-0000-0000C6330000}"/>
    <cellStyle name="Normal 6 5 2 3 2 3 6" xfId="12821" xr:uid="{00000000-0005-0000-0000-0000C7330000}"/>
    <cellStyle name="Normal 6 5 2 3 2 3 6 2" xfId="12822" xr:uid="{00000000-0005-0000-0000-0000C8330000}"/>
    <cellStyle name="Normal 6 5 2 3 2 3 7" xfId="12823" xr:uid="{00000000-0005-0000-0000-0000C9330000}"/>
    <cellStyle name="Normal 6 5 2 3 2 4" xfId="12824" xr:uid="{00000000-0005-0000-0000-0000CA330000}"/>
    <cellStyle name="Normal 6 5 2 3 2 4 2" xfId="12825" xr:uid="{00000000-0005-0000-0000-0000CB330000}"/>
    <cellStyle name="Normal 6 5 2 3 2 4 2 2" xfId="12826" xr:uid="{00000000-0005-0000-0000-0000CC330000}"/>
    <cellStyle name="Normal 6 5 2 3 2 4 2 2 2" xfId="12827" xr:uid="{00000000-0005-0000-0000-0000CD330000}"/>
    <cellStyle name="Normal 6 5 2 3 2 4 2 3" xfId="12828" xr:uid="{00000000-0005-0000-0000-0000CE330000}"/>
    <cellStyle name="Normal 6 5 2 3 2 4 3" xfId="12829" xr:uid="{00000000-0005-0000-0000-0000CF330000}"/>
    <cellStyle name="Normal 6 5 2 3 2 4 3 2" xfId="12830" xr:uid="{00000000-0005-0000-0000-0000D0330000}"/>
    <cellStyle name="Normal 6 5 2 3 2 4 4" xfId="12831" xr:uid="{00000000-0005-0000-0000-0000D1330000}"/>
    <cellStyle name="Normal 6 5 2 3 2 5" xfId="12832" xr:uid="{00000000-0005-0000-0000-0000D2330000}"/>
    <cellStyle name="Normal 6 5 2 3 2 5 2" xfId="12833" xr:uid="{00000000-0005-0000-0000-0000D3330000}"/>
    <cellStyle name="Normal 6 5 2 3 2 5 2 2" xfId="12834" xr:uid="{00000000-0005-0000-0000-0000D4330000}"/>
    <cellStyle name="Normal 6 5 2 3 2 5 2 2 2" xfId="12835" xr:uid="{00000000-0005-0000-0000-0000D5330000}"/>
    <cellStyle name="Normal 6 5 2 3 2 5 2 3" xfId="12836" xr:uid="{00000000-0005-0000-0000-0000D6330000}"/>
    <cellStyle name="Normal 6 5 2 3 2 5 3" xfId="12837" xr:uid="{00000000-0005-0000-0000-0000D7330000}"/>
    <cellStyle name="Normal 6 5 2 3 2 5 3 2" xfId="12838" xr:uid="{00000000-0005-0000-0000-0000D8330000}"/>
    <cellStyle name="Normal 6 5 2 3 2 5 4" xfId="12839" xr:uid="{00000000-0005-0000-0000-0000D9330000}"/>
    <cellStyle name="Normal 6 5 2 3 2 6" xfId="12840" xr:uid="{00000000-0005-0000-0000-0000DA330000}"/>
    <cellStyle name="Normal 6 5 2 3 2 6 2" xfId="12841" xr:uid="{00000000-0005-0000-0000-0000DB330000}"/>
    <cellStyle name="Normal 6 5 2 3 2 6 2 2" xfId="12842" xr:uid="{00000000-0005-0000-0000-0000DC330000}"/>
    <cellStyle name="Normal 6 5 2 3 2 6 2 2 2" xfId="12843" xr:uid="{00000000-0005-0000-0000-0000DD330000}"/>
    <cellStyle name="Normal 6 5 2 3 2 6 2 3" xfId="12844" xr:uid="{00000000-0005-0000-0000-0000DE330000}"/>
    <cellStyle name="Normal 6 5 2 3 2 6 3" xfId="12845" xr:uid="{00000000-0005-0000-0000-0000DF330000}"/>
    <cellStyle name="Normal 6 5 2 3 2 6 3 2" xfId="12846" xr:uid="{00000000-0005-0000-0000-0000E0330000}"/>
    <cellStyle name="Normal 6 5 2 3 2 6 4" xfId="12847" xr:uid="{00000000-0005-0000-0000-0000E1330000}"/>
    <cellStyle name="Normal 6 5 2 3 2 7" xfId="12848" xr:uid="{00000000-0005-0000-0000-0000E2330000}"/>
    <cellStyle name="Normal 6 5 2 3 2 7 2" xfId="12849" xr:uid="{00000000-0005-0000-0000-0000E3330000}"/>
    <cellStyle name="Normal 6 5 2 3 2 7 2 2" xfId="12850" xr:uid="{00000000-0005-0000-0000-0000E4330000}"/>
    <cellStyle name="Normal 6 5 2 3 2 7 2 2 2" xfId="12851" xr:uid="{00000000-0005-0000-0000-0000E5330000}"/>
    <cellStyle name="Normal 6 5 2 3 2 7 2 3" xfId="12852" xr:uid="{00000000-0005-0000-0000-0000E6330000}"/>
    <cellStyle name="Normal 6 5 2 3 2 7 3" xfId="12853" xr:uid="{00000000-0005-0000-0000-0000E7330000}"/>
    <cellStyle name="Normal 6 5 2 3 2 7 3 2" xfId="12854" xr:uid="{00000000-0005-0000-0000-0000E8330000}"/>
    <cellStyle name="Normal 6 5 2 3 2 7 4" xfId="12855" xr:uid="{00000000-0005-0000-0000-0000E9330000}"/>
    <cellStyle name="Normal 6 5 2 3 2 8" xfId="12856" xr:uid="{00000000-0005-0000-0000-0000EA330000}"/>
    <cellStyle name="Normal 6 5 2 3 2 8 2" xfId="12857" xr:uid="{00000000-0005-0000-0000-0000EB330000}"/>
    <cellStyle name="Normal 6 5 2 3 2 8 2 2" xfId="12858" xr:uid="{00000000-0005-0000-0000-0000EC330000}"/>
    <cellStyle name="Normal 6 5 2 3 2 8 3" xfId="12859" xr:uid="{00000000-0005-0000-0000-0000ED330000}"/>
    <cellStyle name="Normal 6 5 2 3 2 9" xfId="12860" xr:uid="{00000000-0005-0000-0000-0000EE330000}"/>
    <cellStyle name="Normal 6 5 2 3 2 9 2" xfId="12861" xr:uid="{00000000-0005-0000-0000-0000EF330000}"/>
    <cellStyle name="Normal 6 5 2 3 3" xfId="12862" xr:uid="{00000000-0005-0000-0000-0000F0330000}"/>
    <cellStyle name="Normal 6 5 2 3 3 10" xfId="12863" xr:uid="{00000000-0005-0000-0000-0000F1330000}"/>
    <cellStyle name="Normal 6 5 2 3 3 2" xfId="12864" xr:uid="{00000000-0005-0000-0000-0000F2330000}"/>
    <cellStyle name="Normal 6 5 2 3 3 2 2" xfId="12865" xr:uid="{00000000-0005-0000-0000-0000F3330000}"/>
    <cellStyle name="Normal 6 5 2 3 3 2 2 2" xfId="12866" xr:uid="{00000000-0005-0000-0000-0000F4330000}"/>
    <cellStyle name="Normal 6 5 2 3 3 2 2 2 2" xfId="12867" xr:uid="{00000000-0005-0000-0000-0000F5330000}"/>
    <cellStyle name="Normal 6 5 2 3 3 2 2 2 2 2" xfId="12868" xr:uid="{00000000-0005-0000-0000-0000F6330000}"/>
    <cellStyle name="Normal 6 5 2 3 3 2 2 2 3" xfId="12869" xr:uid="{00000000-0005-0000-0000-0000F7330000}"/>
    <cellStyle name="Normal 6 5 2 3 3 2 2 3" xfId="12870" xr:uid="{00000000-0005-0000-0000-0000F8330000}"/>
    <cellStyle name="Normal 6 5 2 3 3 2 2 3 2" xfId="12871" xr:uid="{00000000-0005-0000-0000-0000F9330000}"/>
    <cellStyle name="Normal 6 5 2 3 3 2 2 4" xfId="12872" xr:uid="{00000000-0005-0000-0000-0000FA330000}"/>
    <cellStyle name="Normal 6 5 2 3 3 2 3" xfId="12873" xr:uid="{00000000-0005-0000-0000-0000FB330000}"/>
    <cellStyle name="Normal 6 5 2 3 3 2 3 2" xfId="12874" xr:uid="{00000000-0005-0000-0000-0000FC330000}"/>
    <cellStyle name="Normal 6 5 2 3 3 2 3 2 2" xfId="12875" xr:uid="{00000000-0005-0000-0000-0000FD330000}"/>
    <cellStyle name="Normal 6 5 2 3 3 2 3 2 2 2" xfId="12876" xr:uid="{00000000-0005-0000-0000-0000FE330000}"/>
    <cellStyle name="Normal 6 5 2 3 3 2 3 2 3" xfId="12877" xr:uid="{00000000-0005-0000-0000-0000FF330000}"/>
    <cellStyle name="Normal 6 5 2 3 3 2 3 3" xfId="12878" xr:uid="{00000000-0005-0000-0000-000000340000}"/>
    <cellStyle name="Normal 6 5 2 3 3 2 3 3 2" xfId="12879" xr:uid="{00000000-0005-0000-0000-000001340000}"/>
    <cellStyle name="Normal 6 5 2 3 3 2 3 4" xfId="12880" xr:uid="{00000000-0005-0000-0000-000002340000}"/>
    <cellStyle name="Normal 6 5 2 3 3 2 4" xfId="12881" xr:uid="{00000000-0005-0000-0000-000003340000}"/>
    <cellStyle name="Normal 6 5 2 3 3 2 4 2" xfId="12882" xr:uid="{00000000-0005-0000-0000-000004340000}"/>
    <cellStyle name="Normal 6 5 2 3 3 2 4 2 2" xfId="12883" xr:uid="{00000000-0005-0000-0000-000005340000}"/>
    <cellStyle name="Normal 6 5 2 3 3 2 4 2 2 2" xfId="12884" xr:uid="{00000000-0005-0000-0000-000006340000}"/>
    <cellStyle name="Normal 6 5 2 3 3 2 4 2 3" xfId="12885" xr:uid="{00000000-0005-0000-0000-000007340000}"/>
    <cellStyle name="Normal 6 5 2 3 3 2 4 3" xfId="12886" xr:uid="{00000000-0005-0000-0000-000008340000}"/>
    <cellStyle name="Normal 6 5 2 3 3 2 4 3 2" xfId="12887" xr:uid="{00000000-0005-0000-0000-000009340000}"/>
    <cellStyle name="Normal 6 5 2 3 3 2 4 4" xfId="12888" xr:uid="{00000000-0005-0000-0000-00000A340000}"/>
    <cellStyle name="Normal 6 5 2 3 3 2 5" xfId="12889" xr:uid="{00000000-0005-0000-0000-00000B340000}"/>
    <cellStyle name="Normal 6 5 2 3 3 2 5 2" xfId="12890" xr:uid="{00000000-0005-0000-0000-00000C340000}"/>
    <cellStyle name="Normal 6 5 2 3 3 2 5 2 2" xfId="12891" xr:uid="{00000000-0005-0000-0000-00000D340000}"/>
    <cellStyle name="Normal 6 5 2 3 3 2 5 3" xfId="12892" xr:uid="{00000000-0005-0000-0000-00000E340000}"/>
    <cellStyle name="Normal 6 5 2 3 3 2 6" xfId="12893" xr:uid="{00000000-0005-0000-0000-00000F340000}"/>
    <cellStyle name="Normal 6 5 2 3 3 2 6 2" xfId="12894" xr:uid="{00000000-0005-0000-0000-000010340000}"/>
    <cellStyle name="Normal 6 5 2 3 3 2 7" xfId="12895" xr:uid="{00000000-0005-0000-0000-000011340000}"/>
    <cellStyle name="Normal 6 5 2 3 3 3" xfId="12896" xr:uid="{00000000-0005-0000-0000-000012340000}"/>
    <cellStyle name="Normal 6 5 2 3 3 3 2" xfId="12897" xr:uid="{00000000-0005-0000-0000-000013340000}"/>
    <cellStyle name="Normal 6 5 2 3 3 3 2 2" xfId="12898" xr:uid="{00000000-0005-0000-0000-000014340000}"/>
    <cellStyle name="Normal 6 5 2 3 3 3 2 2 2" xfId="12899" xr:uid="{00000000-0005-0000-0000-000015340000}"/>
    <cellStyle name="Normal 6 5 2 3 3 3 2 3" xfId="12900" xr:uid="{00000000-0005-0000-0000-000016340000}"/>
    <cellStyle name="Normal 6 5 2 3 3 3 3" xfId="12901" xr:uid="{00000000-0005-0000-0000-000017340000}"/>
    <cellStyle name="Normal 6 5 2 3 3 3 3 2" xfId="12902" xr:uid="{00000000-0005-0000-0000-000018340000}"/>
    <cellStyle name="Normal 6 5 2 3 3 3 4" xfId="12903" xr:uid="{00000000-0005-0000-0000-000019340000}"/>
    <cellStyle name="Normal 6 5 2 3 3 4" xfId="12904" xr:uid="{00000000-0005-0000-0000-00001A340000}"/>
    <cellStyle name="Normal 6 5 2 3 3 4 2" xfId="12905" xr:uid="{00000000-0005-0000-0000-00001B340000}"/>
    <cellStyle name="Normal 6 5 2 3 3 4 2 2" xfId="12906" xr:uid="{00000000-0005-0000-0000-00001C340000}"/>
    <cellStyle name="Normal 6 5 2 3 3 4 2 2 2" xfId="12907" xr:uid="{00000000-0005-0000-0000-00001D340000}"/>
    <cellStyle name="Normal 6 5 2 3 3 4 2 3" xfId="12908" xr:uid="{00000000-0005-0000-0000-00001E340000}"/>
    <cellStyle name="Normal 6 5 2 3 3 4 3" xfId="12909" xr:uid="{00000000-0005-0000-0000-00001F340000}"/>
    <cellStyle name="Normal 6 5 2 3 3 4 3 2" xfId="12910" xr:uid="{00000000-0005-0000-0000-000020340000}"/>
    <cellStyle name="Normal 6 5 2 3 3 4 4" xfId="12911" xr:uid="{00000000-0005-0000-0000-000021340000}"/>
    <cellStyle name="Normal 6 5 2 3 3 5" xfId="12912" xr:uid="{00000000-0005-0000-0000-000022340000}"/>
    <cellStyle name="Normal 6 5 2 3 3 5 2" xfId="12913" xr:uid="{00000000-0005-0000-0000-000023340000}"/>
    <cellStyle name="Normal 6 5 2 3 3 5 2 2" xfId="12914" xr:uid="{00000000-0005-0000-0000-000024340000}"/>
    <cellStyle name="Normal 6 5 2 3 3 5 2 2 2" xfId="12915" xr:uid="{00000000-0005-0000-0000-000025340000}"/>
    <cellStyle name="Normal 6 5 2 3 3 5 2 3" xfId="12916" xr:uid="{00000000-0005-0000-0000-000026340000}"/>
    <cellStyle name="Normal 6 5 2 3 3 5 3" xfId="12917" xr:uid="{00000000-0005-0000-0000-000027340000}"/>
    <cellStyle name="Normal 6 5 2 3 3 5 3 2" xfId="12918" xr:uid="{00000000-0005-0000-0000-000028340000}"/>
    <cellStyle name="Normal 6 5 2 3 3 5 4" xfId="12919" xr:uid="{00000000-0005-0000-0000-000029340000}"/>
    <cellStyle name="Normal 6 5 2 3 3 6" xfId="12920" xr:uid="{00000000-0005-0000-0000-00002A340000}"/>
    <cellStyle name="Normal 6 5 2 3 3 6 2" xfId="12921" xr:uid="{00000000-0005-0000-0000-00002B340000}"/>
    <cellStyle name="Normal 6 5 2 3 3 6 2 2" xfId="12922" xr:uid="{00000000-0005-0000-0000-00002C340000}"/>
    <cellStyle name="Normal 6 5 2 3 3 6 2 2 2" xfId="12923" xr:uid="{00000000-0005-0000-0000-00002D340000}"/>
    <cellStyle name="Normal 6 5 2 3 3 6 2 3" xfId="12924" xr:uid="{00000000-0005-0000-0000-00002E340000}"/>
    <cellStyle name="Normal 6 5 2 3 3 6 3" xfId="12925" xr:uid="{00000000-0005-0000-0000-00002F340000}"/>
    <cellStyle name="Normal 6 5 2 3 3 6 3 2" xfId="12926" xr:uid="{00000000-0005-0000-0000-000030340000}"/>
    <cellStyle name="Normal 6 5 2 3 3 6 4" xfId="12927" xr:uid="{00000000-0005-0000-0000-000031340000}"/>
    <cellStyle name="Normal 6 5 2 3 3 7" xfId="12928" xr:uid="{00000000-0005-0000-0000-000032340000}"/>
    <cellStyle name="Normal 6 5 2 3 3 7 2" xfId="12929" xr:uid="{00000000-0005-0000-0000-000033340000}"/>
    <cellStyle name="Normal 6 5 2 3 3 7 2 2" xfId="12930" xr:uid="{00000000-0005-0000-0000-000034340000}"/>
    <cellStyle name="Normal 6 5 2 3 3 7 3" xfId="12931" xr:uid="{00000000-0005-0000-0000-000035340000}"/>
    <cellStyle name="Normal 6 5 2 3 3 8" xfId="12932" xr:uid="{00000000-0005-0000-0000-000036340000}"/>
    <cellStyle name="Normal 6 5 2 3 3 8 2" xfId="12933" xr:uid="{00000000-0005-0000-0000-000037340000}"/>
    <cellStyle name="Normal 6 5 2 3 3 9" xfId="12934" xr:uid="{00000000-0005-0000-0000-000038340000}"/>
    <cellStyle name="Normal 6 5 2 3 3 9 2" xfId="12935" xr:uid="{00000000-0005-0000-0000-000039340000}"/>
    <cellStyle name="Normal 6 5 2 3 4" xfId="12936" xr:uid="{00000000-0005-0000-0000-00003A340000}"/>
    <cellStyle name="Normal 6 5 2 3 4 2" xfId="12937" xr:uid="{00000000-0005-0000-0000-00003B340000}"/>
    <cellStyle name="Normal 6 5 2 3 4 2 2" xfId="12938" xr:uid="{00000000-0005-0000-0000-00003C340000}"/>
    <cellStyle name="Normal 6 5 2 3 4 2 2 2" xfId="12939" xr:uid="{00000000-0005-0000-0000-00003D340000}"/>
    <cellStyle name="Normal 6 5 2 3 4 2 2 2 2" xfId="12940" xr:uid="{00000000-0005-0000-0000-00003E340000}"/>
    <cellStyle name="Normal 6 5 2 3 4 2 2 2 2 2" xfId="12941" xr:uid="{00000000-0005-0000-0000-00003F340000}"/>
    <cellStyle name="Normal 6 5 2 3 4 2 2 2 3" xfId="12942" xr:uid="{00000000-0005-0000-0000-000040340000}"/>
    <cellStyle name="Normal 6 5 2 3 4 2 2 3" xfId="12943" xr:uid="{00000000-0005-0000-0000-000041340000}"/>
    <cellStyle name="Normal 6 5 2 3 4 2 2 3 2" xfId="12944" xr:uid="{00000000-0005-0000-0000-000042340000}"/>
    <cellStyle name="Normal 6 5 2 3 4 2 2 4" xfId="12945" xr:uid="{00000000-0005-0000-0000-000043340000}"/>
    <cellStyle name="Normal 6 5 2 3 4 2 3" xfId="12946" xr:uid="{00000000-0005-0000-0000-000044340000}"/>
    <cellStyle name="Normal 6 5 2 3 4 2 3 2" xfId="12947" xr:uid="{00000000-0005-0000-0000-000045340000}"/>
    <cellStyle name="Normal 6 5 2 3 4 2 3 2 2" xfId="12948" xr:uid="{00000000-0005-0000-0000-000046340000}"/>
    <cellStyle name="Normal 6 5 2 3 4 2 3 2 2 2" xfId="12949" xr:uid="{00000000-0005-0000-0000-000047340000}"/>
    <cellStyle name="Normal 6 5 2 3 4 2 3 2 3" xfId="12950" xr:uid="{00000000-0005-0000-0000-000048340000}"/>
    <cellStyle name="Normal 6 5 2 3 4 2 3 3" xfId="12951" xr:uid="{00000000-0005-0000-0000-000049340000}"/>
    <cellStyle name="Normal 6 5 2 3 4 2 3 3 2" xfId="12952" xr:uid="{00000000-0005-0000-0000-00004A340000}"/>
    <cellStyle name="Normal 6 5 2 3 4 2 3 4" xfId="12953" xr:uid="{00000000-0005-0000-0000-00004B340000}"/>
    <cellStyle name="Normal 6 5 2 3 4 2 4" xfId="12954" xr:uid="{00000000-0005-0000-0000-00004C340000}"/>
    <cellStyle name="Normal 6 5 2 3 4 2 4 2" xfId="12955" xr:uid="{00000000-0005-0000-0000-00004D340000}"/>
    <cellStyle name="Normal 6 5 2 3 4 2 4 2 2" xfId="12956" xr:uid="{00000000-0005-0000-0000-00004E340000}"/>
    <cellStyle name="Normal 6 5 2 3 4 2 4 2 2 2" xfId="12957" xr:uid="{00000000-0005-0000-0000-00004F340000}"/>
    <cellStyle name="Normal 6 5 2 3 4 2 4 2 3" xfId="12958" xr:uid="{00000000-0005-0000-0000-000050340000}"/>
    <cellStyle name="Normal 6 5 2 3 4 2 4 3" xfId="12959" xr:uid="{00000000-0005-0000-0000-000051340000}"/>
    <cellStyle name="Normal 6 5 2 3 4 2 4 3 2" xfId="12960" xr:uid="{00000000-0005-0000-0000-000052340000}"/>
    <cellStyle name="Normal 6 5 2 3 4 2 4 4" xfId="12961" xr:uid="{00000000-0005-0000-0000-000053340000}"/>
    <cellStyle name="Normal 6 5 2 3 4 2 5" xfId="12962" xr:uid="{00000000-0005-0000-0000-000054340000}"/>
    <cellStyle name="Normal 6 5 2 3 4 2 5 2" xfId="12963" xr:uid="{00000000-0005-0000-0000-000055340000}"/>
    <cellStyle name="Normal 6 5 2 3 4 2 5 2 2" xfId="12964" xr:uid="{00000000-0005-0000-0000-000056340000}"/>
    <cellStyle name="Normal 6 5 2 3 4 2 5 3" xfId="12965" xr:uid="{00000000-0005-0000-0000-000057340000}"/>
    <cellStyle name="Normal 6 5 2 3 4 2 6" xfId="12966" xr:uid="{00000000-0005-0000-0000-000058340000}"/>
    <cellStyle name="Normal 6 5 2 3 4 2 6 2" xfId="12967" xr:uid="{00000000-0005-0000-0000-000059340000}"/>
    <cellStyle name="Normal 6 5 2 3 4 2 7" xfId="12968" xr:uid="{00000000-0005-0000-0000-00005A340000}"/>
    <cellStyle name="Normal 6 5 2 3 4 3" xfId="12969" xr:uid="{00000000-0005-0000-0000-00005B340000}"/>
    <cellStyle name="Normal 6 5 2 3 4 3 2" xfId="12970" xr:uid="{00000000-0005-0000-0000-00005C340000}"/>
    <cellStyle name="Normal 6 5 2 3 4 3 2 2" xfId="12971" xr:uid="{00000000-0005-0000-0000-00005D340000}"/>
    <cellStyle name="Normal 6 5 2 3 4 3 2 2 2" xfId="12972" xr:uid="{00000000-0005-0000-0000-00005E340000}"/>
    <cellStyle name="Normal 6 5 2 3 4 3 2 3" xfId="12973" xr:uid="{00000000-0005-0000-0000-00005F340000}"/>
    <cellStyle name="Normal 6 5 2 3 4 3 3" xfId="12974" xr:uid="{00000000-0005-0000-0000-000060340000}"/>
    <cellStyle name="Normal 6 5 2 3 4 3 3 2" xfId="12975" xr:uid="{00000000-0005-0000-0000-000061340000}"/>
    <cellStyle name="Normal 6 5 2 3 4 3 4" xfId="12976" xr:uid="{00000000-0005-0000-0000-000062340000}"/>
    <cellStyle name="Normal 6 5 2 3 4 4" xfId="12977" xr:uid="{00000000-0005-0000-0000-000063340000}"/>
    <cellStyle name="Normal 6 5 2 3 4 4 2" xfId="12978" xr:uid="{00000000-0005-0000-0000-000064340000}"/>
    <cellStyle name="Normal 6 5 2 3 4 4 2 2" xfId="12979" xr:uid="{00000000-0005-0000-0000-000065340000}"/>
    <cellStyle name="Normal 6 5 2 3 4 4 2 2 2" xfId="12980" xr:uid="{00000000-0005-0000-0000-000066340000}"/>
    <cellStyle name="Normal 6 5 2 3 4 4 2 3" xfId="12981" xr:uid="{00000000-0005-0000-0000-000067340000}"/>
    <cellStyle name="Normal 6 5 2 3 4 4 3" xfId="12982" xr:uid="{00000000-0005-0000-0000-000068340000}"/>
    <cellStyle name="Normal 6 5 2 3 4 4 3 2" xfId="12983" xr:uid="{00000000-0005-0000-0000-000069340000}"/>
    <cellStyle name="Normal 6 5 2 3 4 4 4" xfId="12984" xr:uid="{00000000-0005-0000-0000-00006A340000}"/>
    <cellStyle name="Normal 6 5 2 3 4 5" xfId="12985" xr:uid="{00000000-0005-0000-0000-00006B340000}"/>
    <cellStyle name="Normal 6 5 2 3 4 5 2" xfId="12986" xr:uid="{00000000-0005-0000-0000-00006C340000}"/>
    <cellStyle name="Normal 6 5 2 3 4 5 2 2" xfId="12987" xr:uid="{00000000-0005-0000-0000-00006D340000}"/>
    <cellStyle name="Normal 6 5 2 3 4 5 2 2 2" xfId="12988" xr:uid="{00000000-0005-0000-0000-00006E340000}"/>
    <cellStyle name="Normal 6 5 2 3 4 5 2 3" xfId="12989" xr:uid="{00000000-0005-0000-0000-00006F340000}"/>
    <cellStyle name="Normal 6 5 2 3 4 5 3" xfId="12990" xr:uid="{00000000-0005-0000-0000-000070340000}"/>
    <cellStyle name="Normal 6 5 2 3 4 5 3 2" xfId="12991" xr:uid="{00000000-0005-0000-0000-000071340000}"/>
    <cellStyle name="Normal 6 5 2 3 4 5 4" xfId="12992" xr:uid="{00000000-0005-0000-0000-000072340000}"/>
    <cellStyle name="Normal 6 5 2 3 4 6" xfId="12993" xr:uid="{00000000-0005-0000-0000-000073340000}"/>
    <cellStyle name="Normal 6 5 2 3 4 6 2" xfId="12994" xr:uid="{00000000-0005-0000-0000-000074340000}"/>
    <cellStyle name="Normal 6 5 2 3 4 6 2 2" xfId="12995" xr:uid="{00000000-0005-0000-0000-000075340000}"/>
    <cellStyle name="Normal 6 5 2 3 4 6 3" xfId="12996" xr:uid="{00000000-0005-0000-0000-000076340000}"/>
    <cellStyle name="Normal 6 5 2 3 4 7" xfId="12997" xr:uid="{00000000-0005-0000-0000-000077340000}"/>
    <cellStyle name="Normal 6 5 2 3 4 7 2" xfId="12998" xr:uid="{00000000-0005-0000-0000-000078340000}"/>
    <cellStyle name="Normal 6 5 2 3 4 8" xfId="12999" xr:uid="{00000000-0005-0000-0000-000079340000}"/>
    <cellStyle name="Normal 6 5 2 3 4 8 2" xfId="13000" xr:uid="{00000000-0005-0000-0000-00007A340000}"/>
    <cellStyle name="Normal 6 5 2 3 4 9" xfId="13001" xr:uid="{00000000-0005-0000-0000-00007B340000}"/>
    <cellStyle name="Normal 6 5 2 3 5" xfId="13002" xr:uid="{00000000-0005-0000-0000-00007C340000}"/>
    <cellStyle name="Normal 6 5 2 3 5 2" xfId="13003" xr:uid="{00000000-0005-0000-0000-00007D340000}"/>
    <cellStyle name="Normal 6 5 2 3 5 2 2" xfId="13004" xr:uid="{00000000-0005-0000-0000-00007E340000}"/>
    <cellStyle name="Normal 6 5 2 3 5 2 2 2" xfId="13005" xr:uid="{00000000-0005-0000-0000-00007F340000}"/>
    <cellStyle name="Normal 6 5 2 3 5 2 2 2 2" xfId="13006" xr:uid="{00000000-0005-0000-0000-000080340000}"/>
    <cellStyle name="Normal 6 5 2 3 5 2 2 2 2 2" xfId="13007" xr:uid="{00000000-0005-0000-0000-000081340000}"/>
    <cellStyle name="Normal 6 5 2 3 5 2 2 2 3" xfId="13008" xr:uid="{00000000-0005-0000-0000-000082340000}"/>
    <cellStyle name="Normal 6 5 2 3 5 2 2 3" xfId="13009" xr:uid="{00000000-0005-0000-0000-000083340000}"/>
    <cellStyle name="Normal 6 5 2 3 5 2 2 3 2" xfId="13010" xr:uid="{00000000-0005-0000-0000-000084340000}"/>
    <cellStyle name="Normal 6 5 2 3 5 2 2 4" xfId="13011" xr:uid="{00000000-0005-0000-0000-000085340000}"/>
    <cellStyle name="Normal 6 5 2 3 5 2 3" xfId="13012" xr:uid="{00000000-0005-0000-0000-000086340000}"/>
    <cellStyle name="Normal 6 5 2 3 5 2 3 2" xfId="13013" xr:uid="{00000000-0005-0000-0000-000087340000}"/>
    <cellStyle name="Normal 6 5 2 3 5 2 3 2 2" xfId="13014" xr:uid="{00000000-0005-0000-0000-000088340000}"/>
    <cellStyle name="Normal 6 5 2 3 5 2 3 2 2 2" xfId="13015" xr:uid="{00000000-0005-0000-0000-000089340000}"/>
    <cellStyle name="Normal 6 5 2 3 5 2 3 2 3" xfId="13016" xr:uid="{00000000-0005-0000-0000-00008A340000}"/>
    <cellStyle name="Normal 6 5 2 3 5 2 3 3" xfId="13017" xr:uid="{00000000-0005-0000-0000-00008B340000}"/>
    <cellStyle name="Normal 6 5 2 3 5 2 3 3 2" xfId="13018" xr:uid="{00000000-0005-0000-0000-00008C340000}"/>
    <cellStyle name="Normal 6 5 2 3 5 2 3 4" xfId="13019" xr:uid="{00000000-0005-0000-0000-00008D340000}"/>
    <cellStyle name="Normal 6 5 2 3 5 2 4" xfId="13020" xr:uid="{00000000-0005-0000-0000-00008E340000}"/>
    <cellStyle name="Normal 6 5 2 3 5 2 4 2" xfId="13021" xr:uid="{00000000-0005-0000-0000-00008F340000}"/>
    <cellStyle name="Normal 6 5 2 3 5 2 4 2 2" xfId="13022" xr:uid="{00000000-0005-0000-0000-000090340000}"/>
    <cellStyle name="Normal 6 5 2 3 5 2 4 2 2 2" xfId="13023" xr:uid="{00000000-0005-0000-0000-000091340000}"/>
    <cellStyle name="Normal 6 5 2 3 5 2 4 2 3" xfId="13024" xr:uid="{00000000-0005-0000-0000-000092340000}"/>
    <cellStyle name="Normal 6 5 2 3 5 2 4 3" xfId="13025" xr:uid="{00000000-0005-0000-0000-000093340000}"/>
    <cellStyle name="Normal 6 5 2 3 5 2 4 3 2" xfId="13026" xr:uid="{00000000-0005-0000-0000-000094340000}"/>
    <cellStyle name="Normal 6 5 2 3 5 2 4 4" xfId="13027" xr:uid="{00000000-0005-0000-0000-000095340000}"/>
    <cellStyle name="Normal 6 5 2 3 5 2 5" xfId="13028" xr:uid="{00000000-0005-0000-0000-000096340000}"/>
    <cellStyle name="Normal 6 5 2 3 5 2 5 2" xfId="13029" xr:uid="{00000000-0005-0000-0000-000097340000}"/>
    <cellStyle name="Normal 6 5 2 3 5 2 5 2 2" xfId="13030" xr:uid="{00000000-0005-0000-0000-000098340000}"/>
    <cellStyle name="Normal 6 5 2 3 5 2 5 3" xfId="13031" xr:uid="{00000000-0005-0000-0000-000099340000}"/>
    <cellStyle name="Normal 6 5 2 3 5 2 6" xfId="13032" xr:uid="{00000000-0005-0000-0000-00009A340000}"/>
    <cellStyle name="Normal 6 5 2 3 5 2 6 2" xfId="13033" xr:uid="{00000000-0005-0000-0000-00009B340000}"/>
    <cellStyle name="Normal 6 5 2 3 5 2 7" xfId="13034" xr:uid="{00000000-0005-0000-0000-00009C340000}"/>
    <cellStyle name="Normal 6 5 2 3 5 3" xfId="13035" xr:uid="{00000000-0005-0000-0000-00009D340000}"/>
    <cellStyle name="Normal 6 5 2 3 5 3 2" xfId="13036" xr:uid="{00000000-0005-0000-0000-00009E340000}"/>
    <cellStyle name="Normal 6 5 2 3 5 3 2 2" xfId="13037" xr:uid="{00000000-0005-0000-0000-00009F340000}"/>
    <cellStyle name="Normal 6 5 2 3 5 3 2 2 2" xfId="13038" xr:uid="{00000000-0005-0000-0000-0000A0340000}"/>
    <cellStyle name="Normal 6 5 2 3 5 3 2 3" xfId="13039" xr:uid="{00000000-0005-0000-0000-0000A1340000}"/>
    <cellStyle name="Normal 6 5 2 3 5 3 3" xfId="13040" xr:uid="{00000000-0005-0000-0000-0000A2340000}"/>
    <cellStyle name="Normal 6 5 2 3 5 3 3 2" xfId="13041" xr:uid="{00000000-0005-0000-0000-0000A3340000}"/>
    <cellStyle name="Normal 6 5 2 3 5 3 4" xfId="13042" xr:uid="{00000000-0005-0000-0000-0000A4340000}"/>
    <cellStyle name="Normal 6 5 2 3 5 4" xfId="13043" xr:uid="{00000000-0005-0000-0000-0000A5340000}"/>
    <cellStyle name="Normal 6 5 2 3 5 4 2" xfId="13044" xr:uid="{00000000-0005-0000-0000-0000A6340000}"/>
    <cellStyle name="Normal 6 5 2 3 5 4 2 2" xfId="13045" xr:uid="{00000000-0005-0000-0000-0000A7340000}"/>
    <cellStyle name="Normal 6 5 2 3 5 4 2 2 2" xfId="13046" xr:uid="{00000000-0005-0000-0000-0000A8340000}"/>
    <cellStyle name="Normal 6 5 2 3 5 4 2 3" xfId="13047" xr:uid="{00000000-0005-0000-0000-0000A9340000}"/>
    <cellStyle name="Normal 6 5 2 3 5 4 3" xfId="13048" xr:uid="{00000000-0005-0000-0000-0000AA340000}"/>
    <cellStyle name="Normal 6 5 2 3 5 4 3 2" xfId="13049" xr:uid="{00000000-0005-0000-0000-0000AB340000}"/>
    <cellStyle name="Normal 6 5 2 3 5 4 4" xfId="13050" xr:uid="{00000000-0005-0000-0000-0000AC340000}"/>
    <cellStyle name="Normal 6 5 2 3 5 5" xfId="13051" xr:uid="{00000000-0005-0000-0000-0000AD340000}"/>
    <cellStyle name="Normal 6 5 2 3 5 5 2" xfId="13052" xr:uid="{00000000-0005-0000-0000-0000AE340000}"/>
    <cellStyle name="Normal 6 5 2 3 5 5 2 2" xfId="13053" xr:uid="{00000000-0005-0000-0000-0000AF340000}"/>
    <cellStyle name="Normal 6 5 2 3 5 5 2 2 2" xfId="13054" xr:uid="{00000000-0005-0000-0000-0000B0340000}"/>
    <cellStyle name="Normal 6 5 2 3 5 5 2 3" xfId="13055" xr:uid="{00000000-0005-0000-0000-0000B1340000}"/>
    <cellStyle name="Normal 6 5 2 3 5 5 3" xfId="13056" xr:uid="{00000000-0005-0000-0000-0000B2340000}"/>
    <cellStyle name="Normal 6 5 2 3 5 5 3 2" xfId="13057" xr:uid="{00000000-0005-0000-0000-0000B3340000}"/>
    <cellStyle name="Normal 6 5 2 3 5 5 4" xfId="13058" xr:uid="{00000000-0005-0000-0000-0000B4340000}"/>
    <cellStyle name="Normal 6 5 2 3 5 6" xfId="13059" xr:uid="{00000000-0005-0000-0000-0000B5340000}"/>
    <cellStyle name="Normal 6 5 2 3 5 6 2" xfId="13060" xr:uid="{00000000-0005-0000-0000-0000B6340000}"/>
    <cellStyle name="Normal 6 5 2 3 5 6 2 2" xfId="13061" xr:uid="{00000000-0005-0000-0000-0000B7340000}"/>
    <cellStyle name="Normal 6 5 2 3 5 6 3" xfId="13062" xr:uid="{00000000-0005-0000-0000-0000B8340000}"/>
    <cellStyle name="Normal 6 5 2 3 5 7" xfId="13063" xr:uid="{00000000-0005-0000-0000-0000B9340000}"/>
    <cellStyle name="Normal 6 5 2 3 5 7 2" xfId="13064" xr:uid="{00000000-0005-0000-0000-0000BA340000}"/>
    <cellStyle name="Normal 6 5 2 3 5 8" xfId="13065" xr:uid="{00000000-0005-0000-0000-0000BB340000}"/>
    <cellStyle name="Normal 6 5 2 3 6" xfId="13066" xr:uid="{00000000-0005-0000-0000-0000BC340000}"/>
    <cellStyle name="Normal 6 5 2 3 6 2" xfId="13067" xr:uid="{00000000-0005-0000-0000-0000BD340000}"/>
    <cellStyle name="Normal 6 5 2 3 6 2 2" xfId="13068" xr:uid="{00000000-0005-0000-0000-0000BE340000}"/>
    <cellStyle name="Normal 6 5 2 3 6 2 2 2" xfId="13069" xr:uid="{00000000-0005-0000-0000-0000BF340000}"/>
    <cellStyle name="Normal 6 5 2 3 6 2 2 2 2" xfId="13070" xr:uid="{00000000-0005-0000-0000-0000C0340000}"/>
    <cellStyle name="Normal 6 5 2 3 6 2 2 3" xfId="13071" xr:uid="{00000000-0005-0000-0000-0000C1340000}"/>
    <cellStyle name="Normal 6 5 2 3 6 2 3" xfId="13072" xr:uid="{00000000-0005-0000-0000-0000C2340000}"/>
    <cellStyle name="Normal 6 5 2 3 6 2 3 2" xfId="13073" xr:uid="{00000000-0005-0000-0000-0000C3340000}"/>
    <cellStyle name="Normal 6 5 2 3 6 2 4" xfId="13074" xr:uid="{00000000-0005-0000-0000-0000C4340000}"/>
    <cellStyle name="Normal 6 5 2 3 6 3" xfId="13075" xr:uid="{00000000-0005-0000-0000-0000C5340000}"/>
    <cellStyle name="Normal 6 5 2 3 6 3 2" xfId="13076" xr:uid="{00000000-0005-0000-0000-0000C6340000}"/>
    <cellStyle name="Normal 6 5 2 3 6 3 2 2" xfId="13077" xr:uid="{00000000-0005-0000-0000-0000C7340000}"/>
    <cellStyle name="Normal 6 5 2 3 6 3 2 2 2" xfId="13078" xr:uid="{00000000-0005-0000-0000-0000C8340000}"/>
    <cellStyle name="Normal 6 5 2 3 6 3 2 3" xfId="13079" xr:uid="{00000000-0005-0000-0000-0000C9340000}"/>
    <cellStyle name="Normal 6 5 2 3 6 3 3" xfId="13080" xr:uid="{00000000-0005-0000-0000-0000CA340000}"/>
    <cellStyle name="Normal 6 5 2 3 6 3 3 2" xfId="13081" xr:uid="{00000000-0005-0000-0000-0000CB340000}"/>
    <cellStyle name="Normal 6 5 2 3 6 3 4" xfId="13082" xr:uid="{00000000-0005-0000-0000-0000CC340000}"/>
    <cellStyle name="Normal 6 5 2 3 6 4" xfId="13083" xr:uid="{00000000-0005-0000-0000-0000CD340000}"/>
    <cellStyle name="Normal 6 5 2 3 6 4 2" xfId="13084" xr:uid="{00000000-0005-0000-0000-0000CE340000}"/>
    <cellStyle name="Normal 6 5 2 3 6 4 2 2" xfId="13085" xr:uid="{00000000-0005-0000-0000-0000CF340000}"/>
    <cellStyle name="Normal 6 5 2 3 6 4 2 2 2" xfId="13086" xr:uid="{00000000-0005-0000-0000-0000D0340000}"/>
    <cellStyle name="Normal 6 5 2 3 6 4 2 3" xfId="13087" xr:uid="{00000000-0005-0000-0000-0000D1340000}"/>
    <cellStyle name="Normal 6 5 2 3 6 4 3" xfId="13088" xr:uid="{00000000-0005-0000-0000-0000D2340000}"/>
    <cellStyle name="Normal 6 5 2 3 6 4 3 2" xfId="13089" xr:uid="{00000000-0005-0000-0000-0000D3340000}"/>
    <cellStyle name="Normal 6 5 2 3 6 4 4" xfId="13090" xr:uid="{00000000-0005-0000-0000-0000D4340000}"/>
    <cellStyle name="Normal 6 5 2 3 6 5" xfId="13091" xr:uid="{00000000-0005-0000-0000-0000D5340000}"/>
    <cellStyle name="Normal 6 5 2 3 6 5 2" xfId="13092" xr:uid="{00000000-0005-0000-0000-0000D6340000}"/>
    <cellStyle name="Normal 6 5 2 3 6 5 2 2" xfId="13093" xr:uid="{00000000-0005-0000-0000-0000D7340000}"/>
    <cellStyle name="Normal 6 5 2 3 6 5 3" xfId="13094" xr:uid="{00000000-0005-0000-0000-0000D8340000}"/>
    <cellStyle name="Normal 6 5 2 3 6 6" xfId="13095" xr:uid="{00000000-0005-0000-0000-0000D9340000}"/>
    <cellStyle name="Normal 6 5 2 3 6 6 2" xfId="13096" xr:uid="{00000000-0005-0000-0000-0000DA340000}"/>
    <cellStyle name="Normal 6 5 2 3 6 7" xfId="13097" xr:uid="{00000000-0005-0000-0000-0000DB340000}"/>
    <cellStyle name="Normal 6 5 2 3 7" xfId="13098" xr:uid="{00000000-0005-0000-0000-0000DC340000}"/>
    <cellStyle name="Normal 6 5 2 3 7 2" xfId="13099" xr:uid="{00000000-0005-0000-0000-0000DD340000}"/>
    <cellStyle name="Normal 6 5 2 3 7 2 2" xfId="13100" xr:uid="{00000000-0005-0000-0000-0000DE340000}"/>
    <cellStyle name="Normal 6 5 2 3 7 2 2 2" xfId="13101" xr:uid="{00000000-0005-0000-0000-0000DF340000}"/>
    <cellStyle name="Normal 6 5 2 3 7 2 3" xfId="13102" xr:uid="{00000000-0005-0000-0000-0000E0340000}"/>
    <cellStyle name="Normal 6 5 2 3 7 3" xfId="13103" xr:uid="{00000000-0005-0000-0000-0000E1340000}"/>
    <cellStyle name="Normal 6 5 2 3 7 3 2" xfId="13104" xr:uid="{00000000-0005-0000-0000-0000E2340000}"/>
    <cellStyle name="Normal 6 5 2 3 7 4" xfId="13105" xr:uid="{00000000-0005-0000-0000-0000E3340000}"/>
    <cellStyle name="Normal 6 5 2 3 8" xfId="13106" xr:uid="{00000000-0005-0000-0000-0000E4340000}"/>
    <cellStyle name="Normal 6 5 2 3 8 2" xfId="13107" xr:uid="{00000000-0005-0000-0000-0000E5340000}"/>
    <cellStyle name="Normal 6 5 2 3 8 2 2" xfId="13108" xr:uid="{00000000-0005-0000-0000-0000E6340000}"/>
    <cellStyle name="Normal 6 5 2 3 8 2 2 2" xfId="13109" xr:uid="{00000000-0005-0000-0000-0000E7340000}"/>
    <cellStyle name="Normal 6 5 2 3 8 2 3" xfId="13110" xr:uid="{00000000-0005-0000-0000-0000E8340000}"/>
    <cellStyle name="Normal 6 5 2 3 8 3" xfId="13111" xr:uid="{00000000-0005-0000-0000-0000E9340000}"/>
    <cellStyle name="Normal 6 5 2 3 8 3 2" xfId="13112" xr:uid="{00000000-0005-0000-0000-0000EA340000}"/>
    <cellStyle name="Normal 6 5 2 3 8 4" xfId="13113" xr:uid="{00000000-0005-0000-0000-0000EB340000}"/>
    <cellStyle name="Normal 6 5 2 3 9" xfId="13114" xr:uid="{00000000-0005-0000-0000-0000EC340000}"/>
    <cellStyle name="Normal 6 5 2 3 9 2" xfId="13115" xr:uid="{00000000-0005-0000-0000-0000ED340000}"/>
    <cellStyle name="Normal 6 5 2 3 9 2 2" xfId="13116" xr:uid="{00000000-0005-0000-0000-0000EE340000}"/>
    <cellStyle name="Normal 6 5 2 3 9 2 2 2" xfId="13117" xr:uid="{00000000-0005-0000-0000-0000EF340000}"/>
    <cellStyle name="Normal 6 5 2 3 9 2 3" xfId="13118" xr:uid="{00000000-0005-0000-0000-0000F0340000}"/>
    <cellStyle name="Normal 6 5 2 3 9 3" xfId="13119" xr:uid="{00000000-0005-0000-0000-0000F1340000}"/>
    <cellStyle name="Normal 6 5 2 3 9 3 2" xfId="13120" xr:uid="{00000000-0005-0000-0000-0000F2340000}"/>
    <cellStyle name="Normal 6 5 2 3 9 4" xfId="13121" xr:uid="{00000000-0005-0000-0000-0000F3340000}"/>
    <cellStyle name="Normal 6 5 2 4" xfId="13122" xr:uid="{00000000-0005-0000-0000-0000F4340000}"/>
    <cellStyle name="Normal 6 5 2 4 10" xfId="13123" xr:uid="{00000000-0005-0000-0000-0000F5340000}"/>
    <cellStyle name="Normal 6 5 2 4 10 2" xfId="13124" xr:uid="{00000000-0005-0000-0000-0000F6340000}"/>
    <cellStyle name="Normal 6 5 2 4 11" xfId="13125" xr:uid="{00000000-0005-0000-0000-0000F7340000}"/>
    <cellStyle name="Normal 6 5 2 4 11 2" xfId="13126" xr:uid="{00000000-0005-0000-0000-0000F8340000}"/>
    <cellStyle name="Normal 6 5 2 4 12" xfId="13127" xr:uid="{00000000-0005-0000-0000-0000F9340000}"/>
    <cellStyle name="Normal 6 5 2 4 2" xfId="13128" xr:uid="{00000000-0005-0000-0000-0000FA340000}"/>
    <cellStyle name="Normal 6 5 2 4 2 2" xfId="13129" xr:uid="{00000000-0005-0000-0000-0000FB340000}"/>
    <cellStyle name="Normal 6 5 2 4 2 2 2" xfId="13130" xr:uid="{00000000-0005-0000-0000-0000FC340000}"/>
    <cellStyle name="Normal 6 5 2 4 2 2 2 2" xfId="13131" xr:uid="{00000000-0005-0000-0000-0000FD340000}"/>
    <cellStyle name="Normal 6 5 2 4 2 2 2 2 2" xfId="13132" xr:uid="{00000000-0005-0000-0000-0000FE340000}"/>
    <cellStyle name="Normal 6 5 2 4 2 2 2 2 2 2" xfId="13133" xr:uid="{00000000-0005-0000-0000-0000FF340000}"/>
    <cellStyle name="Normal 6 5 2 4 2 2 2 2 3" xfId="13134" xr:uid="{00000000-0005-0000-0000-000000350000}"/>
    <cellStyle name="Normal 6 5 2 4 2 2 2 3" xfId="13135" xr:uid="{00000000-0005-0000-0000-000001350000}"/>
    <cellStyle name="Normal 6 5 2 4 2 2 2 3 2" xfId="13136" xr:uid="{00000000-0005-0000-0000-000002350000}"/>
    <cellStyle name="Normal 6 5 2 4 2 2 2 4" xfId="13137" xr:uid="{00000000-0005-0000-0000-000003350000}"/>
    <cellStyle name="Normal 6 5 2 4 2 2 3" xfId="13138" xr:uid="{00000000-0005-0000-0000-000004350000}"/>
    <cellStyle name="Normal 6 5 2 4 2 2 3 2" xfId="13139" xr:uid="{00000000-0005-0000-0000-000005350000}"/>
    <cellStyle name="Normal 6 5 2 4 2 2 3 2 2" xfId="13140" xr:uid="{00000000-0005-0000-0000-000006350000}"/>
    <cellStyle name="Normal 6 5 2 4 2 2 3 2 2 2" xfId="13141" xr:uid="{00000000-0005-0000-0000-000007350000}"/>
    <cellStyle name="Normal 6 5 2 4 2 2 3 2 3" xfId="13142" xr:uid="{00000000-0005-0000-0000-000008350000}"/>
    <cellStyle name="Normal 6 5 2 4 2 2 3 3" xfId="13143" xr:uid="{00000000-0005-0000-0000-000009350000}"/>
    <cellStyle name="Normal 6 5 2 4 2 2 3 3 2" xfId="13144" xr:uid="{00000000-0005-0000-0000-00000A350000}"/>
    <cellStyle name="Normal 6 5 2 4 2 2 3 4" xfId="13145" xr:uid="{00000000-0005-0000-0000-00000B350000}"/>
    <cellStyle name="Normal 6 5 2 4 2 2 4" xfId="13146" xr:uid="{00000000-0005-0000-0000-00000C350000}"/>
    <cellStyle name="Normal 6 5 2 4 2 2 4 2" xfId="13147" xr:uid="{00000000-0005-0000-0000-00000D350000}"/>
    <cellStyle name="Normal 6 5 2 4 2 2 4 2 2" xfId="13148" xr:uid="{00000000-0005-0000-0000-00000E350000}"/>
    <cellStyle name="Normal 6 5 2 4 2 2 4 2 2 2" xfId="13149" xr:uid="{00000000-0005-0000-0000-00000F350000}"/>
    <cellStyle name="Normal 6 5 2 4 2 2 4 2 3" xfId="13150" xr:uid="{00000000-0005-0000-0000-000010350000}"/>
    <cellStyle name="Normal 6 5 2 4 2 2 4 3" xfId="13151" xr:uid="{00000000-0005-0000-0000-000011350000}"/>
    <cellStyle name="Normal 6 5 2 4 2 2 4 3 2" xfId="13152" xr:uid="{00000000-0005-0000-0000-000012350000}"/>
    <cellStyle name="Normal 6 5 2 4 2 2 4 4" xfId="13153" xr:uid="{00000000-0005-0000-0000-000013350000}"/>
    <cellStyle name="Normal 6 5 2 4 2 2 5" xfId="13154" xr:uid="{00000000-0005-0000-0000-000014350000}"/>
    <cellStyle name="Normal 6 5 2 4 2 2 5 2" xfId="13155" xr:uid="{00000000-0005-0000-0000-000015350000}"/>
    <cellStyle name="Normal 6 5 2 4 2 2 5 2 2" xfId="13156" xr:uid="{00000000-0005-0000-0000-000016350000}"/>
    <cellStyle name="Normal 6 5 2 4 2 2 5 3" xfId="13157" xr:uid="{00000000-0005-0000-0000-000017350000}"/>
    <cellStyle name="Normal 6 5 2 4 2 2 6" xfId="13158" xr:uid="{00000000-0005-0000-0000-000018350000}"/>
    <cellStyle name="Normal 6 5 2 4 2 2 6 2" xfId="13159" xr:uid="{00000000-0005-0000-0000-000019350000}"/>
    <cellStyle name="Normal 6 5 2 4 2 2 7" xfId="13160" xr:uid="{00000000-0005-0000-0000-00001A350000}"/>
    <cellStyle name="Normal 6 5 2 4 2 3" xfId="13161" xr:uid="{00000000-0005-0000-0000-00001B350000}"/>
    <cellStyle name="Normal 6 5 2 4 2 3 2" xfId="13162" xr:uid="{00000000-0005-0000-0000-00001C350000}"/>
    <cellStyle name="Normal 6 5 2 4 2 3 2 2" xfId="13163" xr:uid="{00000000-0005-0000-0000-00001D350000}"/>
    <cellStyle name="Normal 6 5 2 4 2 3 2 2 2" xfId="13164" xr:uid="{00000000-0005-0000-0000-00001E350000}"/>
    <cellStyle name="Normal 6 5 2 4 2 3 2 3" xfId="13165" xr:uid="{00000000-0005-0000-0000-00001F350000}"/>
    <cellStyle name="Normal 6 5 2 4 2 3 3" xfId="13166" xr:uid="{00000000-0005-0000-0000-000020350000}"/>
    <cellStyle name="Normal 6 5 2 4 2 3 3 2" xfId="13167" xr:uid="{00000000-0005-0000-0000-000021350000}"/>
    <cellStyle name="Normal 6 5 2 4 2 3 4" xfId="13168" xr:uid="{00000000-0005-0000-0000-000022350000}"/>
    <cellStyle name="Normal 6 5 2 4 2 4" xfId="13169" xr:uid="{00000000-0005-0000-0000-000023350000}"/>
    <cellStyle name="Normal 6 5 2 4 2 4 2" xfId="13170" xr:uid="{00000000-0005-0000-0000-000024350000}"/>
    <cellStyle name="Normal 6 5 2 4 2 4 2 2" xfId="13171" xr:uid="{00000000-0005-0000-0000-000025350000}"/>
    <cellStyle name="Normal 6 5 2 4 2 4 2 2 2" xfId="13172" xr:uid="{00000000-0005-0000-0000-000026350000}"/>
    <cellStyle name="Normal 6 5 2 4 2 4 2 3" xfId="13173" xr:uid="{00000000-0005-0000-0000-000027350000}"/>
    <cellStyle name="Normal 6 5 2 4 2 4 3" xfId="13174" xr:uid="{00000000-0005-0000-0000-000028350000}"/>
    <cellStyle name="Normal 6 5 2 4 2 4 3 2" xfId="13175" xr:uid="{00000000-0005-0000-0000-000029350000}"/>
    <cellStyle name="Normal 6 5 2 4 2 4 4" xfId="13176" xr:uid="{00000000-0005-0000-0000-00002A350000}"/>
    <cellStyle name="Normal 6 5 2 4 2 5" xfId="13177" xr:uid="{00000000-0005-0000-0000-00002B350000}"/>
    <cellStyle name="Normal 6 5 2 4 2 5 2" xfId="13178" xr:uid="{00000000-0005-0000-0000-00002C350000}"/>
    <cellStyle name="Normal 6 5 2 4 2 5 2 2" xfId="13179" xr:uid="{00000000-0005-0000-0000-00002D350000}"/>
    <cellStyle name="Normal 6 5 2 4 2 5 2 2 2" xfId="13180" xr:uid="{00000000-0005-0000-0000-00002E350000}"/>
    <cellStyle name="Normal 6 5 2 4 2 5 2 3" xfId="13181" xr:uid="{00000000-0005-0000-0000-00002F350000}"/>
    <cellStyle name="Normal 6 5 2 4 2 5 3" xfId="13182" xr:uid="{00000000-0005-0000-0000-000030350000}"/>
    <cellStyle name="Normal 6 5 2 4 2 5 3 2" xfId="13183" xr:uid="{00000000-0005-0000-0000-000031350000}"/>
    <cellStyle name="Normal 6 5 2 4 2 5 4" xfId="13184" xr:uid="{00000000-0005-0000-0000-000032350000}"/>
    <cellStyle name="Normal 6 5 2 4 2 6" xfId="13185" xr:uid="{00000000-0005-0000-0000-000033350000}"/>
    <cellStyle name="Normal 6 5 2 4 2 6 2" xfId="13186" xr:uid="{00000000-0005-0000-0000-000034350000}"/>
    <cellStyle name="Normal 6 5 2 4 2 6 2 2" xfId="13187" xr:uid="{00000000-0005-0000-0000-000035350000}"/>
    <cellStyle name="Normal 6 5 2 4 2 6 3" xfId="13188" xr:uid="{00000000-0005-0000-0000-000036350000}"/>
    <cellStyle name="Normal 6 5 2 4 2 7" xfId="13189" xr:uid="{00000000-0005-0000-0000-000037350000}"/>
    <cellStyle name="Normal 6 5 2 4 2 7 2" xfId="13190" xr:uid="{00000000-0005-0000-0000-000038350000}"/>
    <cellStyle name="Normal 6 5 2 4 2 8" xfId="13191" xr:uid="{00000000-0005-0000-0000-000039350000}"/>
    <cellStyle name="Normal 6 5 2 4 2 8 2" xfId="13192" xr:uid="{00000000-0005-0000-0000-00003A350000}"/>
    <cellStyle name="Normal 6 5 2 4 2 9" xfId="13193" xr:uid="{00000000-0005-0000-0000-00003B350000}"/>
    <cellStyle name="Normal 6 5 2 4 3" xfId="13194" xr:uid="{00000000-0005-0000-0000-00003C350000}"/>
    <cellStyle name="Normal 6 5 2 4 3 2" xfId="13195" xr:uid="{00000000-0005-0000-0000-00003D350000}"/>
    <cellStyle name="Normal 6 5 2 4 3 2 2" xfId="13196" xr:uid="{00000000-0005-0000-0000-00003E350000}"/>
    <cellStyle name="Normal 6 5 2 4 3 2 2 2" xfId="13197" xr:uid="{00000000-0005-0000-0000-00003F350000}"/>
    <cellStyle name="Normal 6 5 2 4 3 2 2 2 2" xfId="13198" xr:uid="{00000000-0005-0000-0000-000040350000}"/>
    <cellStyle name="Normal 6 5 2 4 3 2 2 2 2 2" xfId="13199" xr:uid="{00000000-0005-0000-0000-000041350000}"/>
    <cellStyle name="Normal 6 5 2 4 3 2 2 2 3" xfId="13200" xr:uid="{00000000-0005-0000-0000-000042350000}"/>
    <cellStyle name="Normal 6 5 2 4 3 2 2 3" xfId="13201" xr:uid="{00000000-0005-0000-0000-000043350000}"/>
    <cellStyle name="Normal 6 5 2 4 3 2 2 3 2" xfId="13202" xr:uid="{00000000-0005-0000-0000-000044350000}"/>
    <cellStyle name="Normal 6 5 2 4 3 2 2 4" xfId="13203" xr:uid="{00000000-0005-0000-0000-000045350000}"/>
    <cellStyle name="Normal 6 5 2 4 3 2 3" xfId="13204" xr:uid="{00000000-0005-0000-0000-000046350000}"/>
    <cellStyle name="Normal 6 5 2 4 3 2 3 2" xfId="13205" xr:uid="{00000000-0005-0000-0000-000047350000}"/>
    <cellStyle name="Normal 6 5 2 4 3 2 3 2 2" xfId="13206" xr:uid="{00000000-0005-0000-0000-000048350000}"/>
    <cellStyle name="Normal 6 5 2 4 3 2 3 2 2 2" xfId="13207" xr:uid="{00000000-0005-0000-0000-000049350000}"/>
    <cellStyle name="Normal 6 5 2 4 3 2 3 2 3" xfId="13208" xr:uid="{00000000-0005-0000-0000-00004A350000}"/>
    <cellStyle name="Normal 6 5 2 4 3 2 3 3" xfId="13209" xr:uid="{00000000-0005-0000-0000-00004B350000}"/>
    <cellStyle name="Normal 6 5 2 4 3 2 3 3 2" xfId="13210" xr:uid="{00000000-0005-0000-0000-00004C350000}"/>
    <cellStyle name="Normal 6 5 2 4 3 2 3 4" xfId="13211" xr:uid="{00000000-0005-0000-0000-00004D350000}"/>
    <cellStyle name="Normal 6 5 2 4 3 2 4" xfId="13212" xr:uid="{00000000-0005-0000-0000-00004E350000}"/>
    <cellStyle name="Normal 6 5 2 4 3 2 4 2" xfId="13213" xr:uid="{00000000-0005-0000-0000-00004F350000}"/>
    <cellStyle name="Normal 6 5 2 4 3 2 4 2 2" xfId="13214" xr:uid="{00000000-0005-0000-0000-000050350000}"/>
    <cellStyle name="Normal 6 5 2 4 3 2 4 2 2 2" xfId="13215" xr:uid="{00000000-0005-0000-0000-000051350000}"/>
    <cellStyle name="Normal 6 5 2 4 3 2 4 2 3" xfId="13216" xr:uid="{00000000-0005-0000-0000-000052350000}"/>
    <cellStyle name="Normal 6 5 2 4 3 2 4 3" xfId="13217" xr:uid="{00000000-0005-0000-0000-000053350000}"/>
    <cellStyle name="Normal 6 5 2 4 3 2 4 3 2" xfId="13218" xr:uid="{00000000-0005-0000-0000-000054350000}"/>
    <cellStyle name="Normal 6 5 2 4 3 2 4 4" xfId="13219" xr:uid="{00000000-0005-0000-0000-000055350000}"/>
    <cellStyle name="Normal 6 5 2 4 3 2 5" xfId="13220" xr:uid="{00000000-0005-0000-0000-000056350000}"/>
    <cellStyle name="Normal 6 5 2 4 3 2 5 2" xfId="13221" xr:uid="{00000000-0005-0000-0000-000057350000}"/>
    <cellStyle name="Normal 6 5 2 4 3 2 5 2 2" xfId="13222" xr:uid="{00000000-0005-0000-0000-000058350000}"/>
    <cellStyle name="Normal 6 5 2 4 3 2 5 3" xfId="13223" xr:uid="{00000000-0005-0000-0000-000059350000}"/>
    <cellStyle name="Normal 6 5 2 4 3 2 6" xfId="13224" xr:uid="{00000000-0005-0000-0000-00005A350000}"/>
    <cellStyle name="Normal 6 5 2 4 3 2 6 2" xfId="13225" xr:uid="{00000000-0005-0000-0000-00005B350000}"/>
    <cellStyle name="Normal 6 5 2 4 3 2 7" xfId="13226" xr:uid="{00000000-0005-0000-0000-00005C350000}"/>
    <cellStyle name="Normal 6 5 2 4 3 3" xfId="13227" xr:uid="{00000000-0005-0000-0000-00005D350000}"/>
    <cellStyle name="Normal 6 5 2 4 3 3 2" xfId="13228" xr:uid="{00000000-0005-0000-0000-00005E350000}"/>
    <cellStyle name="Normal 6 5 2 4 3 3 2 2" xfId="13229" xr:uid="{00000000-0005-0000-0000-00005F350000}"/>
    <cellStyle name="Normal 6 5 2 4 3 3 2 2 2" xfId="13230" xr:uid="{00000000-0005-0000-0000-000060350000}"/>
    <cellStyle name="Normal 6 5 2 4 3 3 2 3" xfId="13231" xr:uid="{00000000-0005-0000-0000-000061350000}"/>
    <cellStyle name="Normal 6 5 2 4 3 3 3" xfId="13232" xr:uid="{00000000-0005-0000-0000-000062350000}"/>
    <cellStyle name="Normal 6 5 2 4 3 3 3 2" xfId="13233" xr:uid="{00000000-0005-0000-0000-000063350000}"/>
    <cellStyle name="Normal 6 5 2 4 3 3 4" xfId="13234" xr:uid="{00000000-0005-0000-0000-000064350000}"/>
    <cellStyle name="Normal 6 5 2 4 3 4" xfId="13235" xr:uid="{00000000-0005-0000-0000-000065350000}"/>
    <cellStyle name="Normal 6 5 2 4 3 4 2" xfId="13236" xr:uid="{00000000-0005-0000-0000-000066350000}"/>
    <cellStyle name="Normal 6 5 2 4 3 4 2 2" xfId="13237" xr:uid="{00000000-0005-0000-0000-000067350000}"/>
    <cellStyle name="Normal 6 5 2 4 3 4 2 2 2" xfId="13238" xr:uid="{00000000-0005-0000-0000-000068350000}"/>
    <cellStyle name="Normal 6 5 2 4 3 4 2 3" xfId="13239" xr:uid="{00000000-0005-0000-0000-000069350000}"/>
    <cellStyle name="Normal 6 5 2 4 3 4 3" xfId="13240" xr:uid="{00000000-0005-0000-0000-00006A350000}"/>
    <cellStyle name="Normal 6 5 2 4 3 4 3 2" xfId="13241" xr:uid="{00000000-0005-0000-0000-00006B350000}"/>
    <cellStyle name="Normal 6 5 2 4 3 4 4" xfId="13242" xr:uid="{00000000-0005-0000-0000-00006C350000}"/>
    <cellStyle name="Normal 6 5 2 4 3 5" xfId="13243" xr:uid="{00000000-0005-0000-0000-00006D350000}"/>
    <cellStyle name="Normal 6 5 2 4 3 5 2" xfId="13244" xr:uid="{00000000-0005-0000-0000-00006E350000}"/>
    <cellStyle name="Normal 6 5 2 4 3 5 2 2" xfId="13245" xr:uid="{00000000-0005-0000-0000-00006F350000}"/>
    <cellStyle name="Normal 6 5 2 4 3 5 2 2 2" xfId="13246" xr:uid="{00000000-0005-0000-0000-000070350000}"/>
    <cellStyle name="Normal 6 5 2 4 3 5 2 3" xfId="13247" xr:uid="{00000000-0005-0000-0000-000071350000}"/>
    <cellStyle name="Normal 6 5 2 4 3 5 3" xfId="13248" xr:uid="{00000000-0005-0000-0000-000072350000}"/>
    <cellStyle name="Normal 6 5 2 4 3 5 3 2" xfId="13249" xr:uid="{00000000-0005-0000-0000-000073350000}"/>
    <cellStyle name="Normal 6 5 2 4 3 5 4" xfId="13250" xr:uid="{00000000-0005-0000-0000-000074350000}"/>
    <cellStyle name="Normal 6 5 2 4 3 6" xfId="13251" xr:uid="{00000000-0005-0000-0000-000075350000}"/>
    <cellStyle name="Normal 6 5 2 4 3 6 2" xfId="13252" xr:uid="{00000000-0005-0000-0000-000076350000}"/>
    <cellStyle name="Normal 6 5 2 4 3 6 2 2" xfId="13253" xr:uid="{00000000-0005-0000-0000-000077350000}"/>
    <cellStyle name="Normal 6 5 2 4 3 6 3" xfId="13254" xr:uid="{00000000-0005-0000-0000-000078350000}"/>
    <cellStyle name="Normal 6 5 2 4 3 7" xfId="13255" xr:uid="{00000000-0005-0000-0000-000079350000}"/>
    <cellStyle name="Normal 6 5 2 4 3 7 2" xfId="13256" xr:uid="{00000000-0005-0000-0000-00007A350000}"/>
    <cellStyle name="Normal 6 5 2 4 3 8" xfId="13257" xr:uid="{00000000-0005-0000-0000-00007B350000}"/>
    <cellStyle name="Normal 6 5 2 4 4" xfId="13258" xr:uid="{00000000-0005-0000-0000-00007C350000}"/>
    <cellStyle name="Normal 6 5 2 4 4 2" xfId="13259" xr:uid="{00000000-0005-0000-0000-00007D350000}"/>
    <cellStyle name="Normal 6 5 2 4 4 2 2" xfId="13260" xr:uid="{00000000-0005-0000-0000-00007E350000}"/>
    <cellStyle name="Normal 6 5 2 4 4 2 2 2" xfId="13261" xr:uid="{00000000-0005-0000-0000-00007F350000}"/>
    <cellStyle name="Normal 6 5 2 4 4 2 2 2 2" xfId="13262" xr:uid="{00000000-0005-0000-0000-000080350000}"/>
    <cellStyle name="Normal 6 5 2 4 4 2 2 3" xfId="13263" xr:uid="{00000000-0005-0000-0000-000081350000}"/>
    <cellStyle name="Normal 6 5 2 4 4 2 3" xfId="13264" xr:uid="{00000000-0005-0000-0000-000082350000}"/>
    <cellStyle name="Normal 6 5 2 4 4 2 3 2" xfId="13265" xr:uid="{00000000-0005-0000-0000-000083350000}"/>
    <cellStyle name="Normal 6 5 2 4 4 2 4" xfId="13266" xr:uid="{00000000-0005-0000-0000-000084350000}"/>
    <cellStyle name="Normal 6 5 2 4 4 3" xfId="13267" xr:uid="{00000000-0005-0000-0000-000085350000}"/>
    <cellStyle name="Normal 6 5 2 4 4 3 2" xfId="13268" xr:uid="{00000000-0005-0000-0000-000086350000}"/>
    <cellStyle name="Normal 6 5 2 4 4 3 2 2" xfId="13269" xr:uid="{00000000-0005-0000-0000-000087350000}"/>
    <cellStyle name="Normal 6 5 2 4 4 3 2 2 2" xfId="13270" xr:uid="{00000000-0005-0000-0000-000088350000}"/>
    <cellStyle name="Normal 6 5 2 4 4 3 2 3" xfId="13271" xr:uid="{00000000-0005-0000-0000-000089350000}"/>
    <cellStyle name="Normal 6 5 2 4 4 3 3" xfId="13272" xr:uid="{00000000-0005-0000-0000-00008A350000}"/>
    <cellStyle name="Normal 6 5 2 4 4 3 3 2" xfId="13273" xr:uid="{00000000-0005-0000-0000-00008B350000}"/>
    <cellStyle name="Normal 6 5 2 4 4 3 4" xfId="13274" xr:uid="{00000000-0005-0000-0000-00008C350000}"/>
    <cellStyle name="Normal 6 5 2 4 4 4" xfId="13275" xr:uid="{00000000-0005-0000-0000-00008D350000}"/>
    <cellStyle name="Normal 6 5 2 4 4 4 2" xfId="13276" xr:uid="{00000000-0005-0000-0000-00008E350000}"/>
    <cellStyle name="Normal 6 5 2 4 4 4 2 2" xfId="13277" xr:uid="{00000000-0005-0000-0000-00008F350000}"/>
    <cellStyle name="Normal 6 5 2 4 4 4 2 2 2" xfId="13278" xr:uid="{00000000-0005-0000-0000-000090350000}"/>
    <cellStyle name="Normal 6 5 2 4 4 4 2 3" xfId="13279" xr:uid="{00000000-0005-0000-0000-000091350000}"/>
    <cellStyle name="Normal 6 5 2 4 4 4 3" xfId="13280" xr:uid="{00000000-0005-0000-0000-000092350000}"/>
    <cellStyle name="Normal 6 5 2 4 4 4 3 2" xfId="13281" xr:uid="{00000000-0005-0000-0000-000093350000}"/>
    <cellStyle name="Normal 6 5 2 4 4 4 4" xfId="13282" xr:uid="{00000000-0005-0000-0000-000094350000}"/>
    <cellStyle name="Normal 6 5 2 4 4 5" xfId="13283" xr:uid="{00000000-0005-0000-0000-000095350000}"/>
    <cellStyle name="Normal 6 5 2 4 4 5 2" xfId="13284" xr:uid="{00000000-0005-0000-0000-000096350000}"/>
    <cellStyle name="Normal 6 5 2 4 4 5 2 2" xfId="13285" xr:uid="{00000000-0005-0000-0000-000097350000}"/>
    <cellStyle name="Normal 6 5 2 4 4 5 3" xfId="13286" xr:uid="{00000000-0005-0000-0000-000098350000}"/>
    <cellStyle name="Normal 6 5 2 4 4 6" xfId="13287" xr:uid="{00000000-0005-0000-0000-000099350000}"/>
    <cellStyle name="Normal 6 5 2 4 4 6 2" xfId="13288" xr:uid="{00000000-0005-0000-0000-00009A350000}"/>
    <cellStyle name="Normal 6 5 2 4 4 7" xfId="13289" xr:uid="{00000000-0005-0000-0000-00009B350000}"/>
    <cellStyle name="Normal 6 5 2 4 5" xfId="13290" xr:uid="{00000000-0005-0000-0000-00009C350000}"/>
    <cellStyle name="Normal 6 5 2 4 5 2" xfId="13291" xr:uid="{00000000-0005-0000-0000-00009D350000}"/>
    <cellStyle name="Normal 6 5 2 4 5 2 2" xfId="13292" xr:uid="{00000000-0005-0000-0000-00009E350000}"/>
    <cellStyle name="Normal 6 5 2 4 5 2 2 2" xfId="13293" xr:uid="{00000000-0005-0000-0000-00009F350000}"/>
    <cellStyle name="Normal 6 5 2 4 5 2 3" xfId="13294" xr:uid="{00000000-0005-0000-0000-0000A0350000}"/>
    <cellStyle name="Normal 6 5 2 4 5 3" xfId="13295" xr:uid="{00000000-0005-0000-0000-0000A1350000}"/>
    <cellStyle name="Normal 6 5 2 4 5 3 2" xfId="13296" xr:uid="{00000000-0005-0000-0000-0000A2350000}"/>
    <cellStyle name="Normal 6 5 2 4 5 4" xfId="13297" xr:uid="{00000000-0005-0000-0000-0000A3350000}"/>
    <cellStyle name="Normal 6 5 2 4 6" xfId="13298" xr:uid="{00000000-0005-0000-0000-0000A4350000}"/>
    <cellStyle name="Normal 6 5 2 4 6 2" xfId="13299" xr:uid="{00000000-0005-0000-0000-0000A5350000}"/>
    <cellStyle name="Normal 6 5 2 4 6 2 2" xfId="13300" xr:uid="{00000000-0005-0000-0000-0000A6350000}"/>
    <cellStyle name="Normal 6 5 2 4 6 2 2 2" xfId="13301" xr:uid="{00000000-0005-0000-0000-0000A7350000}"/>
    <cellStyle name="Normal 6 5 2 4 6 2 3" xfId="13302" xr:uid="{00000000-0005-0000-0000-0000A8350000}"/>
    <cellStyle name="Normal 6 5 2 4 6 3" xfId="13303" xr:uid="{00000000-0005-0000-0000-0000A9350000}"/>
    <cellStyle name="Normal 6 5 2 4 6 3 2" xfId="13304" xr:uid="{00000000-0005-0000-0000-0000AA350000}"/>
    <cellStyle name="Normal 6 5 2 4 6 4" xfId="13305" xr:uid="{00000000-0005-0000-0000-0000AB350000}"/>
    <cellStyle name="Normal 6 5 2 4 7" xfId="13306" xr:uid="{00000000-0005-0000-0000-0000AC350000}"/>
    <cellStyle name="Normal 6 5 2 4 7 2" xfId="13307" xr:uid="{00000000-0005-0000-0000-0000AD350000}"/>
    <cellStyle name="Normal 6 5 2 4 7 2 2" xfId="13308" xr:uid="{00000000-0005-0000-0000-0000AE350000}"/>
    <cellStyle name="Normal 6 5 2 4 7 2 2 2" xfId="13309" xr:uid="{00000000-0005-0000-0000-0000AF350000}"/>
    <cellStyle name="Normal 6 5 2 4 7 2 3" xfId="13310" xr:uid="{00000000-0005-0000-0000-0000B0350000}"/>
    <cellStyle name="Normal 6 5 2 4 7 3" xfId="13311" xr:uid="{00000000-0005-0000-0000-0000B1350000}"/>
    <cellStyle name="Normal 6 5 2 4 7 3 2" xfId="13312" xr:uid="{00000000-0005-0000-0000-0000B2350000}"/>
    <cellStyle name="Normal 6 5 2 4 7 4" xfId="13313" xr:uid="{00000000-0005-0000-0000-0000B3350000}"/>
    <cellStyle name="Normal 6 5 2 4 8" xfId="13314" xr:uid="{00000000-0005-0000-0000-0000B4350000}"/>
    <cellStyle name="Normal 6 5 2 4 8 2" xfId="13315" xr:uid="{00000000-0005-0000-0000-0000B5350000}"/>
    <cellStyle name="Normal 6 5 2 4 8 2 2" xfId="13316" xr:uid="{00000000-0005-0000-0000-0000B6350000}"/>
    <cellStyle name="Normal 6 5 2 4 8 2 2 2" xfId="13317" xr:uid="{00000000-0005-0000-0000-0000B7350000}"/>
    <cellStyle name="Normal 6 5 2 4 8 2 3" xfId="13318" xr:uid="{00000000-0005-0000-0000-0000B8350000}"/>
    <cellStyle name="Normal 6 5 2 4 8 3" xfId="13319" xr:uid="{00000000-0005-0000-0000-0000B9350000}"/>
    <cellStyle name="Normal 6 5 2 4 8 3 2" xfId="13320" xr:uid="{00000000-0005-0000-0000-0000BA350000}"/>
    <cellStyle name="Normal 6 5 2 4 8 4" xfId="13321" xr:uid="{00000000-0005-0000-0000-0000BB350000}"/>
    <cellStyle name="Normal 6 5 2 4 9" xfId="13322" xr:uid="{00000000-0005-0000-0000-0000BC350000}"/>
    <cellStyle name="Normal 6 5 2 4 9 2" xfId="13323" xr:uid="{00000000-0005-0000-0000-0000BD350000}"/>
    <cellStyle name="Normal 6 5 2 4 9 2 2" xfId="13324" xr:uid="{00000000-0005-0000-0000-0000BE350000}"/>
    <cellStyle name="Normal 6 5 2 4 9 3" xfId="13325" xr:uid="{00000000-0005-0000-0000-0000BF350000}"/>
    <cellStyle name="Normal 6 5 2 5" xfId="13326" xr:uid="{00000000-0005-0000-0000-0000C0350000}"/>
    <cellStyle name="Normal 6 5 2 5 10" xfId="13327" xr:uid="{00000000-0005-0000-0000-0000C1350000}"/>
    <cellStyle name="Normal 6 5 2 5 2" xfId="13328" xr:uid="{00000000-0005-0000-0000-0000C2350000}"/>
    <cellStyle name="Normal 6 5 2 5 2 2" xfId="13329" xr:uid="{00000000-0005-0000-0000-0000C3350000}"/>
    <cellStyle name="Normal 6 5 2 5 2 2 2" xfId="13330" xr:uid="{00000000-0005-0000-0000-0000C4350000}"/>
    <cellStyle name="Normal 6 5 2 5 2 2 2 2" xfId="13331" xr:uid="{00000000-0005-0000-0000-0000C5350000}"/>
    <cellStyle name="Normal 6 5 2 5 2 2 2 2 2" xfId="13332" xr:uid="{00000000-0005-0000-0000-0000C6350000}"/>
    <cellStyle name="Normal 6 5 2 5 2 2 2 3" xfId="13333" xr:uid="{00000000-0005-0000-0000-0000C7350000}"/>
    <cellStyle name="Normal 6 5 2 5 2 2 3" xfId="13334" xr:uid="{00000000-0005-0000-0000-0000C8350000}"/>
    <cellStyle name="Normal 6 5 2 5 2 2 3 2" xfId="13335" xr:uid="{00000000-0005-0000-0000-0000C9350000}"/>
    <cellStyle name="Normal 6 5 2 5 2 2 4" xfId="13336" xr:uid="{00000000-0005-0000-0000-0000CA350000}"/>
    <cellStyle name="Normal 6 5 2 5 2 3" xfId="13337" xr:uid="{00000000-0005-0000-0000-0000CB350000}"/>
    <cellStyle name="Normal 6 5 2 5 2 3 2" xfId="13338" xr:uid="{00000000-0005-0000-0000-0000CC350000}"/>
    <cellStyle name="Normal 6 5 2 5 2 3 2 2" xfId="13339" xr:uid="{00000000-0005-0000-0000-0000CD350000}"/>
    <cellStyle name="Normal 6 5 2 5 2 3 2 2 2" xfId="13340" xr:uid="{00000000-0005-0000-0000-0000CE350000}"/>
    <cellStyle name="Normal 6 5 2 5 2 3 2 3" xfId="13341" xr:uid="{00000000-0005-0000-0000-0000CF350000}"/>
    <cellStyle name="Normal 6 5 2 5 2 3 3" xfId="13342" xr:uid="{00000000-0005-0000-0000-0000D0350000}"/>
    <cellStyle name="Normal 6 5 2 5 2 3 3 2" xfId="13343" xr:uid="{00000000-0005-0000-0000-0000D1350000}"/>
    <cellStyle name="Normal 6 5 2 5 2 3 4" xfId="13344" xr:uid="{00000000-0005-0000-0000-0000D2350000}"/>
    <cellStyle name="Normal 6 5 2 5 2 4" xfId="13345" xr:uid="{00000000-0005-0000-0000-0000D3350000}"/>
    <cellStyle name="Normal 6 5 2 5 2 4 2" xfId="13346" xr:uid="{00000000-0005-0000-0000-0000D4350000}"/>
    <cellStyle name="Normal 6 5 2 5 2 4 2 2" xfId="13347" xr:uid="{00000000-0005-0000-0000-0000D5350000}"/>
    <cellStyle name="Normal 6 5 2 5 2 4 2 2 2" xfId="13348" xr:uid="{00000000-0005-0000-0000-0000D6350000}"/>
    <cellStyle name="Normal 6 5 2 5 2 4 2 3" xfId="13349" xr:uid="{00000000-0005-0000-0000-0000D7350000}"/>
    <cellStyle name="Normal 6 5 2 5 2 4 3" xfId="13350" xr:uid="{00000000-0005-0000-0000-0000D8350000}"/>
    <cellStyle name="Normal 6 5 2 5 2 4 3 2" xfId="13351" xr:uid="{00000000-0005-0000-0000-0000D9350000}"/>
    <cellStyle name="Normal 6 5 2 5 2 4 4" xfId="13352" xr:uid="{00000000-0005-0000-0000-0000DA350000}"/>
    <cellStyle name="Normal 6 5 2 5 2 5" xfId="13353" xr:uid="{00000000-0005-0000-0000-0000DB350000}"/>
    <cellStyle name="Normal 6 5 2 5 2 5 2" xfId="13354" xr:uid="{00000000-0005-0000-0000-0000DC350000}"/>
    <cellStyle name="Normal 6 5 2 5 2 5 2 2" xfId="13355" xr:uid="{00000000-0005-0000-0000-0000DD350000}"/>
    <cellStyle name="Normal 6 5 2 5 2 5 3" xfId="13356" xr:uid="{00000000-0005-0000-0000-0000DE350000}"/>
    <cellStyle name="Normal 6 5 2 5 2 6" xfId="13357" xr:uid="{00000000-0005-0000-0000-0000DF350000}"/>
    <cellStyle name="Normal 6 5 2 5 2 6 2" xfId="13358" xr:uid="{00000000-0005-0000-0000-0000E0350000}"/>
    <cellStyle name="Normal 6 5 2 5 2 7" xfId="13359" xr:uid="{00000000-0005-0000-0000-0000E1350000}"/>
    <cellStyle name="Normal 6 5 2 5 3" xfId="13360" xr:uid="{00000000-0005-0000-0000-0000E2350000}"/>
    <cellStyle name="Normal 6 5 2 5 3 2" xfId="13361" xr:uid="{00000000-0005-0000-0000-0000E3350000}"/>
    <cellStyle name="Normal 6 5 2 5 3 2 2" xfId="13362" xr:uid="{00000000-0005-0000-0000-0000E4350000}"/>
    <cellStyle name="Normal 6 5 2 5 3 2 2 2" xfId="13363" xr:uid="{00000000-0005-0000-0000-0000E5350000}"/>
    <cellStyle name="Normal 6 5 2 5 3 2 3" xfId="13364" xr:uid="{00000000-0005-0000-0000-0000E6350000}"/>
    <cellStyle name="Normal 6 5 2 5 3 3" xfId="13365" xr:uid="{00000000-0005-0000-0000-0000E7350000}"/>
    <cellStyle name="Normal 6 5 2 5 3 3 2" xfId="13366" xr:uid="{00000000-0005-0000-0000-0000E8350000}"/>
    <cellStyle name="Normal 6 5 2 5 3 4" xfId="13367" xr:uid="{00000000-0005-0000-0000-0000E9350000}"/>
    <cellStyle name="Normal 6 5 2 5 4" xfId="13368" xr:uid="{00000000-0005-0000-0000-0000EA350000}"/>
    <cellStyle name="Normal 6 5 2 5 4 2" xfId="13369" xr:uid="{00000000-0005-0000-0000-0000EB350000}"/>
    <cellStyle name="Normal 6 5 2 5 4 2 2" xfId="13370" xr:uid="{00000000-0005-0000-0000-0000EC350000}"/>
    <cellStyle name="Normal 6 5 2 5 4 2 2 2" xfId="13371" xr:uid="{00000000-0005-0000-0000-0000ED350000}"/>
    <cellStyle name="Normal 6 5 2 5 4 2 3" xfId="13372" xr:uid="{00000000-0005-0000-0000-0000EE350000}"/>
    <cellStyle name="Normal 6 5 2 5 4 3" xfId="13373" xr:uid="{00000000-0005-0000-0000-0000EF350000}"/>
    <cellStyle name="Normal 6 5 2 5 4 3 2" xfId="13374" xr:uid="{00000000-0005-0000-0000-0000F0350000}"/>
    <cellStyle name="Normal 6 5 2 5 4 4" xfId="13375" xr:uid="{00000000-0005-0000-0000-0000F1350000}"/>
    <cellStyle name="Normal 6 5 2 5 5" xfId="13376" xr:uid="{00000000-0005-0000-0000-0000F2350000}"/>
    <cellStyle name="Normal 6 5 2 5 5 2" xfId="13377" xr:uid="{00000000-0005-0000-0000-0000F3350000}"/>
    <cellStyle name="Normal 6 5 2 5 5 2 2" xfId="13378" xr:uid="{00000000-0005-0000-0000-0000F4350000}"/>
    <cellStyle name="Normal 6 5 2 5 5 2 2 2" xfId="13379" xr:uid="{00000000-0005-0000-0000-0000F5350000}"/>
    <cellStyle name="Normal 6 5 2 5 5 2 3" xfId="13380" xr:uid="{00000000-0005-0000-0000-0000F6350000}"/>
    <cellStyle name="Normal 6 5 2 5 5 3" xfId="13381" xr:uid="{00000000-0005-0000-0000-0000F7350000}"/>
    <cellStyle name="Normal 6 5 2 5 5 3 2" xfId="13382" xr:uid="{00000000-0005-0000-0000-0000F8350000}"/>
    <cellStyle name="Normal 6 5 2 5 5 4" xfId="13383" xr:uid="{00000000-0005-0000-0000-0000F9350000}"/>
    <cellStyle name="Normal 6 5 2 5 6" xfId="13384" xr:uid="{00000000-0005-0000-0000-0000FA350000}"/>
    <cellStyle name="Normal 6 5 2 5 6 2" xfId="13385" xr:uid="{00000000-0005-0000-0000-0000FB350000}"/>
    <cellStyle name="Normal 6 5 2 5 6 2 2" xfId="13386" xr:uid="{00000000-0005-0000-0000-0000FC350000}"/>
    <cellStyle name="Normal 6 5 2 5 6 2 2 2" xfId="13387" xr:uid="{00000000-0005-0000-0000-0000FD350000}"/>
    <cellStyle name="Normal 6 5 2 5 6 2 3" xfId="13388" xr:uid="{00000000-0005-0000-0000-0000FE350000}"/>
    <cellStyle name="Normal 6 5 2 5 6 3" xfId="13389" xr:uid="{00000000-0005-0000-0000-0000FF350000}"/>
    <cellStyle name="Normal 6 5 2 5 6 3 2" xfId="13390" xr:uid="{00000000-0005-0000-0000-000000360000}"/>
    <cellStyle name="Normal 6 5 2 5 6 4" xfId="13391" xr:uid="{00000000-0005-0000-0000-000001360000}"/>
    <cellStyle name="Normal 6 5 2 5 7" xfId="13392" xr:uid="{00000000-0005-0000-0000-000002360000}"/>
    <cellStyle name="Normal 6 5 2 5 7 2" xfId="13393" xr:uid="{00000000-0005-0000-0000-000003360000}"/>
    <cellStyle name="Normal 6 5 2 5 7 2 2" xfId="13394" xr:uid="{00000000-0005-0000-0000-000004360000}"/>
    <cellStyle name="Normal 6 5 2 5 7 3" xfId="13395" xr:uid="{00000000-0005-0000-0000-000005360000}"/>
    <cellStyle name="Normal 6 5 2 5 8" xfId="13396" xr:uid="{00000000-0005-0000-0000-000006360000}"/>
    <cellStyle name="Normal 6 5 2 5 8 2" xfId="13397" xr:uid="{00000000-0005-0000-0000-000007360000}"/>
    <cellStyle name="Normal 6 5 2 5 9" xfId="13398" xr:uid="{00000000-0005-0000-0000-000008360000}"/>
    <cellStyle name="Normal 6 5 2 5 9 2" xfId="13399" xr:uid="{00000000-0005-0000-0000-000009360000}"/>
    <cellStyle name="Normal 6 5 2 6" xfId="13400" xr:uid="{00000000-0005-0000-0000-00000A360000}"/>
    <cellStyle name="Normal 6 5 2 6 2" xfId="13401" xr:uid="{00000000-0005-0000-0000-00000B360000}"/>
    <cellStyle name="Normal 6 5 2 6 2 2" xfId="13402" xr:uid="{00000000-0005-0000-0000-00000C360000}"/>
    <cellStyle name="Normal 6 5 2 6 2 2 2" xfId="13403" xr:uid="{00000000-0005-0000-0000-00000D360000}"/>
    <cellStyle name="Normal 6 5 2 6 2 2 2 2" xfId="13404" xr:uid="{00000000-0005-0000-0000-00000E360000}"/>
    <cellStyle name="Normal 6 5 2 6 2 2 2 2 2" xfId="13405" xr:uid="{00000000-0005-0000-0000-00000F360000}"/>
    <cellStyle name="Normal 6 5 2 6 2 2 2 3" xfId="13406" xr:uid="{00000000-0005-0000-0000-000010360000}"/>
    <cellStyle name="Normal 6 5 2 6 2 2 3" xfId="13407" xr:uid="{00000000-0005-0000-0000-000011360000}"/>
    <cellStyle name="Normal 6 5 2 6 2 2 3 2" xfId="13408" xr:uid="{00000000-0005-0000-0000-000012360000}"/>
    <cellStyle name="Normal 6 5 2 6 2 2 4" xfId="13409" xr:uid="{00000000-0005-0000-0000-000013360000}"/>
    <cellStyle name="Normal 6 5 2 6 2 3" xfId="13410" xr:uid="{00000000-0005-0000-0000-000014360000}"/>
    <cellStyle name="Normal 6 5 2 6 2 3 2" xfId="13411" xr:uid="{00000000-0005-0000-0000-000015360000}"/>
    <cellStyle name="Normal 6 5 2 6 2 3 2 2" xfId="13412" xr:uid="{00000000-0005-0000-0000-000016360000}"/>
    <cellStyle name="Normal 6 5 2 6 2 3 2 2 2" xfId="13413" xr:uid="{00000000-0005-0000-0000-000017360000}"/>
    <cellStyle name="Normal 6 5 2 6 2 3 2 3" xfId="13414" xr:uid="{00000000-0005-0000-0000-000018360000}"/>
    <cellStyle name="Normal 6 5 2 6 2 3 3" xfId="13415" xr:uid="{00000000-0005-0000-0000-000019360000}"/>
    <cellStyle name="Normal 6 5 2 6 2 3 3 2" xfId="13416" xr:uid="{00000000-0005-0000-0000-00001A360000}"/>
    <cellStyle name="Normal 6 5 2 6 2 3 4" xfId="13417" xr:uid="{00000000-0005-0000-0000-00001B360000}"/>
    <cellStyle name="Normal 6 5 2 6 2 4" xfId="13418" xr:uid="{00000000-0005-0000-0000-00001C360000}"/>
    <cellStyle name="Normal 6 5 2 6 2 4 2" xfId="13419" xr:uid="{00000000-0005-0000-0000-00001D360000}"/>
    <cellStyle name="Normal 6 5 2 6 2 4 2 2" xfId="13420" xr:uid="{00000000-0005-0000-0000-00001E360000}"/>
    <cellStyle name="Normal 6 5 2 6 2 4 2 2 2" xfId="13421" xr:uid="{00000000-0005-0000-0000-00001F360000}"/>
    <cellStyle name="Normal 6 5 2 6 2 4 2 3" xfId="13422" xr:uid="{00000000-0005-0000-0000-000020360000}"/>
    <cellStyle name="Normal 6 5 2 6 2 4 3" xfId="13423" xr:uid="{00000000-0005-0000-0000-000021360000}"/>
    <cellStyle name="Normal 6 5 2 6 2 4 3 2" xfId="13424" xr:uid="{00000000-0005-0000-0000-000022360000}"/>
    <cellStyle name="Normal 6 5 2 6 2 4 4" xfId="13425" xr:uid="{00000000-0005-0000-0000-000023360000}"/>
    <cellStyle name="Normal 6 5 2 6 2 5" xfId="13426" xr:uid="{00000000-0005-0000-0000-000024360000}"/>
    <cellStyle name="Normal 6 5 2 6 2 5 2" xfId="13427" xr:uid="{00000000-0005-0000-0000-000025360000}"/>
    <cellStyle name="Normal 6 5 2 6 2 5 2 2" xfId="13428" xr:uid="{00000000-0005-0000-0000-000026360000}"/>
    <cellStyle name="Normal 6 5 2 6 2 5 3" xfId="13429" xr:uid="{00000000-0005-0000-0000-000027360000}"/>
    <cellStyle name="Normal 6 5 2 6 2 6" xfId="13430" xr:uid="{00000000-0005-0000-0000-000028360000}"/>
    <cellStyle name="Normal 6 5 2 6 2 6 2" xfId="13431" xr:uid="{00000000-0005-0000-0000-000029360000}"/>
    <cellStyle name="Normal 6 5 2 6 2 7" xfId="13432" xr:uid="{00000000-0005-0000-0000-00002A360000}"/>
    <cellStyle name="Normal 6 5 2 6 3" xfId="13433" xr:uid="{00000000-0005-0000-0000-00002B360000}"/>
    <cellStyle name="Normal 6 5 2 6 3 2" xfId="13434" xr:uid="{00000000-0005-0000-0000-00002C360000}"/>
    <cellStyle name="Normal 6 5 2 6 3 2 2" xfId="13435" xr:uid="{00000000-0005-0000-0000-00002D360000}"/>
    <cellStyle name="Normal 6 5 2 6 3 2 2 2" xfId="13436" xr:uid="{00000000-0005-0000-0000-00002E360000}"/>
    <cellStyle name="Normal 6 5 2 6 3 2 3" xfId="13437" xr:uid="{00000000-0005-0000-0000-00002F360000}"/>
    <cellStyle name="Normal 6 5 2 6 3 3" xfId="13438" xr:uid="{00000000-0005-0000-0000-000030360000}"/>
    <cellStyle name="Normal 6 5 2 6 3 3 2" xfId="13439" xr:uid="{00000000-0005-0000-0000-000031360000}"/>
    <cellStyle name="Normal 6 5 2 6 3 4" xfId="13440" xr:uid="{00000000-0005-0000-0000-000032360000}"/>
    <cellStyle name="Normal 6 5 2 6 4" xfId="13441" xr:uid="{00000000-0005-0000-0000-000033360000}"/>
    <cellStyle name="Normal 6 5 2 6 4 2" xfId="13442" xr:uid="{00000000-0005-0000-0000-000034360000}"/>
    <cellStyle name="Normal 6 5 2 6 4 2 2" xfId="13443" xr:uid="{00000000-0005-0000-0000-000035360000}"/>
    <cellStyle name="Normal 6 5 2 6 4 2 2 2" xfId="13444" xr:uid="{00000000-0005-0000-0000-000036360000}"/>
    <cellStyle name="Normal 6 5 2 6 4 2 3" xfId="13445" xr:uid="{00000000-0005-0000-0000-000037360000}"/>
    <cellStyle name="Normal 6 5 2 6 4 3" xfId="13446" xr:uid="{00000000-0005-0000-0000-000038360000}"/>
    <cellStyle name="Normal 6 5 2 6 4 3 2" xfId="13447" xr:uid="{00000000-0005-0000-0000-000039360000}"/>
    <cellStyle name="Normal 6 5 2 6 4 4" xfId="13448" xr:uid="{00000000-0005-0000-0000-00003A360000}"/>
    <cellStyle name="Normal 6 5 2 6 5" xfId="13449" xr:uid="{00000000-0005-0000-0000-00003B360000}"/>
    <cellStyle name="Normal 6 5 2 6 5 2" xfId="13450" xr:uid="{00000000-0005-0000-0000-00003C360000}"/>
    <cellStyle name="Normal 6 5 2 6 5 2 2" xfId="13451" xr:uid="{00000000-0005-0000-0000-00003D360000}"/>
    <cellStyle name="Normal 6 5 2 6 5 2 2 2" xfId="13452" xr:uid="{00000000-0005-0000-0000-00003E360000}"/>
    <cellStyle name="Normal 6 5 2 6 5 2 3" xfId="13453" xr:uid="{00000000-0005-0000-0000-00003F360000}"/>
    <cellStyle name="Normal 6 5 2 6 5 3" xfId="13454" xr:uid="{00000000-0005-0000-0000-000040360000}"/>
    <cellStyle name="Normal 6 5 2 6 5 3 2" xfId="13455" xr:uid="{00000000-0005-0000-0000-000041360000}"/>
    <cellStyle name="Normal 6 5 2 6 5 4" xfId="13456" xr:uid="{00000000-0005-0000-0000-000042360000}"/>
    <cellStyle name="Normal 6 5 2 6 6" xfId="13457" xr:uid="{00000000-0005-0000-0000-000043360000}"/>
    <cellStyle name="Normal 6 5 2 6 6 2" xfId="13458" xr:uid="{00000000-0005-0000-0000-000044360000}"/>
    <cellStyle name="Normal 6 5 2 6 6 2 2" xfId="13459" xr:uid="{00000000-0005-0000-0000-000045360000}"/>
    <cellStyle name="Normal 6 5 2 6 6 3" xfId="13460" xr:uid="{00000000-0005-0000-0000-000046360000}"/>
    <cellStyle name="Normal 6 5 2 6 7" xfId="13461" xr:uid="{00000000-0005-0000-0000-000047360000}"/>
    <cellStyle name="Normal 6 5 2 6 7 2" xfId="13462" xr:uid="{00000000-0005-0000-0000-000048360000}"/>
    <cellStyle name="Normal 6 5 2 6 8" xfId="13463" xr:uid="{00000000-0005-0000-0000-000049360000}"/>
    <cellStyle name="Normal 6 5 2 6 8 2" xfId="13464" xr:uid="{00000000-0005-0000-0000-00004A360000}"/>
    <cellStyle name="Normal 6 5 2 6 9" xfId="13465" xr:uid="{00000000-0005-0000-0000-00004B360000}"/>
    <cellStyle name="Normal 6 5 2 7" xfId="13466" xr:uid="{00000000-0005-0000-0000-00004C360000}"/>
    <cellStyle name="Normal 6 5 2 7 2" xfId="13467" xr:uid="{00000000-0005-0000-0000-00004D360000}"/>
    <cellStyle name="Normal 6 5 2 7 2 2" xfId="13468" xr:uid="{00000000-0005-0000-0000-00004E360000}"/>
    <cellStyle name="Normal 6 5 2 7 2 2 2" xfId="13469" xr:uid="{00000000-0005-0000-0000-00004F360000}"/>
    <cellStyle name="Normal 6 5 2 7 2 2 2 2" xfId="13470" xr:uid="{00000000-0005-0000-0000-000050360000}"/>
    <cellStyle name="Normal 6 5 2 7 2 2 2 2 2" xfId="13471" xr:uid="{00000000-0005-0000-0000-000051360000}"/>
    <cellStyle name="Normal 6 5 2 7 2 2 2 3" xfId="13472" xr:uid="{00000000-0005-0000-0000-000052360000}"/>
    <cellStyle name="Normal 6 5 2 7 2 2 3" xfId="13473" xr:uid="{00000000-0005-0000-0000-000053360000}"/>
    <cellStyle name="Normal 6 5 2 7 2 2 3 2" xfId="13474" xr:uid="{00000000-0005-0000-0000-000054360000}"/>
    <cellStyle name="Normal 6 5 2 7 2 2 4" xfId="13475" xr:uid="{00000000-0005-0000-0000-000055360000}"/>
    <cellStyle name="Normal 6 5 2 7 2 3" xfId="13476" xr:uid="{00000000-0005-0000-0000-000056360000}"/>
    <cellStyle name="Normal 6 5 2 7 2 3 2" xfId="13477" xr:uid="{00000000-0005-0000-0000-000057360000}"/>
    <cellStyle name="Normal 6 5 2 7 2 3 2 2" xfId="13478" xr:uid="{00000000-0005-0000-0000-000058360000}"/>
    <cellStyle name="Normal 6 5 2 7 2 3 2 2 2" xfId="13479" xr:uid="{00000000-0005-0000-0000-000059360000}"/>
    <cellStyle name="Normal 6 5 2 7 2 3 2 3" xfId="13480" xr:uid="{00000000-0005-0000-0000-00005A360000}"/>
    <cellStyle name="Normal 6 5 2 7 2 3 3" xfId="13481" xr:uid="{00000000-0005-0000-0000-00005B360000}"/>
    <cellStyle name="Normal 6 5 2 7 2 3 3 2" xfId="13482" xr:uid="{00000000-0005-0000-0000-00005C360000}"/>
    <cellStyle name="Normal 6 5 2 7 2 3 4" xfId="13483" xr:uid="{00000000-0005-0000-0000-00005D360000}"/>
    <cellStyle name="Normal 6 5 2 7 2 4" xfId="13484" xr:uid="{00000000-0005-0000-0000-00005E360000}"/>
    <cellStyle name="Normal 6 5 2 7 2 4 2" xfId="13485" xr:uid="{00000000-0005-0000-0000-00005F360000}"/>
    <cellStyle name="Normal 6 5 2 7 2 4 2 2" xfId="13486" xr:uid="{00000000-0005-0000-0000-000060360000}"/>
    <cellStyle name="Normal 6 5 2 7 2 4 2 2 2" xfId="13487" xr:uid="{00000000-0005-0000-0000-000061360000}"/>
    <cellStyle name="Normal 6 5 2 7 2 4 2 3" xfId="13488" xr:uid="{00000000-0005-0000-0000-000062360000}"/>
    <cellStyle name="Normal 6 5 2 7 2 4 3" xfId="13489" xr:uid="{00000000-0005-0000-0000-000063360000}"/>
    <cellStyle name="Normal 6 5 2 7 2 4 3 2" xfId="13490" xr:uid="{00000000-0005-0000-0000-000064360000}"/>
    <cellStyle name="Normal 6 5 2 7 2 4 4" xfId="13491" xr:uid="{00000000-0005-0000-0000-000065360000}"/>
    <cellStyle name="Normal 6 5 2 7 2 5" xfId="13492" xr:uid="{00000000-0005-0000-0000-000066360000}"/>
    <cellStyle name="Normal 6 5 2 7 2 5 2" xfId="13493" xr:uid="{00000000-0005-0000-0000-000067360000}"/>
    <cellStyle name="Normal 6 5 2 7 2 5 2 2" xfId="13494" xr:uid="{00000000-0005-0000-0000-000068360000}"/>
    <cellStyle name="Normal 6 5 2 7 2 5 3" xfId="13495" xr:uid="{00000000-0005-0000-0000-000069360000}"/>
    <cellStyle name="Normal 6 5 2 7 2 6" xfId="13496" xr:uid="{00000000-0005-0000-0000-00006A360000}"/>
    <cellStyle name="Normal 6 5 2 7 2 6 2" xfId="13497" xr:uid="{00000000-0005-0000-0000-00006B360000}"/>
    <cellStyle name="Normal 6 5 2 7 2 7" xfId="13498" xr:uid="{00000000-0005-0000-0000-00006C360000}"/>
    <cellStyle name="Normal 6 5 2 7 3" xfId="13499" xr:uid="{00000000-0005-0000-0000-00006D360000}"/>
    <cellStyle name="Normal 6 5 2 7 3 2" xfId="13500" xr:uid="{00000000-0005-0000-0000-00006E360000}"/>
    <cellStyle name="Normal 6 5 2 7 3 2 2" xfId="13501" xr:uid="{00000000-0005-0000-0000-00006F360000}"/>
    <cellStyle name="Normal 6 5 2 7 3 2 2 2" xfId="13502" xr:uid="{00000000-0005-0000-0000-000070360000}"/>
    <cellStyle name="Normal 6 5 2 7 3 2 3" xfId="13503" xr:uid="{00000000-0005-0000-0000-000071360000}"/>
    <cellStyle name="Normal 6 5 2 7 3 3" xfId="13504" xr:uid="{00000000-0005-0000-0000-000072360000}"/>
    <cellStyle name="Normal 6 5 2 7 3 3 2" xfId="13505" xr:uid="{00000000-0005-0000-0000-000073360000}"/>
    <cellStyle name="Normal 6 5 2 7 3 4" xfId="13506" xr:uid="{00000000-0005-0000-0000-000074360000}"/>
    <cellStyle name="Normal 6 5 2 7 4" xfId="13507" xr:uid="{00000000-0005-0000-0000-000075360000}"/>
    <cellStyle name="Normal 6 5 2 7 4 2" xfId="13508" xr:uid="{00000000-0005-0000-0000-000076360000}"/>
    <cellStyle name="Normal 6 5 2 7 4 2 2" xfId="13509" xr:uid="{00000000-0005-0000-0000-000077360000}"/>
    <cellStyle name="Normal 6 5 2 7 4 2 2 2" xfId="13510" xr:uid="{00000000-0005-0000-0000-000078360000}"/>
    <cellStyle name="Normal 6 5 2 7 4 2 3" xfId="13511" xr:uid="{00000000-0005-0000-0000-000079360000}"/>
    <cellStyle name="Normal 6 5 2 7 4 3" xfId="13512" xr:uid="{00000000-0005-0000-0000-00007A360000}"/>
    <cellStyle name="Normal 6 5 2 7 4 3 2" xfId="13513" xr:uid="{00000000-0005-0000-0000-00007B360000}"/>
    <cellStyle name="Normal 6 5 2 7 4 4" xfId="13514" xr:uid="{00000000-0005-0000-0000-00007C360000}"/>
    <cellStyle name="Normal 6 5 2 7 5" xfId="13515" xr:uid="{00000000-0005-0000-0000-00007D360000}"/>
    <cellStyle name="Normal 6 5 2 7 5 2" xfId="13516" xr:uid="{00000000-0005-0000-0000-00007E360000}"/>
    <cellStyle name="Normal 6 5 2 7 5 2 2" xfId="13517" xr:uid="{00000000-0005-0000-0000-00007F360000}"/>
    <cellStyle name="Normal 6 5 2 7 5 2 2 2" xfId="13518" xr:uid="{00000000-0005-0000-0000-000080360000}"/>
    <cellStyle name="Normal 6 5 2 7 5 2 3" xfId="13519" xr:uid="{00000000-0005-0000-0000-000081360000}"/>
    <cellStyle name="Normal 6 5 2 7 5 3" xfId="13520" xr:uid="{00000000-0005-0000-0000-000082360000}"/>
    <cellStyle name="Normal 6 5 2 7 5 3 2" xfId="13521" xr:uid="{00000000-0005-0000-0000-000083360000}"/>
    <cellStyle name="Normal 6 5 2 7 5 4" xfId="13522" xr:uid="{00000000-0005-0000-0000-000084360000}"/>
    <cellStyle name="Normal 6 5 2 7 6" xfId="13523" xr:uid="{00000000-0005-0000-0000-000085360000}"/>
    <cellStyle name="Normal 6 5 2 7 6 2" xfId="13524" xr:uid="{00000000-0005-0000-0000-000086360000}"/>
    <cellStyle name="Normal 6 5 2 7 6 2 2" xfId="13525" xr:uid="{00000000-0005-0000-0000-000087360000}"/>
    <cellStyle name="Normal 6 5 2 7 6 3" xfId="13526" xr:uid="{00000000-0005-0000-0000-000088360000}"/>
    <cellStyle name="Normal 6 5 2 7 7" xfId="13527" xr:uid="{00000000-0005-0000-0000-000089360000}"/>
    <cellStyle name="Normal 6 5 2 7 7 2" xfId="13528" xr:uid="{00000000-0005-0000-0000-00008A360000}"/>
    <cellStyle name="Normal 6 5 2 7 8" xfId="13529" xr:uid="{00000000-0005-0000-0000-00008B360000}"/>
    <cellStyle name="Normal 6 5 2 8" xfId="13530" xr:uid="{00000000-0005-0000-0000-00008C360000}"/>
    <cellStyle name="Normal 6 5 2 8 2" xfId="13531" xr:uid="{00000000-0005-0000-0000-00008D360000}"/>
    <cellStyle name="Normal 6 5 2 8 2 2" xfId="13532" xr:uid="{00000000-0005-0000-0000-00008E360000}"/>
    <cellStyle name="Normal 6 5 2 8 2 2 2" xfId="13533" xr:uid="{00000000-0005-0000-0000-00008F360000}"/>
    <cellStyle name="Normal 6 5 2 8 2 2 2 2" xfId="13534" xr:uid="{00000000-0005-0000-0000-000090360000}"/>
    <cellStyle name="Normal 6 5 2 8 2 2 3" xfId="13535" xr:uid="{00000000-0005-0000-0000-000091360000}"/>
    <cellStyle name="Normal 6 5 2 8 2 3" xfId="13536" xr:uid="{00000000-0005-0000-0000-000092360000}"/>
    <cellStyle name="Normal 6 5 2 8 2 3 2" xfId="13537" xr:uid="{00000000-0005-0000-0000-000093360000}"/>
    <cellStyle name="Normal 6 5 2 8 2 4" xfId="13538" xr:uid="{00000000-0005-0000-0000-000094360000}"/>
    <cellStyle name="Normal 6 5 2 8 3" xfId="13539" xr:uid="{00000000-0005-0000-0000-000095360000}"/>
    <cellStyle name="Normal 6 5 2 8 3 2" xfId="13540" xr:uid="{00000000-0005-0000-0000-000096360000}"/>
    <cellStyle name="Normal 6 5 2 8 3 2 2" xfId="13541" xr:uid="{00000000-0005-0000-0000-000097360000}"/>
    <cellStyle name="Normal 6 5 2 8 3 2 2 2" xfId="13542" xr:uid="{00000000-0005-0000-0000-000098360000}"/>
    <cellStyle name="Normal 6 5 2 8 3 2 3" xfId="13543" xr:uid="{00000000-0005-0000-0000-000099360000}"/>
    <cellStyle name="Normal 6 5 2 8 3 3" xfId="13544" xr:uid="{00000000-0005-0000-0000-00009A360000}"/>
    <cellStyle name="Normal 6 5 2 8 3 3 2" xfId="13545" xr:uid="{00000000-0005-0000-0000-00009B360000}"/>
    <cellStyle name="Normal 6 5 2 8 3 4" xfId="13546" xr:uid="{00000000-0005-0000-0000-00009C360000}"/>
    <cellStyle name="Normal 6 5 2 8 4" xfId="13547" xr:uid="{00000000-0005-0000-0000-00009D360000}"/>
    <cellStyle name="Normal 6 5 2 8 4 2" xfId="13548" xr:uid="{00000000-0005-0000-0000-00009E360000}"/>
    <cellStyle name="Normal 6 5 2 8 4 2 2" xfId="13549" xr:uid="{00000000-0005-0000-0000-00009F360000}"/>
    <cellStyle name="Normal 6 5 2 8 4 2 2 2" xfId="13550" xr:uid="{00000000-0005-0000-0000-0000A0360000}"/>
    <cellStyle name="Normal 6 5 2 8 4 2 3" xfId="13551" xr:uid="{00000000-0005-0000-0000-0000A1360000}"/>
    <cellStyle name="Normal 6 5 2 8 4 3" xfId="13552" xr:uid="{00000000-0005-0000-0000-0000A2360000}"/>
    <cellStyle name="Normal 6 5 2 8 4 3 2" xfId="13553" xr:uid="{00000000-0005-0000-0000-0000A3360000}"/>
    <cellStyle name="Normal 6 5 2 8 4 4" xfId="13554" xr:uid="{00000000-0005-0000-0000-0000A4360000}"/>
    <cellStyle name="Normal 6 5 2 8 5" xfId="13555" xr:uid="{00000000-0005-0000-0000-0000A5360000}"/>
    <cellStyle name="Normal 6 5 2 8 5 2" xfId="13556" xr:uid="{00000000-0005-0000-0000-0000A6360000}"/>
    <cellStyle name="Normal 6 5 2 8 5 2 2" xfId="13557" xr:uid="{00000000-0005-0000-0000-0000A7360000}"/>
    <cellStyle name="Normal 6 5 2 8 5 3" xfId="13558" xr:uid="{00000000-0005-0000-0000-0000A8360000}"/>
    <cellStyle name="Normal 6 5 2 8 6" xfId="13559" xr:uid="{00000000-0005-0000-0000-0000A9360000}"/>
    <cellStyle name="Normal 6 5 2 8 6 2" xfId="13560" xr:uid="{00000000-0005-0000-0000-0000AA360000}"/>
    <cellStyle name="Normal 6 5 2 8 7" xfId="13561" xr:uid="{00000000-0005-0000-0000-0000AB360000}"/>
    <cellStyle name="Normal 6 5 2 9" xfId="13562" xr:uid="{00000000-0005-0000-0000-0000AC360000}"/>
    <cellStyle name="Normal 6 5 2 9 2" xfId="13563" xr:uid="{00000000-0005-0000-0000-0000AD360000}"/>
    <cellStyle name="Normal 6 5 2 9 2 2" xfId="13564" xr:uid="{00000000-0005-0000-0000-0000AE360000}"/>
    <cellStyle name="Normal 6 5 2 9 2 2 2" xfId="13565" xr:uid="{00000000-0005-0000-0000-0000AF360000}"/>
    <cellStyle name="Normal 6 5 2 9 2 3" xfId="13566" xr:uid="{00000000-0005-0000-0000-0000B0360000}"/>
    <cellStyle name="Normal 6 5 2 9 3" xfId="13567" xr:uid="{00000000-0005-0000-0000-0000B1360000}"/>
    <cellStyle name="Normal 6 5 2 9 3 2" xfId="13568" xr:uid="{00000000-0005-0000-0000-0000B2360000}"/>
    <cellStyle name="Normal 6 5 2 9 4" xfId="13569" xr:uid="{00000000-0005-0000-0000-0000B3360000}"/>
    <cellStyle name="Normal 6 5 20" xfId="13570" xr:uid="{00000000-0005-0000-0000-0000B4360000}"/>
    <cellStyle name="Normal 6 5 21" xfId="13571" xr:uid="{00000000-0005-0000-0000-0000B5360000}"/>
    <cellStyle name="Normal 6 5 22" xfId="13572" xr:uid="{00000000-0005-0000-0000-0000B6360000}"/>
    <cellStyle name="Normal 6 5 23" xfId="13573" xr:uid="{00000000-0005-0000-0000-0000B7360000}"/>
    <cellStyle name="Normal 6 5 24" xfId="13574" xr:uid="{00000000-0005-0000-0000-0000B8360000}"/>
    <cellStyle name="Normal 6 5 25" xfId="13575" xr:uid="{00000000-0005-0000-0000-0000B9360000}"/>
    <cellStyle name="Normal 6 5 26" xfId="13576" xr:uid="{00000000-0005-0000-0000-0000BA360000}"/>
    <cellStyle name="Normal 6 5 27" xfId="12103" xr:uid="{00000000-0005-0000-0000-0000BB360000}"/>
    <cellStyle name="Normal 6 5 3" xfId="13577" xr:uid="{00000000-0005-0000-0000-0000BC360000}"/>
    <cellStyle name="Normal 6 5 3 10" xfId="13578" xr:uid="{00000000-0005-0000-0000-0000BD360000}"/>
    <cellStyle name="Normal 6 5 3 10 2" xfId="13579" xr:uid="{00000000-0005-0000-0000-0000BE360000}"/>
    <cellStyle name="Normal 6 5 3 10 2 2" xfId="13580" xr:uid="{00000000-0005-0000-0000-0000BF360000}"/>
    <cellStyle name="Normal 6 5 3 10 2 2 2" xfId="13581" xr:uid="{00000000-0005-0000-0000-0000C0360000}"/>
    <cellStyle name="Normal 6 5 3 10 2 3" xfId="13582" xr:uid="{00000000-0005-0000-0000-0000C1360000}"/>
    <cellStyle name="Normal 6 5 3 10 3" xfId="13583" xr:uid="{00000000-0005-0000-0000-0000C2360000}"/>
    <cellStyle name="Normal 6 5 3 10 3 2" xfId="13584" xr:uid="{00000000-0005-0000-0000-0000C3360000}"/>
    <cellStyle name="Normal 6 5 3 10 4" xfId="13585" xr:uid="{00000000-0005-0000-0000-0000C4360000}"/>
    <cellStyle name="Normal 6 5 3 11" xfId="13586" xr:uid="{00000000-0005-0000-0000-0000C5360000}"/>
    <cellStyle name="Normal 6 5 3 11 2" xfId="13587" xr:uid="{00000000-0005-0000-0000-0000C6360000}"/>
    <cellStyle name="Normal 6 5 3 11 2 2" xfId="13588" xr:uid="{00000000-0005-0000-0000-0000C7360000}"/>
    <cellStyle name="Normal 6 5 3 11 2 2 2" xfId="13589" xr:uid="{00000000-0005-0000-0000-0000C8360000}"/>
    <cellStyle name="Normal 6 5 3 11 2 3" xfId="13590" xr:uid="{00000000-0005-0000-0000-0000C9360000}"/>
    <cellStyle name="Normal 6 5 3 11 3" xfId="13591" xr:uid="{00000000-0005-0000-0000-0000CA360000}"/>
    <cellStyle name="Normal 6 5 3 11 3 2" xfId="13592" xr:uid="{00000000-0005-0000-0000-0000CB360000}"/>
    <cellStyle name="Normal 6 5 3 11 4" xfId="13593" xr:uid="{00000000-0005-0000-0000-0000CC360000}"/>
    <cellStyle name="Normal 6 5 3 12" xfId="13594" xr:uid="{00000000-0005-0000-0000-0000CD360000}"/>
    <cellStyle name="Normal 6 5 3 12 2" xfId="13595" xr:uid="{00000000-0005-0000-0000-0000CE360000}"/>
    <cellStyle name="Normal 6 5 3 12 2 2" xfId="13596" xr:uid="{00000000-0005-0000-0000-0000CF360000}"/>
    <cellStyle name="Normal 6 5 3 12 3" xfId="13597" xr:uid="{00000000-0005-0000-0000-0000D0360000}"/>
    <cellStyle name="Normal 6 5 3 13" xfId="13598" xr:uid="{00000000-0005-0000-0000-0000D1360000}"/>
    <cellStyle name="Normal 6 5 3 13 2" xfId="13599" xr:uid="{00000000-0005-0000-0000-0000D2360000}"/>
    <cellStyle name="Normal 6 5 3 14" xfId="13600" xr:uid="{00000000-0005-0000-0000-0000D3360000}"/>
    <cellStyle name="Normal 6 5 3 14 2" xfId="13601" xr:uid="{00000000-0005-0000-0000-0000D4360000}"/>
    <cellStyle name="Normal 6 5 3 15" xfId="13602" xr:uid="{00000000-0005-0000-0000-0000D5360000}"/>
    <cellStyle name="Normal 6 5 3 16" xfId="13603" xr:uid="{00000000-0005-0000-0000-0000D6360000}"/>
    <cellStyle name="Normal 6 5 3 2" xfId="13604" xr:uid="{00000000-0005-0000-0000-0000D7360000}"/>
    <cellStyle name="Normal 6 5 3 2 10" xfId="13605" xr:uid="{00000000-0005-0000-0000-0000D8360000}"/>
    <cellStyle name="Normal 6 5 3 2 10 2" xfId="13606" xr:uid="{00000000-0005-0000-0000-0000D9360000}"/>
    <cellStyle name="Normal 6 5 3 2 10 2 2" xfId="13607" xr:uid="{00000000-0005-0000-0000-0000DA360000}"/>
    <cellStyle name="Normal 6 5 3 2 10 2 2 2" xfId="13608" xr:uid="{00000000-0005-0000-0000-0000DB360000}"/>
    <cellStyle name="Normal 6 5 3 2 10 2 3" xfId="13609" xr:uid="{00000000-0005-0000-0000-0000DC360000}"/>
    <cellStyle name="Normal 6 5 3 2 10 3" xfId="13610" xr:uid="{00000000-0005-0000-0000-0000DD360000}"/>
    <cellStyle name="Normal 6 5 3 2 10 3 2" xfId="13611" xr:uid="{00000000-0005-0000-0000-0000DE360000}"/>
    <cellStyle name="Normal 6 5 3 2 10 4" xfId="13612" xr:uid="{00000000-0005-0000-0000-0000DF360000}"/>
    <cellStyle name="Normal 6 5 3 2 11" xfId="13613" xr:uid="{00000000-0005-0000-0000-0000E0360000}"/>
    <cellStyle name="Normal 6 5 3 2 11 2" xfId="13614" xr:uid="{00000000-0005-0000-0000-0000E1360000}"/>
    <cellStyle name="Normal 6 5 3 2 11 2 2" xfId="13615" xr:uid="{00000000-0005-0000-0000-0000E2360000}"/>
    <cellStyle name="Normal 6 5 3 2 11 3" xfId="13616" xr:uid="{00000000-0005-0000-0000-0000E3360000}"/>
    <cellStyle name="Normal 6 5 3 2 12" xfId="13617" xr:uid="{00000000-0005-0000-0000-0000E4360000}"/>
    <cellStyle name="Normal 6 5 3 2 12 2" xfId="13618" xr:uid="{00000000-0005-0000-0000-0000E5360000}"/>
    <cellStyle name="Normal 6 5 3 2 13" xfId="13619" xr:uid="{00000000-0005-0000-0000-0000E6360000}"/>
    <cellStyle name="Normal 6 5 3 2 13 2" xfId="13620" xr:uid="{00000000-0005-0000-0000-0000E7360000}"/>
    <cellStyle name="Normal 6 5 3 2 14" xfId="13621" xr:uid="{00000000-0005-0000-0000-0000E8360000}"/>
    <cellStyle name="Normal 6 5 3 2 2" xfId="13622" xr:uid="{00000000-0005-0000-0000-0000E9360000}"/>
    <cellStyle name="Normal 6 5 3 2 2 10" xfId="13623" xr:uid="{00000000-0005-0000-0000-0000EA360000}"/>
    <cellStyle name="Normal 6 5 3 2 2 10 2" xfId="13624" xr:uid="{00000000-0005-0000-0000-0000EB360000}"/>
    <cellStyle name="Normal 6 5 3 2 2 11" xfId="13625" xr:uid="{00000000-0005-0000-0000-0000EC360000}"/>
    <cellStyle name="Normal 6 5 3 2 2 2" xfId="13626" xr:uid="{00000000-0005-0000-0000-0000ED360000}"/>
    <cellStyle name="Normal 6 5 3 2 2 2 2" xfId="13627" xr:uid="{00000000-0005-0000-0000-0000EE360000}"/>
    <cellStyle name="Normal 6 5 3 2 2 2 2 2" xfId="13628" xr:uid="{00000000-0005-0000-0000-0000EF360000}"/>
    <cellStyle name="Normal 6 5 3 2 2 2 2 2 2" xfId="13629" xr:uid="{00000000-0005-0000-0000-0000F0360000}"/>
    <cellStyle name="Normal 6 5 3 2 2 2 2 2 2 2" xfId="13630" xr:uid="{00000000-0005-0000-0000-0000F1360000}"/>
    <cellStyle name="Normal 6 5 3 2 2 2 2 2 2 2 2" xfId="13631" xr:uid="{00000000-0005-0000-0000-0000F2360000}"/>
    <cellStyle name="Normal 6 5 3 2 2 2 2 2 2 3" xfId="13632" xr:uid="{00000000-0005-0000-0000-0000F3360000}"/>
    <cellStyle name="Normal 6 5 3 2 2 2 2 2 3" xfId="13633" xr:uid="{00000000-0005-0000-0000-0000F4360000}"/>
    <cellStyle name="Normal 6 5 3 2 2 2 2 2 3 2" xfId="13634" xr:uid="{00000000-0005-0000-0000-0000F5360000}"/>
    <cellStyle name="Normal 6 5 3 2 2 2 2 2 4" xfId="13635" xr:uid="{00000000-0005-0000-0000-0000F6360000}"/>
    <cellStyle name="Normal 6 5 3 2 2 2 2 3" xfId="13636" xr:uid="{00000000-0005-0000-0000-0000F7360000}"/>
    <cellStyle name="Normal 6 5 3 2 2 2 2 3 2" xfId="13637" xr:uid="{00000000-0005-0000-0000-0000F8360000}"/>
    <cellStyle name="Normal 6 5 3 2 2 2 2 3 2 2" xfId="13638" xr:uid="{00000000-0005-0000-0000-0000F9360000}"/>
    <cellStyle name="Normal 6 5 3 2 2 2 2 3 2 2 2" xfId="13639" xr:uid="{00000000-0005-0000-0000-0000FA360000}"/>
    <cellStyle name="Normal 6 5 3 2 2 2 2 3 2 3" xfId="13640" xr:uid="{00000000-0005-0000-0000-0000FB360000}"/>
    <cellStyle name="Normal 6 5 3 2 2 2 2 3 3" xfId="13641" xr:uid="{00000000-0005-0000-0000-0000FC360000}"/>
    <cellStyle name="Normal 6 5 3 2 2 2 2 3 3 2" xfId="13642" xr:uid="{00000000-0005-0000-0000-0000FD360000}"/>
    <cellStyle name="Normal 6 5 3 2 2 2 2 3 4" xfId="13643" xr:uid="{00000000-0005-0000-0000-0000FE360000}"/>
    <cellStyle name="Normal 6 5 3 2 2 2 2 4" xfId="13644" xr:uid="{00000000-0005-0000-0000-0000FF360000}"/>
    <cellStyle name="Normal 6 5 3 2 2 2 2 4 2" xfId="13645" xr:uid="{00000000-0005-0000-0000-000000370000}"/>
    <cellStyle name="Normal 6 5 3 2 2 2 2 4 2 2" xfId="13646" xr:uid="{00000000-0005-0000-0000-000001370000}"/>
    <cellStyle name="Normal 6 5 3 2 2 2 2 4 2 2 2" xfId="13647" xr:uid="{00000000-0005-0000-0000-000002370000}"/>
    <cellStyle name="Normal 6 5 3 2 2 2 2 4 2 3" xfId="13648" xr:uid="{00000000-0005-0000-0000-000003370000}"/>
    <cellStyle name="Normal 6 5 3 2 2 2 2 4 3" xfId="13649" xr:uid="{00000000-0005-0000-0000-000004370000}"/>
    <cellStyle name="Normal 6 5 3 2 2 2 2 4 3 2" xfId="13650" xr:uid="{00000000-0005-0000-0000-000005370000}"/>
    <cellStyle name="Normal 6 5 3 2 2 2 2 4 4" xfId="13651" xr:uid="{00000000-0005-0000-0000-000006370000}"/>
    <cellStyle name="Normal 6 5 3 2 2 2 2 5" xfId="13652" xr:uid="{00000000-0005-0000-0000-000007370000}"/>
    <cellStyle name="Normal 6 5 3 2 2 2 2 5 2" xfId="13653" xr:uid="{00000000-0005-0000-0000-000008370000}"/>
    <cellStyle name="Normal 6 5 3 2 2 2 2 5 2 2" xfId="13654" xr:uid="{00000000-0005-0000-0000-000009370000}"/>
    <cellStyle name="Normal 6 5 3 2 2 2 2 5 3" xfId="13655" xr:uid="{00000000-0005-0000-0000-00000A370000}"/>
    <cellStyle name="Normal 6 5 3 2 2 2 2 6" xfId="13656" xr:uid="{00000000-0005-0000-0000-00000B370000}"/>
    <cellStyle name="Normal 6 5 3 2 2 2 2 6 2" xfId="13657" xr:uid="{00000000-0005-0000-0000-00000C370000}"/>
    <cellStyle name="Normal 6 5 3 2 2 2 2 7" xfId="13658" xr:uid="{00000000-0005-0000-0000-00000D370000}"/>
    <cellStyle name="Normal 6 5 3 2 2 2 3" xfId="13659" xr:uid="{00000000-0005-0000-0000-00000E370000}"/>
    <cellStyle name="Normal 6 5 3 2 2 2 3 2" xfId="13660" xr:uid="{00000000-0005-0000-0000-00000F370000}"/>
    <cellStyle name="Normal 6 5 3 2 2 2 3 2 2" xfId="13661" xr:uid="{00000000-0005-0000-0000-000010370000}"/>
    <cellStyle name="Normal 6 5 3 2 2 2 3 2 2 2" xfId="13662" xr:uid="{00000000-0005-0000-0000-000011370000}"/>
    <cellStyle name="Normal 6 5 3 2 2 2 3 2 3" xfId="13663" xr:uid="{00000000-0005-0000-0000-000012370000}"/>
    <cellStyle name="Normal 6 5 3 2 2 2 3 3" xfId="13664" xr:uid="{00000000-0005-0000-0000-000013370000}"/>
    <cellStyle name="Normal 6 5 3 2 2 2 3 3 2" xfId="13665" xr:uid="{00000000-0005-0000-0000-000014370000}"/>
    <cellStyle name="Normal 6 5 3 2 2 2 3 4" xfId="13666" xr:uid="{00000000-0005-0000-0000-000015370000}"/>
    <cellStyle name="Normal 6 5 3 2 2 2 4" xfId="13667" xr:uid="{00000000-0005-0000-0000-000016370000}"/>
    <cellStyle name="Normal 6 5 3 2 2 2 4 2" xfId="13668" xr:uid="{00000000-0005-0000-0000-000017370000}"/>
    <cellStyle name="Normal 6 5 3 2 2 2 4 2 2" xfId="13669" xr:uid="{00000000-0005-0000-0000-000018370000}"/>
    <cellStyle name="Normal 6 5 3 2 2 2 4 2 2 2" xfId="13670" xr:uid="{00000000-0005-0000-0000-000019370000}"/>
    <cellStyle name="Normal 6 5 3 2 2 2 4 2 3" xfId="13671" xr:uid="{00000000-0005-0000-0000-00001A370000}"/>
    <cellStyle name="Normal 6 5 3 2 2 2 4 3" xfId="13672" xr:uid="{00000000-0005-0000-0000-00001B370000}"/>
    <cellStyle name="Normal 6 5 3 2 2 2 4 3 2" xfId="13673" xr:uid="{00000000-0005-0000-0000-00001C370000}"/>
    <cellStyle name="Normal 6 5 3 2 2 2 4 4" xfId="13674" xr:uid="{00000000-0005-0000-0000-00001D370000}"/>
    <cellStyle name="Normal 6 5 3 2 2 2 5" xfId="13675" xr:uid="{00000000-0005-0000-0000-00001E370000}"/>
    <cellStyle name="Normal 6 5 3 2 2 2 5 2" xfId="13676" xr:uid="{00000000-0005-0000-0000-00001F370000}"/>
    <cellStyle name="Normal 6 5 3 2 2 2 5 2 2" xfId="13677" xr:uid="{00000000-0005-0000-0000-000020370000}"/>
    <cellStyle name="Normal 6 5 3 2 2 2 5 2 2 2" xfId="13678" xr:uid="{00000000-0005-0000-0000-000021370000}"/>
    <cellStyle name="Normal 6 5 3 2 2 2 5 2 3" xfId="13679" xr:uid="{00000000-0005-0000-0000-000022370000}"/>
    <cellStyle name="Normal 6 5 3 2 2 2 5 3" xfId="13680" xr:uid="{00000000-0005-0000-0000-000023370000}"/>
    <cellStyle name="Normal 6 5 3 2 2 2 5 3 2" xfId="13681" xr:uid="{00000000-0005-0000-0000-000024370000}"/>
    <cellStyle name="Normal 6 5 3 2 2 2 5 4" xfId="13682" xr:uid="{00000000-0005-0000-0000-000025370000}"/>
    <cellStyle name="Normal 6 5 3 2 2 2 6" xfId="13683" xr:uid="{00000000-0005-0000-0000-000026370000}"/>
    <cellStyle name="Normal 6 5 3 2 2 2 6 2" xfId="13684" xr:uid="{00000000-0005-0000-0000-000027370000}"/>
    <cellStyle name="Normal 6 5 3 2 2 2 6 2 2" xfId="13685" xr:uid="{00000000-0005-0000-0000-000028370000}"/>
    <cellStyle name="Normal 6 5 3 2 2 2 6 3" xfId="13686" xr:uid="{00000000-0005-0000-0000-000029370000}"/>
    <cellStyle name="Normal 6 5 3 2 2 2 7" xfId="13687" xr:uid="{00000000-0005-0000-0000-00002A370000}"/>
    <cellStyle name="Normal 6 5 3 2 2 2 7 2" xfId="13688" xr:uid="{00000000-0005-0000-0000-00002B370000}"/>
    <cellStyle name="Normal 6 5 3 2 2 2 8" xfId="13689" xr:uid="{00000000-0005-0000-0000-00002C370000}"/>
    <cellStyle name="Normal 6 5 3 2 2 2 8 2" xfId="13690" xr:uid="{00000000-0005-0000-0000-00002D370000}"/>
    <cellStyle name="Normal 6 5 3 2 2 2 9" xfId="13691" xr:uid="{00000000-0005-0000-0000-00002E370000}"/>
    <cellStyle name="Normal 6 5 3 2 2 3" xfId="13692" xr:uid="{00000000-0005-0000-0000-00002F370000}"/>
    <cellStyle name="Normal 6 5 3 2 2 3 2" xfId="13693" xr:uid="{00000000-0005-0000-0000-000030370000}"/>
    <cellStyle name="Normal 6 5 3 2 2 3 2 2" xfId="13694" xr:uid="{00000000-0005-0000-0000-000031370000}"/>
    <cellStyle name="Normal 6 5 3 2 2 3 2 2 2" xfId="13695" xr:uid="{00000000-0005-0000-0000-000032370000}"/>
    <cellStyle name="Normal 6 5 3 2 2 3 2 2 2 2" xfId="13696" xr:uid="{00000000-0005-0000-0000-000033370000}"/>
    <cellStyle name="Normal 6 5 3 2 2 3 2 2 3" xfId="13697" xr:uid="{00000000-0005-0000-0000-000034370000}"/>
    <cellStyle name="Normal 6 5 3 2 2 3 2 3" xfId="13698" xr:uid="{00000000-0005-0000-0000-000035370000}"/>
    <cellStyle name="Normal 6 5 3 2 2 3 2 3 2" xfId="13699" xr:uid="{00000000-0005-0000-0000-000036370000}"/>
    <cellStyle name="Normal 6 5 3 2 2 3 2 4" xfId="13700" xr:uid="{00000000-0005-0000-0000-000037370000}"/>
    <cellStyle name="Normal 6 5 3 2 2 3 3" xfId="13701" xr:uid="{00000000-0005-0000-0000-000038370000}"/>
    <cellStyle name="Normal 6 5 3 2 2 3 3 2" xfId="13702" xr:uid="{00000000-0005-0000-0000-000039370000}"/>
    <cellStyle name="Normal 6 5 3 2 2 3 3 2 2" xfId="13703" xr:uid="{00000000-0005-0000-0000-00003A370000}"/>
    <cellStyle name="Normal 6 5 3 2 2 3 3 2 2 2" xfId="13704" xr:uid="{00000000-0005-0000-0000-00003B370000}"/>
    <cellStyle name="Normal 6 5 3 2 2 3 3 2 3" xfId="13705" xr:uid="{00000000-0005-0000-0000-00003C370000}"/>
    <cellStyle name="Normal 6 5 3 2 2 3 3 3" xfId="13706" xr:uid="{00000000-0005-0000-0000-00003D370000}"/>
    <cellStyle name="Normal 6 5 3 2 2 3 3 3 2" xfId="13707" xr:uid="{00000000-0005-0000-0000-00003E370000}"/>
    <cellStyle name="Normal 6 5 3 2 2 3 3 4" xfId="13708" xr:uid="{00000000-0005-0000-0000-00003F370000}"/>
    <cellStyle name="Normal 6 5 3 2 2 3 4" xfId="13709" xr:uid="{00000000-0005-0000-0000-000040370000}"/>
    <cellStyle name="Normal 6 5 3 2 2 3 4 2" xfId="13710" xr:uid="{00000000-0005-0000-0000-000041370000}"/>
    <cellStyle name="Normal 6 5 3 2 2 3 4 2 2" xfId="13711" xr:uid="{00000000-0005-0000-0000-000042370000}"/>
    <cellStyle name="Normal 6 5 3 2 2 3 4 2 2 2" xfId="13712" xr:uid="{00000000-0005-0000-0000-000043370000}"/>
    <cellStyle name="Normal 6 5 3 2 2 3 4 2 3" xfId="13713" xr:uid="{00000000-0005-0000-0000-000044370000}"/>
    <cellStyle name="Normal 6 5 3 2 2 3 4 3" xfId="13714" xr:uid="{00000000-0005-0000-0000-000045370000}"/>
    <cellStyle name="Normal 6 5 3 2 2 3 4 3 2" xfId="13715" xr:uid="{00000000-0005-0000-0000-000046370000}"/>
    <cellStyle name="Normal 6 5 3 2 2 3 4 4" xfId="13716" xr:uid="{00000000-0005-0000-0000-000047370000}"/>
    <cellStyle name="Normal 6 5 3 2 2 3 5" xfId="13717" xr:uid="{00000000-0005-0000-0000-000048370000}"/>
    <cellStyle name="Normal 6 5 3 2 2 3 5 2" xfId="13718" xr:uid="{00000000-0005-0000-0000-000049370000}"/>
    <cellStyle name="Normal 6 5 3 2 2 3 5 2 2" xfId="13719" xr:uid="{00000000-0005-0000-0000-00004A370000}"/>
    <cellStyle name="Normal 6 5 3 2 2 3 5 3" xfId="13720" xr:uid="{00000000-0005-0000-0000-00004B370000}"/>
    <cellStyle name="Normal 6 5 3 2 2 3 6" xfId="13721" xr:uid="{00000000-0005-0000-0000-00004C370000}"/>
    <cellStyle name="Normal 6 5 3 2 2 3 6 2" xfId="13722" xr:uid="{00000000-0005-0000-0000-00004D370000}"/>
    <cellStyle name="Normal 6 5 3 2 2 3 7" xfId="13723" xr:uid="{00000000-0005-0000-0000-00004E370000}"/>
    <cellStyle name="Normal 6 5 3 2 2 4" xfId="13724" xr:uid="{00000000-0005-0000-0000-00004F370000}"/>
    <cellStyle name="Normal 6 5 3 2 2 4 2" xfId="13725" xr:uid="{00000000-0005-0000-0000-000050370000}"/>
    <cellStyle name="Normal 6 5 3 2 2 4 2 2" xfId="13726" xr:uid="{00000000-0005-0000-0000-000051370000}"/>
    <cellStyle name="Normal 6 5 3 2 2 4 2 2 2" xfId="13727" xr:uid="{00000000-0005-0000-0000-000052370000}"/>
    <cellStyle name="Normal 6 5 3 2 2 4 2 3" xfId="13728" xr:uid="{00000000-0005-0000-0000-000053370000}"/>
    <cellStyle name="Normal 6 5 3 2 2 4 3" xfId="13729" xr:uid="{00000000-0005-0000-0000-000054370000}"/>
    <cellStyle name="Normal 6 5 3 2 2 4 3 2" xfId="13730" xr:uid="{00000000-0005-0000-0000-000055370000}"/>
    <cellStyle name="Normal 6 5 3 2 2 4 4" xfId="13731" xr:uid="{00000000-0005-0000-0000-000056370000}"/>
    <cellStyle name="Normal 6 5 3 2 2 5" xfId="13732" xr:uid="{00000000-0005-0000-0000-000057370000}"/>
    <cellStyle name="Normal 6 5 3 2 2 5 2" xfId="13733" xr:uid="{00000000-0005-0000-0000-000058370000}"/>
    <cellStyle name="Normal 6 5 3 2 2 5 2 2" xfId="13734" xr:uid="{00000000-0005-0000-0000-000059370000}"/>
    <cellStyle name="Normal 6 5 3 2 2 5 2 2 2" xfId="13735" xr:uid="{00000000-0005-0000-0000-00005A370000}"/>
    <cellStyle name="Normal 6 5 3 2 2 5 2 3" xfId="13736" xr:uid="{00000000-0005-0000-0000-00005B370000}"/>
    <cellStyle name="Normal 6 5 3 2 2 5 3" xfId="13737" xr:uid="{00000000-0005-0000-0000-00005C370000}"/>
    <cellStyle name="Normal 6 5 3 2 2 5 3 2" xfId="13738" xr:uid="{00000000-0005-0000-0000-00005D370000}"/>
    <cellStyle name="Normal 6 5 3 2 2 5 4" xfId="13739" xr:uid="{00000000-0005-0000-0000-00005E370000}"/>
    <cellStyle name="Normal 6 5 3 2 2 6" xfId="13740" xr:uid="{00000000-0005-0000-0000-00005F370000}"/>
    <cellStyle name="Normal 6 5 3 2 2 6 2" xfId="13741" xr:uid="{00000000-0005-0000-0000-000060370000}"/>
    <cellStyle name="Normal 6 5 3 2 2 6 2 2" xfId="13742" xr:uid="{00000000-0005-0000-0000-000061370000}"/>
    <cellStyle name="Normal 6 5 3 2 2 6 2 2 2" xfId="13743" xr:uid="{00000000-0005-0000-0000-000062370000}"/>
    <cellStyle name="Normal 6 5 3 2 2 6 2 3" xfId="13744" xr:uid="{00000000-0005-0000-0000-000063370000}"/>
    <cellStyle name="Normal 6 5 3 2 2 6 3" xfId="13745" xr:uid="{00000000-0005-0000-0000-000064370000}"/>
    <cellStyle name="Normal 6 5 3 2 2 6 3 2" xfId="13746" xr:uid="{00000000-0005-0000-0000-000065370000}"/>
    <cellStyle name="Normal 6 5 3 2 2 6 4" xfId="13747" xr:uid="{00000000-0005-0000-0000-000066370000}"/>
    <cellStyle name="Normal 6 5 3 2 2 7" xfId="13748" xr:uid="{00000000-0005-0000-0000-000067370000}"/>
    <cellStyle name="Normal 6 5 3 2 2 7 2" xfId="13749" xr:uid="{00000000-0005-0000-0000-000068370000}"/>
    <cellStyle name="Normal 6 5 3 2 2 7 2 2" xfId="13750" xr:uid="{00000000-0005-0000-0000-000069370000}"/>
    <cellStyle name="Normal 6 5 3 2 2 7 2 2 2" xfId="13751" xr:uid="{00000000-0005-0000-0000-00006A370000}"/>
    <cellStyle name="Normal 6 5 3 2 2 7 2 3" xfId="13752" xr:uid="{00000000-0005-0000-0000-00006B370000}"/>
    <cellStyle name="Normal 6 5 3 2 2 7 3" xfId="13753" xr:uid="{00000000-0005-0000-0000-00006C370000}"/>
    <cellStyle name="Normal 6 5 3 2 2 7 3 2" xfId="13754" xr:uid="{00000000-0005-0000-0000-00006D370000}"/>
    <cellStyle name="Normal 6 5 3 2 2 7 4" xfId="13755" xr:uid="{00000000-0005-0000-0000-00006E370000}"/>
    <cellStyle name="Normal 6 5 3 2 2 8" xfId="13756" xr:uid="{00000000-0005-0000-0000-00006F370000}"/>
    <cellStyle name="Normal 6 5 3 2 2 8 2" xfId="13757" xr:uid="{00000000-0005-0000-0000-000070370000}"/>
    <cellStyle name="Normal 6 5 3 2 2 8 2 2" xfId="13758" xr:uid="{00000000-0005-0000-0000-000071370000}"/>
    <cellStyle name="Normal 6 5 3 2 2 8 3" xfId="13759" xr:uid="{00000000-0005-0000-0000-000072370000}"/>
    <cellStyle name="Normal 6 5 3 2 2 9" xfId="13760" xr:uid="{00000000-0005-0000-0000-000073370000}"/>
    <cellStyle name="Normal 6 5 3 2 2 9 2" xfId="13761" xr:uid="{00000000-0005-0000-0000-000074370000}"/>
    <cellStyle name="Normal 6 5 3 2 3" xfId="13762" xr:uid="{00000000-0005-0000-0000-000075370000}"/>
    <cellStyle name="Normal 6 5 3 2 3 10" xfId="13763" xr:uid="{00000000-0005-0000-0000-000076370000}"/>
    <cellStyle name="Normal 6 5 3 2 3 2" xfId="13764" xr:uid="{00000000-0005-0000-0000-000077370000}"/>
    <cellStyle name="Normal 6 5 3 2 3 2 2" xfId="13765" xr:uid="{00000000-0005-0000-0000-000078370000}"/>
    <cellStyle name="Normal 6 5 3 2 3 2 2 2" xfId="13766" xr:uid="{00000000-0005-0000-0000-000079370000}"/>
    <cellStyle name="Normal 6 5 3 2 3 2 2 2 2" xfId="13767" xr:uid="{00000000-0005-0000-0000-00007A370000}"/>
    <cellStyle name="Normal 6 5 3 2 3 2 2 2 2 2" xfId="13768" xr:uid="{00000000-0005-0000-0000-00007B370000}"/>
    <cellStyle name="Normal 6 5 3 2 3 2 2 2 3" xfId="13769" xr:uid="{00000000-0005-0000-0000-00007C370000}"/>
    <cellStyle name="Normal 6 5 3 2 3 2 2 3" xfId="13770" xr:uid="{00000000-0005-0000-0000-00007D370000}"/>
    <cellStyle name="Normal 6 5 3 2 3 2 2 3 2" xfId="13771" xr:uid="{00000000-0005-0000-0000-00007E370000}"/>
    <cellStyle name="Normal 6 5 3 2 3 2 2 4" xfId="13772" xr:uid="{00000000-0005-0000-0000-00007F370000}"/>
    <cellStyle name="Normal 6 5 3 2 3 2 3" xfId="13773" xr:uid="{00000000-0005-0000-0000-000080370000}"/>
    <cellStyle name="Normal 6 5 3 2 3 2 3 2" xfId="13774" xr:uid="{00000000-0005-0000-0000-000081370000}"/>
    <cellStyle name="Normal 6 5 3 2 3 2 3 2 2" xfId="13775" xr:uid="{00000000-0005-0000-0000-000082370000}"/>
    <cellStyle name="Normal 6 5 3 2 3 2 3 2 2 2" xfId="13776" xr:uid="{00000000-0005-0000-0000-000083370000}"/>
    <cellStyle name="Normal 6 5 3 2 3 2 3 2 3" xfId="13777" xr:uid="{00000000-0005-0000-0000-000084370000}"/>
    <cellStyle name="Normal 6 5 3 2 3 2 3 3" xfId="13778" xr:uid="{00000000-0005-0000-0000-000085370000}"/>
    <cellStyle name="Normal 6 5 3 2 3 2 3 3 2" xfId="13779" xr:uid="{00000000-0005-0000-0000-000086370000}"/>
    <cellStyle name="Normal 6 5 3 2 3 2 3 4" xfId="13780" xr:uid="{00000000-0005-0000-0000-000087370000}"/>
    <cellStyle name="Normal 6 5 3 2 3 2 4" xfId="13781" xr:uid="{00000000-0005-0000-0000-000088370000}"/>
    <cellStyle name="Normal 6 5 3 2 3 2 4 2" xfId="13782" xr:uid="{00000000-0005-0000-0000-000089370000}"/>
    <cellStyle name="Normal 6 5 3 2 3 2 4 2 2" xfId="13783" xr:uid="{00000000-0005-0000-0000-00008A370000}"/>
    <cellStyle name="Normal 6 5 3 2 3 2 4 2 2 2" xfId="13784" xr:uid="{00000000-0005-0000-0000-00008B370000}"/>
    <cellStyle name="Normal 6 5 3 2 3 2 4 2 3" xfId="13785" xr:uid="{00000000-0005-0000-0000-00008C370000}"/>
    <cellStyle name="Normal 6 5 3 2 3 2 4 3" xfId="13786" xr:uid="{00000000-0005-0000-0000-00008D370000}"/>
    <cellStyle name="Normal 6 5 3 2 3 2 4 3 2" xfId="13787" xr:uid="{00000000-0005-0000-0000-00008E370000}"/>
    <cellStyle name="Normal 6 5 3 2 3 2 4 4" xfId="13788" xr:uid="{00000000-0005-0000-0000-00008F370000}"/>
    <cellStyle name="Normal 6 5 3 2 3 2 5" xfId="13789" xr:uid="{00000000-0005-0000-0000-000090370000}"/>
    <cellStyle name="Normal 6 5 3 2 3 2 5 2" xfId="13790" xr:uid="{00000000-0005-0000-0000-000091370000}"/>
    <cellStyle name="Normal 6 5 3 2 3 2 5 2 2" xfId="13791" xr:uid="{00000000-0005-0000-0000-000092370000}"/>
    <cellStyle name="Normal 6 5 3 2 3 2 5 3" xfId="13792" xr:uid="{00000000-0005-0000-0000-000093370000}"/>
    <cellStyle name="Normal 6 5 3 2 3 2 6" xfId="13793" xr:uid="{00000000-0005-0000-0000-000094370000}"/>
    <cellStyle name="Normal 6 5 3 2 3 2 6 2" xfId="13794" xr:uid="{00000000-0005-0000-0000-000095370000}"/>
    <cellStyle name="Normal 6 5 3 2 3 2 7" xfId="13795" xr:uid="{00000000-0005-0000-0000-000096370000}"/>
    <cellStyle name="Normal 6 5 3 2 3 3" xfId="13796" xr:uid="{00000000-0005-0000-0000-000097370000}"/>
    <cellStyle name="Normal 6 5 3 2 3 3 2" xfId="13797" xr:uid="{00000000-0005-0000-0000-000098370000}"/>
    <cellStyle name="Normal 6 5 3 2 3 3 2 2" xfId="13798" xr:uid="{00000000-0005-0000-0000-000099370000}"/>
    <cellStyle name="Normal 6 5 3 2 3 3 2 2 2" xfId="13799" xr:uid="{00000000-0005-0000-0000-00009A370000}"/>
    <cellStyle name="Normal 6 5 3 2 3 3 2 3" xfId="13800" xr:uid="{00000000-0005-0000-0000-00009B370000}"/>
    <cellStyle name="Normal 6 5 3 2 3 3 3" xfId="13801" xr:uid="{00000000-0005-0000-0000-00009C370000}"/>
    <cellStyle name="Normal 6 5 3 2 3 3 3 2" xfId="13802" xr:uid="{00000000-0005-0000-0000-00009D370000}"/>
    <cellStyle name="Normal 6 5 3 2 3 3 4" xfId="13803" xr:uid="{00000000-0005-0000-0000-00009E370000}"/>
    <cellStyle name="Normal 6 5 3 2 3 4" xfId="13804" xr:uid="{00000000-0005-0000-0000-00009F370000}"/>
    <cellStyle name="Normal 6 5 3 2 3 4 2" xfId="13805" xr:uid="{00000000-0005-0000-0000-0000A0370000}"/>
    <cellStyle name="Normal 6 5 3 2 3 4 2 2" xfId="13806" xr:uid="{00000000-0005-0000-0000-0000A1370000}"/>
    <cellStyle name="Normal 6 5 3 2 3 4 2 2 2" xfId="13807" xr:uid="{00000000-0005-0000-0000-0000A2370000}"/>
    <cellStyle name="Normal 6 5 3 2 3 4 2 3" xfId="13808" xr:uid="{00000000-0005-0000-0000-0000A3370000}"/>
    <cellStyle name="Normal 6 5 3 2 3 4 3" xfId="13809" xr:uid="{00000000-0005-0000-0000-0000A4370000}"/>
    <cellStyle name="Normal 6 5 3 2 3 4 3 2" xfId="13810" xr:uid="{00000000-0005-0000-0000-0000A5370000}"/>
    <cellStyle name="Normal 6 5 3 2 3 4 4" xfId="13811" xr:uid="{00000000-0005-0000-0000-0000A6370000}"/>
    <cellStyle name="Normal 6 5 3 2 3 5" xfId="13812" xr:uid="{00000000-0005-0000-0000-0000A7370000}"/>
    <cellStyle name="Normal 6 5 3 2 3 5 2" xfId="13813" xr:uid="{00000000-0005-0000-0000-0000A8370000}"/>
    <cellStyle name="Normal 6 5 3 2 3 5 2 2" xfId="13814" xr:uid="{00000000-0005-0000-0000-0000A9370000}"/>
    <cellStyle name="Normal 6 5 3 2 3 5 2 2 2" xfId="13815" xr:uid="{00000000-0005-0000-0000-0000AA370000}"/>
    <cellStyle name="Normal 6 5 3 2 3 5 2 3" xfId="13816" xr:uid="{00000000-0005-0000-0000-0000AB370000}"/>
    <cellStyle name="Normal 6 5 3 2 3 5 3" xfId="13817" xr:uid="{00000000-0005-0000-0000-0000AC370000}"/>
    <cellStyle name="Normal 6 5 3 2 3 5 3 2" xfId="13818" xr:uid="{00000000-0005-0000-0000-0000AD370000}"/>
    <cellStyle name="Normal 6 5 3 2 3 5 4" xfId="13819" xr:uid="{00000000-0005-0000-0000-0000AE370000}"/>
    <cellStyle name="Normal 6 5 3 2 3 6" xfId="13820" xr:uid="{00000000-0005-0000-0000-0000AF370000}"/>
    <cellStyle name="Normal 6 5 3 2 3 6 2" xfId="13821" xr:uid="{00000000-0005-0000-0000-0000B0370000}"/>
    <cellStyle name="Normal 6 5 3 2 3 6 2 2" xfId="13822" xr:uid="{00000000-0005-0000-0000-0000B1370000}"/>
    <cellStyle name="Normal 6 5 3 2 3 6 2 2 2" xfId="13823" xr:uid="{00000000-0005-0000-0000-0000B2370000}"/>
    <cellStyle name="Normal 6 5 3 2 3 6 2 3" xfId="13824" xr:uid="{00000000-0005-0000-0000-0000B3370000}"/>
    <cellStyle name="Normal 6 5 3 2 3 6 3" xfId="13825" xr:uid="{00000000-0005-0000-0000-0000B4370000}"/>
    <cellStyle name="Normal 6 5 3 2 3 6 3 2" xfId="13826" xr:uid="{00000000-0005-0000-0000-0000B5370000}"/>
    <cellStyle name="Normal 6 5 3 2 3 6 4" xfId="13827" xr:uid="{00000000-0005-0000-0000-0000B6370000}"/>
    <cellStyle name="Normal 6 5 3 2 3 7" xfId="13828" xr:uid="{00000000-0005-0000-0000-0000B7370000}"/>
    <cellStyle name="Normal 6 5 3 2 3 7 2" xfId="13829" xr:uid="{00000000-0005-0000-0000-0000B8370000}"/>
    <cellStyle name="Normal 6 5 3 2 3 7 2 2" xfId="13830" xr:uid="{00000000-0005-0000-0000-0000B9370000}"/>
    <cellStyle name="Normal 6 5 3 2 3 7 3" xfId="13831" xr:uid="{00000000-0005-0000-0000-0000BA370000}"/>
    <cellStyle name="Normal 6 5 3 2 3 8" xfId="13832" xr:uid="{00000000-0005-0000-0000-0000BB370000}"/>
    <cellStyle name="Normal 6 5 3 2 3 8 2" xfId="13833" xr:uid="{00000000-0005-0000-0000-0000BC370000}"/>
    <cellStyle name="Normal 6 5 3 2 3 9" xfId="13834" xr:uid="{00000000-0005-0000-0000-0000BD370000}"/>
    <cellStyle name="Normal 6 5 3 2 3 9 2" xfId="13835" xr:uid="{00000000-0005-0000-0000-0000BE370000}"/>
    <cellStyle name="Normal 6 5 3 2 4" xfId="13836" xr:uid="{00000000-0005-0000-0000-0000BF370000}"/>
    <cellStyle name="Normal 6 5 3 2 4 2" xfId="13837" xr:uid="{00000000-0005-0000-0000-0000C0370000}"/>
    <cellStyle name="Normal 6 5 3 2 4 2 2" xfId="13838" xr:uid="{00000000-0005-0000-0000-0000C1370000}"/>
    <cellStyle name="Normal 6 5 3 2 4 2 2 2" xfId="13839" xr:uid="{00000000-0005-0000-0000-0000C2370000}"/>
    <cellStyle name="Normal 6 5 3 2 4 2 2 2 2" xfId="13840" xr:uid="{00000000-0005-0000-0000-0000C3370000}"/>
    <cellStyle name="Normal 6 5 3 2 4 2 2 2 2 2" xfId="13841" xr:uid="{00000000-0005-0000-0000-0000C4370000}"/>
    <cellStyle name="Normal 6 5 3 2 4 2 2 2 3" xfId="13842" xr:uid="{00000000-0005-0000-0000-0000C5370000}"/>
    <cellStyle name="Normal 6 5 3 2 4 2 2 3" xfId="13843" xr:uid="{00000000-0005-0000-0000-0000C6370000}"/>
    <cellStyle name="Normal 6 5 3 2 4 2 2 3 2" xfId="13844" xr:uid="{00000000-0005-0000-0000-0000C7370000}"/>
    <cellStyle name="Normal 6 5 3 2 4 2 2 4" xfId="13845" xr:uid="{00000000-0005-0000-0000-0000C8370000}"/>
    <cellStyle name="Normal 6 5 3 2 4 2 3" xfId="13846" xr:uid="{00000000-0005-0000-0000-0000C9370000}"/>
    <cellStyle name="Normal 6 5 3 2 4 2 3 2" xfId="13847" xr:uid="{00000000-0005-0000-0000-0000CA370000}"/>
    <cellStyle name="Normal 6 5 3 2 4 2 3 2 2" xfId="13848" xr:uid="{00000000-0005-0000-0000-0000CB370000}"/>
    <cellStyle name="Normal 6 5 3 2 4 2 3 2 2 2" xfId="13849" xr:uid="{00000000-0005-0000-0000-0000CC370000}"/>
    <cellStyle name="Normal 6 5 3 2 4 2 3 2 3" xfId="13850" xr:uid="{00000000-0005-0000-0000-0000CD370000}"/>
    <cellStyle name="Normal 6 5 3 2 4 2 3 3" xfId="13851" xr:uid="{00000000-0005-0000-0000-0000CE370000}"/>
    <cellStyle name="Normal 6 5 3 2 4 2 3 3 2" xfId="13852" xr:uid="{00000000-0005-0000-0000-0000CF370000}"/>
    <cellStyle name="Normal 6 5 3 2 4 2 3 4" xfId="13853" xr:uid="{00000000-0005-0000-0000-0000D0370000}"/>
    <cellStyle name="Normal 6 5 3 2 4 2 4" xfId="13854" xr:uid="{00000000-0005-0000-0000-0000D1370000}"/>
    <cellStyle name="Normal 6 5 3 2 4 2 4 2" xfId="13855" xr:uid="{00000000-0005-0000-0000-0000D2370000}"/>
    <cellStyle name="Normal 6 5 3 2 4 2 4 2 2" xfId="13856" xr:uid="{00000000-0005-0000-0000-0000D3370000}"/>
    <cellStyle name="Normal 6 5 3 2 4 2 4 2 2 2" xfId="13857" xr:uid="{00000000-0005-0000-0000-0000D4370000}"/>
    <cellStyle name="Normal 6 5 3 2 4 2 4 2 3" xfId="13858" xr:uid="{00000000-0005-0000-0000-0000D5370000}"/>
    <cellStyle name="Normal 6 5 3 2 4 2 4 3" xfId="13859" xr:uid="{00000000-0005-0000-0000-0000D6370000}"/>
    <cellStyle name="Normal 6 5 3 2 4 2 4 3 2" xfId="13860" xr:uid="{00000000-0005-0000-0000-0000D7370000}"/>
    <cellStyle name="Normal 6 5 3 2 4 2 4 4" xfId="13861" xr:uid="{00000000-0005-0000-0000-0000D8370000}"/>
    <cellStyle name="Normal 6 5 3 2 4 2 5" xfId="13862" xr:uid="{00000000-0005-0000-0000-0000D9370000}"/>
    <cellStyle name="Normal 6 5 3 2 4 2 5 2" xfId="13863" xr:uid="{00000000-0005-0000-0000-0000DA370000}"/>
    <cellStyle name="Normal 6 5 3 2 4 2 5 2 2" xfId="13864" xr:uid="{00000000-0005-0000-0000-0000DB370000}"/>
    <cellStyle name="Normal 6 5 3 2 4 2 5 3" xfId="13865" xr:uid="{00000000-0005-0000-0000-0000DC370000}"/>
    <cellStyle name="Normal 6 5 3 2 4 2 6" xfId="13866" xr:uid="{00000000-0005-0000-0000-0000DD370000}"/>
    <cellStyle name="Normal 6 5 3 2 4 2 6 2" xfId="13867" xr:uid="{00000000-0005-0000-0000-0000DE370000}"/>
    <cellStyle name="Normal 6 5 3 2 4 2 7" xfId="13868" xr:uid="{00000000-0005-0000-0000-0000DF370000}"/>
    <cellStyle name="Normal 6 5 3 2 4 3" xfId="13869" xr:uid="{00000000-0005-0000-0000-0000E0370000}"/>
    <cellStyle name="Normal 6 5 3 2 4 3 2" xfId="13870" xr:uid="{00000000-0005-0000-0000-0000E1370000}"/>
    <cellStyle name="Normal 6 5 3 2 4 3 2 2" xfId="13871" xr:uid="{00000000-0005-0000-0000-0000E2370000}"/>
    <cellStyle name="Normal 6 5 3 2 4 3 2 2 2" xfId="13872" xr:uid="{00000000-0005-0000-0000-0000E3370000}"/>
    <cellStyle name="Normal 6 5 3 2 4 3 2 3" xfId="13873" xr:uid="{00000000-0005-0000-0000-0000E4370000}"/>
    <cellStyle name="Normal 6 5 3 2 4 3 3" xfId="13874" xr:uid="{00000000-0005-0000-0000-0000E5370000}"/>
    <cellStyle name="Normal 6 5 3 2 4 3 3 2" xfId="13875" xr:uid="{00000000-0005-0000-0000-0000E6370000}"/>
    <cellStyle name="Normal 6 5 3 2 4 3 4" xfId="13876" xr:uid="{00000000-0005-0000-0000-0000E7370000}"/>
    <cellStyle name="Normal 6 5 3 2 4 4" xfId="13877" xr:uid="{00000000-0005-0000-0000-0000E8370000}"/>
    <cellStyle name="Normal 6 5 3 2 4 4 2" xfId="13878" xr:uid="{00000000-0005-0000-0000-0000E9370000}"/>
    <cellStyle name="Normal 6 5 3 2 4 4 2 2" xfId="13879" xr:uid="{00000000-0005-0000-0000-0000EA370000}"/>
    <cellStyle name="Normal 6 5 3 2 4 4 2 2 2" xfId="13880" xr:uid="{00000000-0005-0000-0000-0000EB370000}"/>
    <cellStyle name="Normal 6 5 3 2 4 4 2 3" xfId="13881" xr:uid="{00000000-0005-0000-0000-0000EC370000}"/>
    <cellStyle name="Normal 6 5 3 2 4 4 3" xfId="13882" xr:uid="{00000000-0005-0000-0000-0000ED370000}"/>
    <cellStyle name="Normal 6 5 3 2 4 4 3 2" xfId="13883" xr:uid="{00000000-0005-0000-0000-0000EE370000}"/>
    <cellStyle name="Normal 6 5 3 2 4 4 4" xfId="13884" xr:uid="{00000000-0005-0000-0000-0000EF370000}"/>
    <cellStyle name="Normal 6 5 3 2 4 5" xfId="13885" xr:uid="{00000000-0005-0000-0000-0000F0370000}"/>
    <cellStyle name="Normal 6 5 3 2 4 5 2" xfId="13886" xr:uid="{00000000-0005-0000-0000-0000F1370000}"/>
    <cellStyle name="Normal 6 5 3 2 4 5 2 2" xfId="13887" xr:uid="{00000000-0005-0000-0000-0000F2370000}"/>
    <cellStyle name="Normal 6 5 3 2 4 5 2 2 2" xfId="13888" xr:uid="{00000000-0005-0000-0000-0000F3370000}"/>
    <cellStyle name="Normal 6 5 3 2 4 5 2 3" xfId="13889" xr:uid="{00000000-0005-0000-0000-0000F4370000}"/>
    <cellStyle name="Normal 6 5 3 2 4 5 3" xfId="13890" xr:uid="{00000000-0005-0000-0000-0000F5370000}"/>
    <cellStyle name="Normal 6 5 3 2 4 5 3 2" xfId="13891" xr:uid="{00000000-0005-0000-0000-0000F6370000}"/>
    <cellStyle name="Normal 6 5 3 2 4 5 4" xfId="13892" xr:uid="{00000000-0005-0000-0000-0000F7370000}"/>
    <cellStyle name="Normal 6 5 3 2 4 6" xfId="13893" xr:uid="{00000000-0005-0000-0000-0000F8370000}"/>
    <cellStyle name="Normal 6 5 3 2 4 6 2" xfId="13894" xr:uid="{00000000-0005-0000-0000-0000F9370000}"/>
    <cellStyle name="Normal 6 5 3 2 4 6 2 2" xfId="13895" xr:uid="{00000000-0005-0000-0000-0000FA370000}"/>
    <cellStyle name="Normal 6 5 3 2 4 6 3" xfId="13896" xr:uid="{00000000-0005-0000-0000-0000FB370000}"/>
    <cellStyle name="Normal 6 5 3 2 4 7" xfId="13897" xr:uid="{00000000-0005-0000-0000-0000FC370000}"/>
    <cellStyle name="Normal 6 5 3 2 4 7 2" xfId="13898" xr:uid="{00000000-0005-0000-0000-0000FD370000}"/>
    <cellStyle name="Normal 6 5 3 2 4 8" xfId="13899" xr:uid="{00000000-0005-0000-0000-0000FE370000}"/>
    <cellStyle name="Normal 6 5 3 2 4 8 2" xfId="13900" xr:uid="{00000000-0005-0000-0000-0000FF370000}"/>
    <cellStyle name="Normal 6 5 3 2 4 9" xfId="13901" xr:uid="{00000000-0005-0000-0000-000000380000}"/>
    <cellStyle name="Normal 6 5 3 2 5" xfId="13902" xr:uid="{00000000-0005-0000-0000-000001380000}"/>
    <cellStyle name="Normal 6 5 3 2 5 2" xfId="13903" xr:uid="{00000000-0005-0000-0000-000002380000}"/>
    <cellStyle name="Normal 6 5 3 2 5 2 2" xfId="13904" xr:uid="{00000000-0005-0000-0000-000003380000}"/>
    <cellStyle name="Normal 6 5 3 2 5 2 2 2" xfId="13905" xr:uid="{00000000-0005-0000-0000-000004380000}"/>
    <cellStyle name="Normal 6 5 3 2 5 2 2 2 2" xfId="13906" xr:uid="{00000000-0005-0000-0000-000005380000}"/>
    <cellStyle name="Normal 6 5 3 2 5 2 2 2 2 2" xfId="13907" xr:uid="{00000000-0005-0000-0000-000006380000}"/>
    <cellStyle name="Normal 6 5 3 2 5 2 2 2 3" xfId="13908" xr:uid="{00000000-0005-0000-0000-000007380000}"/>
    <cellStyle name="Normal 6 5 3 2 5 2 2 3" xfId="13909" xr:uid="{00000000-0005-0000-0000-000008380000}"/>
    <cellStyle name="Normal 6 5 3 2 5 2 2 3 2" xfId="13910" xr:uid="{00000000-0005-0000-0000-000009380000}"/>
    <cellStyle name="Normal 6 5 3 2 5 2 2 4" xfId="13911" xr:uid="{00000000-0005-0000-0000-00000A380000}"/>
    <cellStyle name="Normal 6 5 3 2 5 2 3" xfId="13912" xr:uid="{00000000-0005-0000-0000-00000B380000}"/>
    <cellStyle name="Normal 6 5 3 2 5 2 3 2" xfId="13913" xr:uid="{00000000-0005-0000-0000-00000C380000}"/>
    <cellStyle name="Normal 6 5 3 2 5 2 3 2 2" xfId="13914" xr:uid="{00000000-0005-0000-0000-00000D380000}"/>
    <cellStyle name="Normal 6 5 3 2 5 2 3 2 2 2" xfId="13915" xr:uid="{00000000-0005-0000-0000-00000E380000}"/>
    <cellStyle name="Normal 6 5 3 2 5 2 3 2 3" xfId="13916" xr:uid="{00000000-0005-0000-0000-00000F380000}"/>
    <cellStyle name="Normal 6 5 3 2 5 2 3 3" xfId="13917" xr:uid="{00000000-0005-0000-0000-000010380000}"/>
    <cellStyle name="Normal 6 5 3 2 5 2 3 3 2" xfId="13918" xr:uid="{00000000-0005-0000-0000-000011380000}"/>
    <cellStyle name="Normal 6 5 3 2 5 2 3 4" xfId="13919" xr:uid="{00000000-0005-0000-0000-000012380000}"/>
    <cellStyle name="Normal 6 5 3 2 5 2 4" xfId="13920" xr:uid="{00000000-0005-0000-0000-000013380000}"/>
    <cellStyle name="Normal 6 5 3 2 5 2 4 2" xfId="13921" xr:uid="{00000000-0005-0000-0000-000014380000}"/>
    <cellStyle name="Normal 6 5 3 2 5 2 4 2 2" xfId="13922" xr:uid="{00000000-0005-0000-0000-000015380000}"/>
    <cellStyle name="Normal 6 5 3 2 5 2 4 2 2 2" xfId="13923" xr:uid="{00000000-0005-0000-0000-000016380000}"/>
    <cellStyle name="Normal 6 5 3 2 5 2 4 2 3" xfId="13924" xr:uid="{00000000-0005-0000-0000-000017380000}"/>
    <cellStyle name="Normal 6 5 3 2 5 2 4 3" xfId="13925" xr:uid="{00000000-0005-0000-0000-000018380000}"/>
    <cellStyle name="Normal 6 5 3 2 5 2 4 3 2" xfId="13926" xr:uid="{00000000-0005-0000-0000-000019380000}"/>
    <cellStyle name="Normal 6 5 3 2 5 2 4 4" xfId="13927" xr:uid="{00000000-0005-0000-0000-00001A380000}"/>
    <cellStyle name="Normal 6 5 3 2 5 2 5" xfId="13928" xr:uid="{00000000-0005-0000-0000-00001B380000}"/>
    <cellStyle name="Normal 6 5 3 2 5 2 5 2" xfId="13929" xr:uid="{00000000-0005-0000-0000-00001C380000}"/>
    <cellStyle name="Normal 6 5 3 2 5 2 5 2 2" xfId="13930" xr:uid="{00000000-0005-0000-0000-00001D380000}"/>
    <cellStyle name="Normal 6 5 3 2 5 2 5 3" xfId="13931" xr:uid="{00000000-0005-0000-0000-00001E380000}"/>
    <cellStyle name="Normal 6 5 3 2 5 2 6" xfId="13932" xr:uid="{00000000-0005-0000-0000-00001F380000}"/>
    <cellStyle name="Normal 6 5 3 2 5 2 6 2" xfId="13933" xr:uid="{00000000-0005-0000-0000-000020380000}"/>
    <cellStyle name="Normal 6 5 3 2 5 2 7" xfId="13934" xr:uid="{00000000-0005-0000-0000-000021380000}"/>
    <cellStyle name="Normal 6 5 3 2 5 3" xfId="13935" xr:uid="{00000000-0005-0000-0000-000022380000}"/>
    <cellStyle name="Normal 6 5 3 2 5 3 2" xfId="13936" xr:uid="{00000000-0005-0000-0000-000023380000}"/>
    <cellStyle name="Normal 6 5 3 2 5 3 2 2" xfId="13937" xr:uid="{00000000-0005-0000-0000-000024380000}"/>
    <cellStyle name="Normal 6 5 3 2 5 3 2 2 2" xfId="13938" xr:uid="{00000000-0005-0000-0000-000025380000}"/>
    <cellStyle name="Normal 6 5 3 2 5 3 2 3" xfId="13939" xr:uid="{00000000-0005-0000-0000-000026380000}"/>
    <cellStyle name="Normal 6 5 3 2 5 3 3" xfId="13940" xr:uid="{00000000-0005-0000-0000-000027380000}"/>
    <cellStyle name="Normal 6 5 3 2 5 3 3 2" xfId="13941" xr:uid="{00000000-0005-0000-0000-000028380000}"/>
    <cellStyle name="Normal 6 5 3 2 5 3 4" xfId="13942" xr:uid="{00000000-0005-0000-0000-000029380000}"/>
    <cellStyle name="Normal 6 5 3 2 5 4" xfId="13943" xr:uid="{00000000-0005-0000-0000-00002A380000}"/>
    <cellStyle name="Normal 6 5 3 2 5 4 2" xfId="13944" xr:uid="{00000000-0005-0000-0000-00002B380000}"/>
    <cellStyle name="Normal 6 5 3 2 5 4 2 2" xfId="13945" xr:uid="{00000000-0005-0000-0000-00002C380000}"/>
    <cellStyle name="Normal 6 5 3 2 5 4 2 2 2" xfId="13946" xr:uid="{00000000-0005-0000-0000-00002D380000}"/>
    <cellStyle name="Normal 6 5 3 2 5 4 2 3" xfId="13947" xr:uid="{00000000-0005-0000-0000-00002E380000}"/>
    <cellStyle name="Normal 6 5 3 2 5 4 3" xfId="13948" xr:uid="{00000000-0005-0000-0000-00002F380000}"/>
    <cellStyle name="Normal 6 5 3 2 5 4 3 2" xfId="13949" xr:uid="{00000000-0005-0000-0000-000030380000}"/>
    <cellStyle name="Normal 6 5 3 2 5 4 4" xfId="13950" xr:uid="{00000000-0005-0000-0000-000031380000}"/>
    <cellStyle name="Normal 6 5 3 2 5 5" xfId="13951" xr:uid="{00000000-0005-0000-0000-000032380000}"/>
    <cellStyle name="Normal 6 5 3 2 5 5 2" xfId="13952" xr:uid="{00000000-0005-0000-0000-000033380000}"/>
    <cellStyle name="Normal 6 5 3 2 5 5 2 2" xfId="13953" xr:uid="{00000000-0005-0000-0000-000034380000}"/>
    <cellStyle name="Normal 6 5 3 2 5 5 2 2 2" xfId="13954" xr:uid="{00000000-0005-0000-0000-000035380000}"/>
    <cellStyle name="Normal 6 5 3 2 5 5 2 3" xfId="13955" xr:uid="{00000000-0005-0000-0000-000036380000}"/>
    <cellStyle name="Normal 6 5 3 2 5 5 3" xfId="13956" xr:uid="{00000000-0005-0000-0000-000037380000}"/>
    <cellStyle name="Normal 6 5 3 2 5 5 3 2" xfId="13957" xr:uid="{00000000-0005-0000-0000-000038380000}"/>
    <cellStyle name="Normal 6 5 3 2 5 5 4" xfId="13958" xr:uid="{00000000-0005-0000-0000-000039380000}"/>
    <cellStyle name="Normal 6 5 3 2 5 6" xfId="13959" xr:uid="{00000000-0005-0000-0000-00003A380000}"/>
    <cellStyle name="Normal 6 5 3 2 5 6 2" xfId="13960" xr:uid="{00000000-0005-0000-0000-00003B380000}"/>
    <cellStyle name="Normal 6 5 3 2 5 6 2 2" xfId="13961" xr:uid="{00000000-0005-0000-0000-00003C380000}"/>
    <cellStyle name="Normal 6 5 3 2 5 6 3" xfId="13962" xr:uid="{00000000-0005-0000-0000-00003D380000}"/>
    <cellStyle name="Normal 6 5 3 2 5 7" xfId="13963" xr:uid="{00000000-0005-0000-0000-00003E380000}"/>
    <cellStyle name="Normal 6 5 3 2 5 7 2" xfId="13964" xr:uid="{00000000-0005-0000-0000-00003F380000}"/>
    <cellStyle name="Normal 6 5 3 2 5 8" xfId="13965" xr:uid="{00000000-0005-0000-0000-000040380000}"/>
    <cellStyle name="Normal 6 5 3 2 6" xfId="13966" xr:uid="{00000000-0005-0000-0000-000041380000}"/>
    <cellStyle name="Normal 6 5 3 2 6 2" xfId="13967" xr:uid="{00000000-0005-0000-0000-000042380000}"/>
    <cellStyle name="Normal 6 5 3 2 6 2 2" xfId="13968" xr:uid="{00000000-0005-0000-0000-000043380000}"/>
    <cellStyle name="Normal 6 5 3 2 6 2 2 2" xfId="13969" xr:uid="{00000000-0005-0000-0000-000044380000}"/>
    <cellStyle name="Normal 6 5 3 2 6 2 2 2 2" xfId="13970" xr:uid="{00000000-0005-0000-0000-000045380000}"/>
    <cellStyle name="Normal 6 5 3 2 6 2 2 3" xfId="13971" xr:uid="{00000000-0005-0000-0000-000046380000}"/>
    <cellStyle name="Normal 6 5 3 2 6 2 3" xfId="13972" xr:uid="{00000000-0005-0000-0000-000047380000}"/>
    <cellStyle name="Normal 6 5 3 2 6 2 3 2" xfId="13973" xr:uid="{00000000-0005-0000-0000-000048380000}"/>
    <cellStyle name="Normal 6 5 3 2 6 2 4" xfId="13974" xr:uid="{00000000-0005-0000-0000-000049380000}"/>
    <cellStyle name="Normal 6 5 3 2 6 3" xfId="13975" xr:uid="{00000000-0005-0000-0000-00004A380000}"/>
    <cellStyle name="Normal 6 5 3 2 6 3 2" xfId="13976" xr:uid="{00000000-0005-0000-0000-00004B380000}"/>
    <cellStyle name="Normal 6 5 3 2 6 3 2 2" xfId="13977" xr:uid="{00000000-0005-0000-0000-00004C380000}"/>
    <cellStyle name="Normal 6 5 3 2 6 3 2 2 2" xfId="13978" xr:uid="{00000000-0005-0000-0000-00004D380000}"/>
    <cellStyle name="Normal 6 5 3 2 6 3 2 3" xfId="13979" xr:uid="{00000000-0005-0000-0000-00004E380000}"/>
    <cellStyle name="Normal 6 5 3 2 6 3 3" xfId="13980" xr:uid="{00000000-0005-0000-0000-00004F380000}"/>
    <cellStyle name="Normal 6 5 3 2 6 3 3 2" xfId="13981" xr:uid="{00000000-0005-0000-0000-000050380000}"/>
    <cellStyle name="Normal 6 5 3 2 6 3 4" xfId="13982" xr:uid="{00000000-0005-0000-0000-000051380000}"/>
    <cellStyle name="Normal 6 5 3 2 6 4" xfId="13983" xr:uid="{00000000-0005-0000-0000-000052380000}"/>
    <cellStyle name="Normal 6 5 3 2 6 4 2" xfId="13984" xr:uid="{00000000-0005-0000-0000-000053380000}"/>
    <cellStyle name="Normal 6 5 3 2 6 4 2 2" xfId="13985" xr:uid="{00000000-0005-0000-0000-000054380000}"/>
    <cellStyle name="Normal 6 5 3 2 6 4 2 2 2" xfId="13986" xr:uid="{00000000-0005-0000-0000-000055380000}"/>
    <cellStyle name="Normal 6 5 3 2 6 4 2 3" xfId="13987" xr:uid="{00000000-0005-0000-0000-000056380000}"/>
    <cellStyle name="Normal 6 5 3 2 6 4 3" xfId="13988" xr:uid="{00000000-0005-0000-0000-000057380000}"/>
    <cellStyle name="Normal 6 5 3 2 6 4 3 2" xfId="13989" xr:uid="{00000000-0005-0000-0000-000058380000}"/>
    <cellStyle name="Normal 6 5 3 2 6 4 4" xfId="13990" xr:uid="{00000000-0005-0000-0000-000059380000}"/>
    <cellStyle name="Normal 6 5 3 2 6 5" xfId="13991" xr:uid="{00000000-0005-0000-0000-00005A380000}"/>
    <cellStyle name="Normal 6 5 3 2 6 5 2" xfId="13992" xr:uid="{00000000-0005-0000-0000-00005B380000}"/>
    <cellStyle name="Normal 6 5 3 2 6 5 2 2" xfId="13993" xr:uid="{00000000-0005-0000-0000-00005C380000}"/>
    <cellStyle name="Normal 6 5 3 2 6 5 3" xfId="13994" xr:uid="{00000000-0005-0000-0000-00005D380000}"/>
    <cellStyle name="Normal 6 5 3 2 6 6" xfId="13995" xr:uid="{00000000-0005-0000-0000-00005E380000}"/>
    <cellStyle name="Normal 6 5 3 2 6 6 2" xfId="13996" xr:uid="{00000000-0005-0000-0000-00005F380000}"/>
    <cellStyle name="Normal 6 5 3 2 6 7" xfId="13997" xr:uid="{00000000-0005-0000-0000-000060380000}"/>
    <cellStyle name="Normal 6 5 3 2 7" xfId="13998" xr:uid="{00000000-0005-0000-0000-000061380000}"/>
    <cellStyle name="Normal 6 5 3 2 7 2" xfId="13999" xr:uid="{00000000-0005-0000-0000-000062380000}"/>
    <cellStyle name="Normal 6 5 3 2 7 2 2" xfId="14000" xr:uid="{00000000-0005-0000-0000-000063380000}"/>
    <cellStyle name="Normal 6 5 3 2 7 2 2 2" xfId="14001" xr:uid="{00000000-0005-0000-0000-000064380000}"/>
    <cellStyle name="Normal 6 5 3 2 7 2 3" xfId="14002" xr:uid="{00000000-0005-0000-0000-000065380000}"/>
    <cellStyle name="Normal 6 5 3 2 7 3" xfId="14003" xr:uid="{00000000-0005-0000-0000-000066380000}"/>
    <cellStyle name="Normal 6 5 3 2 7 3 2" xfId="14004" xr:uid="{00000000-0005-0000-0000-000067380000}"/>
    <cellStyle name="Normal 6 5 3 2 7 4" xfId="14005" xr:uid="{00000000-0005-0000-0000-000068380000}"/>
    <cellStyle name="Normal 6 5 3 2 8" xfId="14006" xr:uid="{00000000-0005-0000-0000-000069380000}"/>
    <cellStyle name="Normal 6 5 3 2 8 2" xfId="14007" xr:uid="{00000000-0005-0000-0000-00006A380000}"/>
    <cellStyle name="Normal 6 5 3 2 8 2 2" xfId="14008" xr:uid="{00000000-0005-0000-0000-00006B380000}"/>
    <cellStyle name="Normal 6 5 3 2 8 2 2 2" xfId="14009" xr:uid="{00000000-0005-0000-0000-00006C380000}"/>
    <cellStyle name="Normal 6 5 3 2 8 2 3" xfId="14010" xr:uid="{00000000-0005-0000-0000-00006D380000}"/>
    <cellStyle name="Normal 6 5 3 2 8 3" xfId="14011" xr:uid="{00000000-0005-0000-0000-00006E380000}"/>
    <cellStyle name="Normal 6 5 3 2 8 3 2" xfId="14012" xr:uid="{00000000-0005-0000-0000-00006F380000}"/>
    <cellStyle name="Normal 6 5 3 2 8 4" xfId="14013" xr:uid="{00000000-0005-0000-0000-000070380000}"/>
    <cellStyle name="Normal 6 5 3 2 9" xfId="14014" xr:uid="{00000000-0005-0000-0000-000071380000}"/>
    <cellStyle name="Normal 6 5 3 2 9 2" xfId="14015" xr:uid="{00000000-0005-0000-0000-000072380000}"/>
    <cellStyle name="Normal 6 5 3 2 9 2 2" xfId="14016" xr:uid="{00000000-0005-0000-0000-000073380000}"/>
    <cellStyle name="Normal 6 5 3 2 9 2 2 2" xfId="14017" xr:uid="{00000000-0005-0000-0000-000074380000}"/>
    <cellStyle name="Normal 6 5 3 2 9 2 3" xfId="14018" xr:uid="{00000000-0005-0000-0000-000075380000}"/>
    <cellStyle name="Normal 6 5 3 2 9 3" xfId="14019" xr:uid="{00000000-0005-0000-0000-000076380000}"/>
    <cellStyle name="Normal 6 5 3 2 9 3 2" xfId="14020" xr:uid="{00000000-0005-0000-0000-000077380000}"/>
    <cellStyle name="Normal 6 5 3 2 9 4" xfId="14021" xr:uid="{00000000-0005-0000-0000-000078380000}"/>
    <cellStyle name="Normal 6 5 3 3" xfId="14022" xr:uid="{00000000-0005-0000-0000-000079380000}"/>
    <cellStyle name="Normal 6 5 3 3 10" xfId="14023" xr:uid="{00000000-0005-0000-0000-00007A380000}"/>
    <cellStyle name="Normal 6 5 3 3 10 2" xfId="14024" xr:uid="{00000000-0005-0000-0000-00007B380000}"/>
    <cellStyle name="Normal 6 5 3 3 11" xfId="14025" xr:uid="{00000000-0005-0000-0000-00007C380000}"/>
    <cellStyle name="Normal 6 5 3 3 11 2" xfId="14026" xr:uid="{00000000-0005-0000-0000-00007D380000}"/>
    <cellStyle name="Normal 6 5 3 3 12" xfId="14027" xr:uid="{00000000-0005-0000-0000-00007E380000}"/>
    <cellStyle name="Normal 6 5 3 3 2" xfId="14028" xr:uid="{00000000-0005-0000-0000-00007F380000}"/>
    <cellStyle name="Normal 6 5 3 3 2 2" xfId="14029" xr:uid="{00000000-0005-0000-0000-000080380000}"/>
    <cellStyle name="Normal 6 5 3 3 2 2 2" xfId="14030" xr:uid="{00000000-0005-0000-0000-000081380000}"/>
    <cellStyle name="Normal 6 5 3 3 2 2 2 2" xfId="14031" xr:uid="{00000000-0005-0000-0000-000082380000}"/>
    <cellStyle name="Normal 6 5 3 3 2 2 2 2 2" xfId="14032" xr:uid="{00000000-0005-0000-0000-000083380000}"/>
    <cellStyle name="Normal 6 5 3 3 2 2 2 2 2 2" xfId="14033" xr:uid="{00000000-0005-0000-0000-000084380000}"/>
    <cellStyle name="Normal 6 5 3 3 2 2 2 2 3" xfId="14034" xr:uid="{00000000-0005-0000-0000-000085380000}"/>
    <cellStyle name="Normal 6 5 3 3 2 2 2 3" xfId="14035" xr:uid="{00000000-0005-0000-0000-000086380000}"/>
    <cellStyle name="Normal 6 5 3 3 2 2 2 3 2" xfId="14036" xr:uid="{00000000-0005-0000-0000-000087380000}"/>
    <cellStyle name="Normal 6 5 3 3 2 2 2 4" xfId="14037" xr:uid="{00000000-0005-0000-0000-000088380000}"/>
    <cellStyle name="Normal 6 5 3 3 2 2 3" xfId="14038" xr:uid="{00000000-0005-0000-0000-000089380000}"/>
    <cellStyle name="Normal 6 5 3 3 2 2 3 2" xfId="14039" xr:uid="{00000000-0005-0000-0000-00008A380000}"/>
    <cellStyle name="Normal 6 5 3 3 2 2 3 2 2" xfId="14040" xr:uid="{00000000-0005-0000-0000-00008B380000}"/>
    <cellStyle name="Normal 6 5 3 3 2 2 3 2 2 2" xfId="14041" xr:uid="{00000000-0005-0000-0000-00008C380000}"/>
    <cellStyle name="Normal 6 5 3 3 2 2 3 2 3" xfId="14042" xr:uid="{00000000-0005-0000-0000-00008D380000}"/>
    <cellStyle name="Normal 6 5 3 3 2 2 3 3" xfId="14043" xr:uid="{00000000-0005-0000-0000-00008E380000}"/>
    <cellStyle name="Normal 6 5 3 3 2 2 3 3 2" xfId="14044" xr:uid="{00000000-0005-0000-0000-00008F380000}"/>
    <cellStyle name="Normal 6 5 3 3 2 2 3 4" xfId="14045" xr:uid="{00000000-0005-0000-0000-000090380000}"/>
    <cellStyle name="Normal 6 5 3 3 2 2 4" xfId="14046" xr:uid="{00000000-0005-0000-0000-000091380000}"/>
    <cellStyle name="Normal 6 5 3 3 2 2 4 2" xfId="14047" xr:uid="{00000000-0005-0000-0000-000092380000}"/>
    <cellStyle name="Normal 6 5 3 3 2 2 4 2 2" xfId="14048" xr:uid="{00000000-0005-0000-0000-000093380000}"/>
    <cellStyle name="Normal 6 5 3 3 2 2 4 2 2 2" xfId="14049" xr:uid="{00000000-0005-0000-0000-000094380000}"/>
    <cellStyle name="Normal 6 5 3 3 2 2 4 2 3" xfId="14050" xr:uid="{00000000-0005-0000-0000-000095380000}"/>
    <cellStyle name="Normal 6 5 3 3 2 2 4 3" xfId="14051" xr:uid="{00000000-0005-0000-0000-000096380000}"/>
    <cellStyle name="Normal 6 5 3 3 2 2 4 3 2" xfId="14052" xr:uid="{00000000-0005-0000-0000-000097380000}"/>
    <cellStyle name="Normal 6 5 3 3 2 2 4 4" xfId="14053" xr:uid="{00000000-0005-0000-0000-000098380000}"/>
    <cellStyle name="Normal 6 5 3 3 2 2 5" xfId="14054" xr:uid="{00000000-0005-0000-0000-000099380000}"/>
    <cellStyle name="Normal 6 5 3 3 2 2 5 2" xfId="14055" xr:uid="{00000000-0005-0000-0000-00009A380000}"/>
    <cellStyle name="Normal 6 5 3 3 2 2 5 2 2" xfId="14056" xr:uid="{00000000-0005-0000-0000-00009B380000}"/>
    <cellStyle name="Normal 6 5 3 3 2 2 5 3" xfId="14057" xr:uid="{00000000-0005-0000-0000-00009C380000}"/>
    <cellStyle name="Normal 6 5 3 3 2 2 6" xfId="14058" xr:uid="{00000000-0005-0000-0000-00009D380000}"/>
    <cellStyle name="Normal 6 5 3 3 2 2 6 2" xfId="14059" xr:uid="{00000000-0005-0000-0000-00009E380000}"/>
    <cellStyle name="Normal 6 5 3 3 2 2 7" xfId="14060" xr:uid="{00000000-0005-0000-0000-00009F380000}"/>
    <cellStyle name="Normal 6 5 3 3 2 3" xfId="14061" xr:uid="{00000000-0005-0000-0000-0000A0380000}"/>
    <cellStyle name="Normal 6 5 3 3 2 3 2" xfId="14062" xr:uid="{00000000-0005-0000-0000-0000A1380000}"/>
    <cellStyle name="Normal 6 5 3 3 2 3 2 2" xfId="14063" xr:uid="{00000000-0005-0000-0000-0000A2380000}"/>
    <cellStyle name="Normal 6 5 3 3 2 3 2 2 2" xfId="14064" xr:uid="{00000000-0005-0000-0000-0000A3380000}"/>
    <cellStyle name="Normal 6 5 3 3 2 3 2 3" xfId="14065" xr:uid="{00000000-0005-0000-0000-0000A4380000}"/>
    <cellStyle name="Normal 6 5 3 3 2 3 3" xfId="14066" xr:uid="{00000000-0005-0000-0000-0000A5380000}"/>
    <cellStyle name="Normal 6 5 3 3 2 3 3 2" xfId="14067" xr:uid="{00000000-0005-0000-0000-0000A6380000}"/>
    <cellStyle name="Normal 6 5 3 3 2 3 4" xfId="14068" xr:uid="{00000000-0005-0000-0000-0000A7380000}"/>
    <cellStyle name="Normal 6 5 3 3 2 4" xfId="14069" xr:uid="{00000000-0005-0000-0000-0000A8380000}"/>
    <cellStyle name="Normal 6 5 3 3 2 4 2" xfId="14070" xr:uid="{00000000-0005-0000-0000-0000A9380000}"/>
    <cellStyle name="Normal 6 5 3 3 2 4 2 2" xfId="14071" xr:uid="{00000000-0005-0000-0000-0000AA380000}"/>
    <cellStyle name="Normal 6 5 3 3 2 4 2 2 2" xfId="14072" xr:uid="{00000000-0005-0000-0000-0000AB380000}"/>
    <cellStyle name="Normal 6 5 3 3 2 4 2 3" xfId="14073" xr:uid="{00000000-0005-0000-0000-0000AC380000}"/>
    <cellStyle name="Normal 6 5 3 3 2 4 3" xfId="14074" xr:uid="{00000000-0005-0000-0000-0000AD380000}"/>
    <cellStyle name="Normal 6 5 3 3 2 4 3 2" xfId="14075" xr:uid="{00000000-0005-0000-0000-0000AE380000}"/>
    <cellStyle name="Normal 6 5 3 3 2 4 4" xfId="14076" xr:uid="{00000000-0005-0000-0000-0000AF380000}"/>
    <cellStyle name="Normal 6 5 3 3 2 5" xfId="14077" xr:uid="{00000000-0005-0000-0000-0000B0380000}"/>
    <cellStyle name="Normal 6 5 3 3 2 5 2" xfId="14078" xr:uid="{00000000-0005-0000-0000-0000B1380000}"/>
    <cellStyle name="Normal 6 5 3 3 2 5 2 2" xfId="14079" xr:uid="{00000000-0005-0000-0000-0000B2380000}"/>
    <cellStyle name="Normal 6 5 3 3 2 5 2 2 2" xfId="14080" xr:uid="{00000000-0005-0000-0000-0000B3380000}"/>
    <cellStyle name="Normal 6 5 3 3 2 5 2 3" xfId="14081" xr:uid="{00000000-0005-0000-0000-0000B4380000}"/>
    <cellStyle name="Normal 6 5 3 3 2 5 3" xfId="14082" xr:uid="{00000000-0005-0000-0000-0000B5380000}"/>
    <cellStyle name="Normal 6 5 3 3 2 5 3 2" xfId="14083" xr:uid="{00000000-0005-0000-0000-0000B6380000}"/>
    <cellStyle name="Normal 6 5 3 3 2 5 4" xfId="14084" xr:uid="{00000000-0005-0000-0000-0000B7380000}"/>
    <cellStyle name="Normal 6 5 3 3 2 6" xfId="14085" xr:uid="{00000000-0005-0000-0000-0000B8380000}"/>
    <cellStyle name="Normal 6 5 3 3 2 6 2" xfId="14086" xr:uid="{00000000-0005-0000-0000-0000B9380000}"/>
    <cellStyle name="Normal 6 5 3 3 2 6 2 2" xfId="14087" xr:uid="{00000000-0005-0000-0000-0000BA380000}"/>
    <cellStyle name="Normal 6 5 3 3 2 6 3" xfId="14088" xr:uid="{00000000-0005-0000-0000-0000BB380000}"/>
    <cellStyle name="Normal 6 5 3 3 2 7" xfId="14089" xr:uid="{00000000-0005-0000-0000-0000BC380000}"/>
    <cellStyle name="Normal 6 5 3 3 2 7 2" xfId="14090" xr:uid="{00000000-0005-0000-0000-0000BD380000}"/>
    <cellStyle name="Normal 6 5 3 3 2 8" xfId="14091" xr:uid="{00000000-0005-0000-0000-0000BE380000}"/>
    <cellStyle name="Normal 6 5 3 3 2 8 2" xfId="14092" xr:uid="{00000000-0005-0000-0000-0000BF380000}"/>
    <cellStyle name="Normal 6 5 3 3 2 9" xfId="14093" xr:uid="{00000000-0005-0000-0000-0000C0380000}"/>
    <cellStyle name="Normal 6 5 3 3 3" xfId="14094" xr:uid="{00000000-0005-0000-0000-0000C1380000}"/>
    <cellStyle name="Normal 6 5 3 3 3 2" xfId="14095" xr:uid="{00000000-0005-0000-0000-0000C2380000}"/>
    <cellStyle name="Normal 6 5 3 3 3 2 2" xfId="14096" xr:uid="{00000000-0005-0000-0000-0000C3380000}"/>
    <cellStyle name="Normal 6 5 3 3 3 2 2 2" xfId="14097" xr:uid="{00000000-0005-0000-0000-0000C4380000}"/>
    <cellStyle name="Normal 6 5 3 3 3 2 2 2 2" xfId="14098" xr:uid="{00000000-0005-0000-0000-0000C5380000}"/>
    <cellStyle name="Normal 6 5 3 3 3 2 2 2 2 2" xfId="14099" xr:uid="{00000000-0005-0000-0000-0000C6380000}"/>
    <cellStyle name="Normal 6 5 3 3 3 2 2 2 3" xfId="14100" xr:uid="{00000000-0005-0000-0000-0000C7380000}"/>
    <cellStyle name="Normal 6 5 3 3 3 2 2 3" xfId="14101" xr:uid="{00000000-0005-0000-0000-0000C8380000}"/>
    <cellStyle name="Normal 6 5 3 3 3 2 2 3 2" xfId="14102" xr:uid="{00000000-0005-0000-0000-0000C9380000}"/>
    <cellStyle name="Normal 6 5 3 3 3 2 2 4" xfId="14103" xr:uid="{00000000-0005-0000-0000-0000CA380000}"/>
    <cellStyle name="Normal 6 5 3 3 3 2 3" xfId="14104" xr:uid="{00000000-0005-0000-0000-0000CB380000}"/>
    <cellStyle name="Normal 6 5 3 3 3 2 3 2" xfId="14105" xr:uid="{00000000-0005-0000-0000-0000CC380000}"/>
    <cellStyle name="Normal 6 5 3 3 3 2 3 2 2" xfId="14106" xr:uid="{00000000-0005-0000-0000-0000CD380000}"/>
    <cellStyle name="Normal 6 5 3 3 3 2 3 2 2 2" xfId="14107" xr:uid="{00000000-0005-0000-0000-0000CE380000}"/>
    <cellStyle name="Normal 6 5 3 3 3 2 3 2 3" xfId="14108" xr:uid="{00000000-0005-0000-0000-0000CF380000}"/>
    <cellStyle name="Normal 6 5 3 3 3 2 3 3" xfId="14109" xr:uid="{00000000-0005-0000-0000-0000D0380000}"/>
    <cellStyle name="Normal 6 5 3 3 3 2 3 3 2" xfId="14110" xr:uid="{00000000-0005-0000-0000-0000D1380000}"/>
    <cellStyle name="Normal 6 5 3 3 3 2 3 4" xfId="14111" xr:uid="{00000000-0005-0000-0000-0000D2380000}"/>
    <cellStyle name="Normal 6 5 3 3 3 2 4" xfId="14112" xr:uid="{00000000-0005-0000-0000-0000D3380000}"/>
    <cellStyle name="Normal 6 5 3 3 3 2 4 2" xfId="14113" xr:uid="{00000000-0005-0000-0000-0000D4380000}"/>
    <cellStyle name="Normal 6 5 3 3 3 2 4 2 2" xfId="14114" xr:uid="{00000000-0005-0000-0000-0000D5380000}"/>
    <cellStyle name="Normal 6 5 3 3 3 2 4 2 2 2" xfId="14115" xr:uid="{00000000-0005-0000-0000-0000D6380000}"/>
    <cellStyle name="Normal 6 5 3 3 3 2 4 2 3" xfId="14116" xr:uid="{00000000-0005-0000-0000-0000D7380000}"/>
    <cellStyle name="Normal 6 5 3 3 3 2 4 3" xfId="14117" xr:uid="{00000000-0005-0000-0000-0000D8380000}"/>
    <cellStyle name="Normal 6 5 3 3 3 2 4 3 2" xfId="14118" xr:uid="{00000000-0005-0000-0000-0000D9380000}"/>
    <cellStyle name="Normal 6 5 3 3 3 2 4 4" xfId="14119" xr:uid="{00000000-0005-0000-0000-0000DA380000}"/>
    <cellStyle name="Normal 6 5 3 3 3 2 5" xfId="14120" xr:uid="{00000000-0005-0000-0000-0000DB380000}"/>
    <cellStyle name="Normal 6 5 3 3 3 2 5 2" xfId="14121" xr:uid="{00000000-0005-0000-0000-0000DC380000}"/>
    <cellStyle name="Normal 6 5 3 3 3 2 5 2 2" xfId="14122" xr:uid="{00000000-0005-0000-0000-0000DD380000}"/>
    <cellStyle name="Normal 6 5 3 3 3 2 5 3" xfId="14123" xr:uid="{00000000-0005-0000-0000-0000DE380000}"/>
    <cellStyle name="Normal 6 5 3 3 3 2 6" xfId="14124" xr:uid="{00000000-0005-0000-0000-0000DF380000}"/>
    <cellStyle name="Normal 6 5 3 3 3 2 6 2" xfId="14125" xr:uid="{00000000-0005-0000-0000-0000E0380000}"/>
    <cellStyle name="Normal 6 5 3 3 3 2 7" xfId="14126" xr:uid="{00000000-0005-0000-0000-0000E1380000}"/>
    <cellStyle name="Normal 6 5 3 3 3 3" xfId="14127" xr:uid="{00000000-0005-0000-0000-0000E2380000}"/>
    <cellStyle name="Normal 6 5 3 3 3 3 2" xfId="14128" xr:uid="{00000000-0005-0000-0000-0000E3380000}"/>
    <cellStyle name="Normal 6 5 3 3 3 3 2 2" xfId="14129" xr:uid="{00000000-0005-0000-0000-0000E4380000}"/>
    <cellStyle name="Normal 6 5 3 3 3 3 2 2 2" xfId="14130" xr:uid="{00000000-0005-0000-0000-0000E5380000}"/>
    <cellStyle name="Normal 6 5 3 3 3 3 2 3" xfId="14131" xr:uid="{00000000-0005-0000-0000-0000E6380000}"/>
    <cellStyle name="Normal 6 5 3 3 3 3 3" xfId="14132" xr:uid="{00000000-0005-0000-0000-0000E7380000}"/>
    <cellStyle name="Normal 6 5 3 3 3 3 3 2" xfId="14133" xr:uid="{00000000-0005-0000-0000-0000E8380000}"/>
    <cellStyle name="Normal 6 5 3 3 3 3 4" xfId="14134" xr:uid="{00000000-0005-0000-0000-0000E9380000}"/>
    <cellStyle name="Normal 6 5 3 3 3 4" xfId="14135" xr:uid="{00000000-0005-0000-0000-0000EA380000}"/>
    <cellStyle name="Normal 6 5 3 3 3 4 2" xfId="14136" xr:uid="{00000000-0005-0000-0000-0000EB380000}"/>
    <cellStyle name="Normal 6 5 3 3 3 4 2 2" xfId="14137" xr:uid="{00000000-0005-0000-0000-0000EC380000}"/>
    <cellStyle name="Normal 6 5 3 3 3 4 2 2 2" xfId="14138" xr:uid="{00000000-0005-0000-0000-0000ED380000}"/>
    <cellStyle name="Normal 6 5 3 3 3 4 2 3" xfId="14139" xr:uid="{00000000-0005-0000-0000-0000EE380000}"/>
    <cellStyle name="Normal 6 5 3 3 3 4 3" xfId="14140" xr:uid="{00000000-0005-0000-0000-0000EF380000}"/>
    <cellStyle name="Normal 6 5 3 3 3 4 3 2" xfId="14141" xr:uid="{00000000-0005-0000-0000-0000F0380000}"/>
    <cellStyle name="Normal 6 5 3 3 3 4 4" xfId="14142" xr:uid="{00000000-0005-0000-0000-0000F1380000}"/>
    <cellStyle name="Normal 6 5 3 3 3 5" xfId="14143" xr:uid="{00000000-0005-0000-0000-0000F2380000}"/>
    <cellStyle name="Normal 6 5 3 3 3 5 2" xfId="14144" xr:uid="{00000000-0005-0000-0000-0000F3380000}"/>
    <cellStyle name="Normal 6 5 3 3 3 5 2 2" xfId="14145" xr:uid="{00000000-0005-0000-0000-0000F4380000}"/>
    <cellStyle name="Normal 6 5 3 3 3 5 2 2 2" xfId="14146" xr:uid="{00000000-0005-0000-0000-0000F5380000}"/>
    <cellStyle name="Normal 6 5 3 3 3 5 2 3" xfId="14147" xr:uid="{00000000-0005-0000-0000-0000F6380000}"/>
    <cellStyle name="Normal 6 5 3 3 3 5 3" xfId="14148" xr:uid="{00000000-0005-0000-0000-0000F7380000}"/>
    <cellStyle name="Normal 6 5 3 3 3 5 3 2" xfId="14149" xr:uid="{00000000-0005-0000-0000-0000F8380000}"/>
    <cellStyle name="Normal 6 5 3 3 3 5 4" xfId="14150" xr:uid="{00000000-0005-0000-0000-0000F9380000}"/>
    <cellStyle name="Normal 6 5 3 3 3 6" xfId="14151" xr:uid="{00000000-0005-0000-0000-0000FA380000}"/>
    <cellStyle name="Normal 6 5 3 3 3 6 2" xfId="14152" xr:uid="{00000000-0005-0000-0000-0000FB380000}"/>
    <cellStyle name="Normal 6 5 3 3 3 6 2 2" xfId="14153" xr:uid="{00000000-0005-0000-0000-0000FC380000}"/>
    <cellStyle name="Normal 6 5 3 3 3 6 3" xfId="14154" xr:uid="{00000000-0005-0000-0000-0000FD380000}"/>
    <cellStyle name="Normal 6 5 3 3 3 7" xfId="14155" xr:uid="{00000000-0005-0000-0000-0000FE380000}"/>
    <cellStyle name="Normal 6 5 3 3 3 7 2" xfId="14156" xr:uid="{00000000-0005-0000-0000-0000FF380000}"/>
    <cellStyle name="Normal 6 5 3 3 3 8" xfId="14157" xr:uid="{00000000-0005-0000-0000-000000390000}"/>
    <cellStyle name="Normal 6 5 3 3 4" xfId="14158" xr:uid="{00000000-0005-0000-0000-000001390000}"/>
    <cellStyle name="Normal 6 5 3 3 4 2" xfId="14159" xr:uid="{00000000-0005-0000-0000-000002390000}"/>
    <cellStyle name="Normal 6 5 3 3 4 2 2" xfId="14160" xr:uid="{00000000-0005-0000-0000-000003390000}"/>
    <cellStyle name="Normal 6 5 3 3 4 2 2 2" xfId="14161" xr:uid="{00000000-0005-0000-0000-000004390000}"/>
    <cellStyle name="Normal 6 5 3 3 4 2 2 2 2" xfId="14162" xr:uid="{00000000-0005-0000-0000-000005390000}"/>
    <cellStyle name="Normal 6 5 3 3 4 2 2 3" xfId="14163" xr:uid="{00000000-0005-0000-0000-000006390000}"/>
    <cellStyle name="Normal 6 5 3 3 4 2 3" xfId="14164" xr:uid="{00000000-0005-0000-0000-000007390000}"/>
    <cellStyle name="Normal 6 5 3 3 4 2 3 2" xfId="14165" xr:uid="{00000000-0005-0000-0000-000008390000}"/>
    <cellStyle name="Normal 6 5 3 3 4 2 4" xfId="14166" xr:uid="{00000000-0005-0000-0000-000009390000}"/>
    <cellStyle name="Normal 6 5 3 3 4 3" xfId="14167" xr:uid="{00000000-0005-0000-0000-00000A390000}"/>
    <cellStyle name="Normal 6 5 3 3 4 3 2" xfId="14168" xr:uid="{00000000-0005-0000-0000-00000B390000}"/>
    <cellStyle name="Normal 6 5 3 3 4 3 2 2" xfId="14169" xr:uid="{00000000-0005-0000-0000-00000C390000}"/>
    <cellStyle name="Normal 6 5 3 3 4 3 2 2 2" xfId="14170" xr:uid="{00000000-0005-0000-0000-00000D390000}"/>
    <cellStyle name="Normal 6 5 3 3 4 3 2 3" xfId="14171" xr:uid="{00000000-0005-0000-0000-00000E390000}"/>
    <cellStyle name="Normal 6 5 3 3 4 3 3" xfId="14172" xr:uid="{00000000-0005-0000-0000-00000F390000}"/>
    <cellStyle name="Normal 6 5 3 3 4 3 3 2" xfId="14173" xr:uid="{00000000-0005-0000-0000-000010390000}"/>
    <cellStyle name="Normal 6 5 3 3 4 3 4" xfId="14174" xr:uid="{00000000-0005-0000-0000-000011390000}"/>
    <cellStyle name="Normal 6 5 3 3 4 4" xfId="14175" xr:uid="{00000000-0005-0000-0000-000012390000}"/>
    <cellStyle name="Normal 6 5 3 3 4 4 2" xfId="14176" xr:uid="{00000000-0005-0000-0000-000013390000}"/>
    <cellStyle name="Normal 6 5 3 3 4 4 2 2" xfId="14177" xr:uid="{00000000-0005-0000-0000-000014390000}"/>
    <cellStyle name="Normal 6 5 3 3 4 4 2 2 2" xfId="14178" xr:uid="{00000000-0005-0000-0000-000015390000}"/>
    <cellStyle name="Normal 6 5 3 3 4 4 2 3" xfId="14179" xr:uid="{00000000-0005-0000-0000-000016390000}"/>
    <cellStyle name="Normal 6 5 3 3 4 4 3" xfId="14180" xr:uid="{00000000-0005-0000-0000-000017390000}"/>
    <cellStyle name="Normal 6 5 3 3 4 4 3 2" xfId="14181" xr:uid="{00000000-0005-0000-0000-000018390000}"/>
    <cellStyle name="Normal 6 5 3 3 4 4 4" xfId="14182" xr:uid="{00000000-0005-0000-0000-000019390000}"/>
    <cellStyle name="Normal 6 5 3 3 4 5" xfId="14183" xr:uid="{00000000-0005-0000-0000-00001A390000}"/>
    <cellStyle name="Normal 6 5 3 3 4 5 2" xfId="14184" xr:uid="{00000000-0005-0000-0000-00001B390000}"/>
    <cellStyle name="Normal 6 5 3 3 4 5 2 2" xfId="14185" xr:uid="{00000000-0005-0000-0000-00001C390000}"/>
    <cellStyle name="Normal 6 5 3 3 4 5 3" xfId="14186" xr:uid="{00000000-0005-0000-0000-00001D390000}"/>
    <cellStyle name="Normal 6 5 3 3 4 6" xfId="14187" xr:uid="{00000000-0005-0000-0000-00001E390000}"/>
    <cellStyle name="Normal 6 5 3 3 4 6 2" xfId="14188" xr:uid="{00000000-0005-0000-0000-00001F390000}"/>
    <cellStyle name="Normal 6 5 3 3 4 7" xfId="14189" xr:uid="{00000000-0005-0000-0000-000020390000}"/>
    <cellStyle name="Normal 6 5 3 3 5" xfId="14190" xr:uid="{00000000-0005-0000-0000-000021390000}"/>
    <cellStyle name="Normal 6 5 3 3 5 2" xfId="14191" xr:uid="{00000000-0005-0000-0000-000022390000}"/>
    <cellStyle name="Normal 6 5 3 3 5 2 2" xfId="14192" xr:uid="{00000000-0005-0000-0000-000023390000}"/>
    <cellStyle name="Normal 6 5 3 3 5 2 2 2" xfId="14193" xr:uid="{00000000-0005-0000-0000-000024390000}"/>
    <cellStyle name="Normal 6 5 3 3 5 2 3" xfId="14194" xr:uid="{00000000-0005-0000-0000-000025390000}"/>
    <cellStyle name="Normal 6 5 3 3 5 3" xfId="14195" xr:uid="{00000000-0005-0000-0000-000026390000}"/>
    <cellStyle name="Normal 6 5 3 3 5 3 2" xfId="14196" xr:uid="{00000000-0005-0000-0000-000027390000}"/>
    <cellStyle name="Normal 6 5 3 3 5 4" xfId="14197" xr:uid="{00000000-0005-0000-0000-000028390000}"/>
    <cellStyle name="Normal 6 5 3 3 6" xfId="14198" xr:uid="{00000000-0005-0000-0000-000029390000}"/>
    <cellStyle name="Normal 6 5 3 3 6 2" xfId="14199" xr:uid="{00000000-0005-0000-0000-00002A390000}"/>
    <cellStyle name="Normal 6 5 3 3 6 2 2" xfId="14200" xr:uid="{00000000-0005-0000-0000-00002B390000}"/>
    <cellStyle name="Normal 6 5 3 3 6 2 2 2" xfId="14201" xr:uid="{00000000-0005-0000-0000-00002C390000}"/>
    <cellStyle name="Normal 6 5 3 3 6 2 3" xfId="14202" xr:uid="{00000000-0005-0000-0000-00002D390000}"/>
    <cellStyle name="Normal 6 5 3 3 6 3" xfId="14203" xr:uid="{00000000-0005-0000-0000-00002E390000}"/>
    <cellStyle name="Normal 6 5 3 3 6 3 2" xfId="14204" xr:uid="{00000000-0005-0000-0000-00002F390000}"/>
    <cellStyle name="Normal 6 5 3 3 6 4" xfId="14205" xr:uid="{00000000-0005-0000-0000-000030390000}"/>
    <cellStyle name="Normal 6 5 3 3 7" xfId="14206" xr:uid="{00000000-0005-0000-0000-000031390000}"/>
    <cellStyle name="Normal 6 5 3 3 7 2" xfId="14207" xr:uid="{00000000-0005-0000-0000-000032390000}"/>
    <cellStyle name="Normal 6 5 3 3 7 2 2" xfId="14208" xr:uid="{00000000-0005-0000-0000-000033390000}"/>
    <cellStyle name="Normal 6 5 3 3 7 2 2 2" xfId="14209" xr:uid="{00000000-0005-0000-0000-000034390000}"/>
    <cellStyle name="Normal 6 5 3 3 7 2 3" xfId="14210" xr:uid="{00000000-0005-0000-0000-000035390000}"/>
    <cellStyle name="Normal 6 5 3 3 7 3" xfId="14211" xr:uid="{00000000-0005-0000-0000-000036390000}"/>
    <cellStyle name="Normal 6 5 3 3 7 3 2" xfId="14212" xr:uid="{00000000-0005-0000-0000-000037390000}"/>
    <cellStyle name="Normal 6 5 3 3 7 4" xfId="14213" xr:uid="{00000000-0005-0000-0000-000038390000}"/>
    <cellStyle name="Normal 6 5 3 3 8" xfId="14214" xr:uid="{00000000-0005-0000-0000-000039390000}"/>
    <cellStyle name="Normal 6 5 3 3 8 2" xfId="14215" xr:uid="{00000000-0005-0000-0000-00003A390000}"/>
    <cellStyle name="Normal 6 5 3 3 8 2 2" xfId="14216" xr:uid="{00000000-0005-0000-0000-00003B390000}"/>
    <cellStyle name="Normal 6 5 3 3 8 2 2 2" xfId="14217" xr:uid="{00000000-0005-0000-0000-00003C390000}"/>
    <cellStyle name="Normal 6 5 3 3 8 2 3" xfId="14218" xr:uid="{00000000-0005-0000-0000-00003D390000}"/>
    <cellStyle name="Normal 6 5 3 3 8 3" xfId="14219" xr:uid="{00000000-0005-0000-0000-00003E390000}"/>
    <cellStyle name="Normal 6 5 3 3 8 3 2" xfId="14220" xr:uid="{00000000-0005-0000-0000-00003F390000}"/>
    <cellStyle name="Normal 6 5 3 3 8 4" xfId="14221" xr:uid="{00000000-0005-0000-0000-000040390000}"/>
    <cellStyle name="Normal 6 5 3 3 9" xfId="14222" xr:uid="{00000000-0005-0000-0000-000041390000}"/>
    <cellStyle name="Normal 6 5 3 3 9 2" xfId="14223" xr:uid="{00000000-0005-0000-0000-000042390000}"/>
    <cellStyle name="Normal 6 5 3 3 9 2 2" xfId="14224" xr:uid="{00000000-0005-0000-0000-000043390000}"/>
    <cellStyle name="Normal 6 5 3 3 9 3" xfId="14225" xr:uid="{00000000-0005-0000-0000-000044390000}"/>
    <cellStyle name="Normal 6 5 3 4" xfId="14226" xr:uid="{00000000-0005-0000-0000-000045390000}"/>
    <cellStyle name="Normal 6 5 3 4 10" xfId="14227" xr:uid="{00000000-0005-0000-0000-000046390000}"/>
    <cellStyle name="Normal 6 5 3 4 2" xfId="14228" xr:uid="{00000000-0005-0000-0000-000047390000}"/>
    <cellStyle name="Normal 6 5 3 4 2 2" xfId="14229" xr:uid="{00000000-0005-0000-0000-000048390000}"/>
    <cellStyle name="Normal 6 5 3 4 2 2 2" xfId="14230" xr:uid="{00000000-0005-0000-0000-000049390000}"/>
    <cellStyle name="Normal 6 5 3 4 2 2 2 2" xfId="14231" xr:uid="{00000000-0005-0000-0000-00004A390000}"/>
    <cellStyle name="Normal 6 5 3 4 2 2 2 2 2" xfId="14232" xr:uid="{00000000-0005-0000-0000-00004B390000}"/>
    <cellStyle name="Normal 6 5 3 4 2 2 2 3" xfId="14233" xr:uid="{00000000-0005-0000-0000-00004C390000}"/>
    <cellStyle name="Normal 6 5 3 4 2 2 3" xfId="14234" xr:uid="{00000000-0005-0000-0000-00004D390000}"/>
    <cellStyle name="Normal 6 5 3 4 2 2 3 2" xfId="14235" xr:uid="{00000000-0005-0000-0000-00004E390000}"/>
    <cellStyle name="Normal 6 5 3 4 2 2 4" xfId="14236" xr:uid="{00000000-0005-0000-0000-00004F390000}"/>
    <cellStyle name="Normal 6 5 3 4 2 3" xfId="14237" xr:uid="{00000000-0005-0000-0000-000050390000}"/>
    <cellStyle name="Normal 6 5 3 4 2 3 2" xfId="14238" xr:uid="{00000000-0005-0000-0000-000051390000}"/>
    <cellStyle name="Normal 6 5 3 4 2 3 2 2" xfId="14239" xr:uid="{00000000-0005-0000-0000-000052390000}"/>
    <cellStyle name="Normal 6 5 3 4 2 3 2 2 2" xfId="14240" xr:uid="{00000000-0005-0000-0000-000053390000}"/>
    <cellStyle name="Normal 6 5 3 4 2 3 2 3" xfId="14241" xr:uid="{00000000-0005-0000-0000-000054390000}"/>
    <cellStyle name="Normal 6 5 3 4 2 3 3" xfId="14242" xr:uid="{00000000-0005-0000-0000-000055390000}"/>
    <cellStyle name="Normal 6 5 3 4 2 3 3 2" xfId="14243" xr:uid="{00000000-0005-0000-0000-000056390000}"/>
    <cellStyle name="Normal 6 5 3 4 2 3 4" xfId="14244" xr:uid="{00000000-0005-0000-0000-000057390000}"/>
    <cellStyle name="Normal 6 5 3 4 2 4" xfId="14245" xr:uid="{00000000-0005-0000-0000-000058390000}"/>
    <cellStyle name="Normal 6 5 3 4 2 4 2" xfId="14246" xr:uid="{00000000-0005-0000-0000-000059390000}"/>
    <cellStyle name="Normal 6 5 3 4 2 4 2 2" xfId="14247" xr:uid="{00000000-0005-0000-0000-00005A390000}"/>
    <cellStyle name="Normal 6 5 3 4 2 4 2 2 2" xfId="14248" xr:uid="{00000000-0005-0000-0000-00005B390000}"/>
    <cellStyle name="Normal 6 5 3 4 2 4 2 3" xfId="14249" xr:uid="{00000000-0005-0000-0000-00005C390000}"/>
    <cellStyle name="Normal 6 5 3 4 2 4 3" xfId="14250" xr:uid="{00000000-0005-0000-0000-00005D390000}"/>
    <cellStyle name="Normal 6 5 3 4 2 4 3 2" xfId="14251" xr:uid="{00000000-0005-0000-0000-00005E390000}"/>
    <cellStyle name="Normal 6 5 3 4 2 4 4" xfId="14252" xr:uid="{00000000-0005-0000-0000-00005F390000}"/>
    <cellStyle name="Normal 6 5 3 4 2 5" xfId="14253" xr:uid="{00000000-0005-0000-0000-000060390000}"/>
    <cellStyle name="Normal 6 5 3 4 2 5 2" xfId="14254" xr:uid="{00000000-0005-0000-0000-000061390000}"/>
    <cellStyle name="Normal 6 5 3 4 2 5 2 2" xfId="14255" xr:uid="{00000000-0005-0000-0000-000062390000}"/>
    <cellStyle name="Normal 6 5 3 4 2 5 3" xfId="14256" xr:uid="{00000000-0005-0000-0000-000063390000}"/>
    <cellStyle name="Normal 6 5 3 4 2 6" xfId="14257" xr:uid="{00000000-0005-0000-0000-000064390000}"/>
    <cellStyle name="Normal 6 5 3 4 2 6 2" xfId="14258" xr:uid="{00000000-0005-0000-0000-000065390000}"/>
    <cellStyle name="Normal 6 5 3 4 2 7" xfId="14259" xr:uid="{00000000-0005-0000-0000-000066390000}"/>
    <cellStyle name="Normal 6 5 3 4 3" xfId="14260" xr:uid="{00000000-0005-0000-0000-000067390000}"/>
    <cellStyle name="Normal 6 5 3 4 3 2" xfId="14261" xr:uid="{00000000-0005-0000-0000-000068390000}"/>
    <cellStyle name="Normal 6 5 3 4 3 2 2" xfId="14262" xr:uid="{00000000-0005-0000-0000-000069390000}"/>
    <cellStyle name="Normal 6 5 3 4 3 2 2 2" xfId="14263" xr:uid="{00000000-0005-0000-0000-00006A390000}"/>
    <cellStyle name="Normal 6 5 3 4 3 2 3" xfId="14264" xr:uid="{00000000-0005-0000-0000-00006B390000}"/>
    <cellStyle name="Normal 6 5 3 4 3 3" xfId="14265" xr:uid="{00000000-0005-0000-0000-00006C390000}"/>
    <cellStyle name="Normal 6 5 3 4 3 3 2" xfId="14266" xr:uid="{00000000-0005-0000-0000-00006D390000}"/>
    <cellStyle name="Normal 6 5 3 4 3 4" xfId="14267" xr:uid="{00000000-0005-0000-0000-00006E390000}"/>
    <cellStyle name="Normal 6 5 3 4 4" xfId="14268" xr:uid="{00000000-0005-0000-0000-00006F390000}"/>
    <cellStyle name="Normal 6 5 3 4 4 2" xfId="14269" xr:uid="{00000000-0005-0000-0000-000070390000}"/>
    <cellStyle name="Normal 6 5 3 4 4 2 2" xfId="14270" xr:uid="{00000000-0005-0000-0000-000071390000}"/>
    <cellStyle name="Normal 6 5 3 4 4 2 2 2" xfId="14271" xr:uid="{00000000-0005-0000-0000-000072390000}"/>
    <cellStyle name="Normal 6 5 3 4 4 2 3" xfId="14272" xr:uid="{00000000-0005-0000-0000-000073390000}"/>
    <cellStyle name="Normal 6 5 3 4 4 3" xfId="14273" xr:uid="{00000000-0005-0000-0000-000074390000}"/>
    <cellStyle name="Normal 6 5 3 4 4 3 2" xfId="14274" xr:uid="{00000000-0005-0000-0000-000075390000}"/>
    <cellStyle name="Normal 6 5 3 4 4 4" xfId="14275" xr:uid="{00000000-0005-0000-0000-000076390000}"/>
    <cellStyle name="Normal 6 5 3 4 5" xfId="14276" xr:uid="{00000000-0005-0000-0000-000077390000}"/>
    <cellStyle name="Normal 6 5 3 4 5 2" xfId="14277" xr:uid="{00000000-0005-0000-0000-000078390000}"/>
    <cellStyle name="Normal 6 5 3 4 5 2 2" xfId="14278" xr:uid="{00000000-0005-0000-0000-000079390000}"/>
    <cellStyle name="Normal 6 5 3 4 5 2 2 2" xfId="14279" xr:uid="{00000000-0005-0000-0000-00007A390000}"/>
    <cellStyle name="Normal 6 5 3 4 5 2 3" xfId="14280" xr:uid="{00000000-0005-0000-0000-00007B390000}"/>
    <cellStyle name="Normal 6 5 3 4 5 3" xfId="14281" xr:uid="{00000000-0005-0000-0000-00007C390000}"/>
    <cellStyle name="Normal 6 5 3 4 5 3 2" xfId="14282" xr:uid="{00000000-0005-0000-0000-00007D390000}"/>
    <cellStyle name="Normal 6 5 3 4 5 4" xfId="14283" xr:uid="{00000000-0005-0000-0000-00007E390000}"/>
    <cellStyle name="Normal 6 5 3 4 6" xfId="14284" xr:uid="{00000000-0005-0000-0000-00007F390000}"/>
    <cellStyle name="Normal 6 5 3 4 6 2" xfId="14285" xr:uid="{00000000-0005-0000-0000-000080390000}"/>
    <cellStyle name="Normal 6 5 3 4 6 2 2" xfId="14286" xr:uid="{00000000-0005-0000-0000-000081390000}"/>
    <cellStyle name="Normal 6 5 3 4 6 2 2 2" xfId="14287" xr:uid="{00000000-0005-0000-0000-000082390000}"/>
    <cellStyle name="Normal 6 5 3 4 6 2 3" xfId="14288" xr:uid="{00000000-0005-0000-0000-000083390000}"/>
    <cellStyle name="Normal 6 5 3 4 6 3" xfId="14289" xr:uid="{00000000-0005-0000-0000-000084390000}"/>
    <cellStyle name="Normal 6 5 3 4 6 3 2" xfId="14290" xr:uid="{00000000-0005-0000-0000-000085390000}"/>
    <cellStyle name="Normal 6 5 3 4 6 4" xfId="14291" xr:uid="{00000000-0005-0000-0000-000086390000}"/>
    <cellStyle name="Normal 6 5 3 4 7" xfId="14292" xr:uid="{00000000-0005-0000-0000-000087390000}"/>
    <cellStyle name="Normal 6 5 3 4 7 2" xfId="14293" xr:uid="{00000000-0005-0000-0000-000088390000}"/>
    <cellStyle name="Normal 6 5 3 4 7 2 2" xfId="14294" xr:uid="{00000000-0005-0000-0000-000089390000}"/>
    <cellStyle name="Normal 6 5 3 4 7 3" xfId="14295" xr:uid="{00000000-0005-0000-0000-00008A390000}"/>
    <cellStyle name="Normal 6 5 3 4 8" xfId="14296" xr:uid="{00000000-0005-0000-0000-00008B390000}"/>
    <cellStyle name="Normal 6 5 3 4 8 2" xfId="14297" xr:uid="{00000000-0005-0000-0000-00008C390000}"/>
    <cellStyle name="Normal 6 5 3 4 9" xfId="14298" xr:uid="{00000000-0005-0000-0000-00008D390000}"/>
    <cellStyle name="Normal 6 5 3 4 9 2" xfId="14299" xr:uid="{00000000-0005-0000-0000-00008E390000}"/>
    <cellStyle name="Normal 6 5 3 5" xfId="14300" xr:uid="{00000000-0005-0000-0000-00008F390000}"/>
    <cellStyle name="Normal 6 5 3 5 2" xfId="14301" xr:uid="{00000000-0005-0000-0000-000090390000}"/>
    <cellStyle name="Normal 6 5 3 5 2 2" xfId="14302" xr:uid="{00000000-0005-0000-0000-000091390000}"/>
    <cellStyle name="Normal 6 5 3 5 2 2 2" xfId="14303" xr:uid="{00000000-0005-0000-0000-000092390000}"/>
    <cellStyle name="Normal 6 5 3 5 2 2 2 2" xfId="14304" xr:uid="{00000000-0005-0000-0000-000093390000}"/>
    <cellStyle name="Normal 6 5 3 5 2 2 2 2 2" xfId="14305" xr:uid="{00000000-0005-0000-0000-000094390000}"/>
    <cellStyle name="Normal 6 5 3 5 2 2 2 3" xfId="14306" xr:uid="{00000000-0005-0000-0000-000095390000}"/>
    <cellStyle name="Normal 6 5 3 5 2 2 3" xfId="14307" xr:uid="{00000000-0005-0000-0000-000096390000}"/>
    <cellStyle name="Normal 6 5 3 5 2 2 3 2" xfId="14308" xr:uid="{00000000-0005-0000-0000-000097390000}"/>
    <cellStyle name="Normal 6 5 3 5 2 2 4" xfId="14309" xr:uid="{00000000-0005-0000-0000-000098390000}"/>
    <cellStyle name="Normal 6 5 3 5 2 3" xfId="14310" xr:uid="{00000000-0005-0000-0000-000099390000}"/>
    <cellStyle name="Normal 6 5 3 5 2 3 2" xfId="14311" xr:uid="{00000000-0005-0000-0000-00009A390000}"/>
    <cellStyle name="Normal 6 5 3 5 2 3 2 2" xfId="14312" xr:uid="{00000000-0005-0000-0000-00009B390000}"/>
    <cellStyle name="Normal 6 5 3 5 2 3 2 2 2" xfId="14313" xr:uid="{00000000-0005-0000-0000-00009C390000}"/>
    <cellStyle name="Normal 6 5 3 5 2 3 2 3" xfId="14314" xr:uid="{00000000-0005-0000-0000-00009D390000}"/>
    <cellStyle name="Normal 6 5 3 5 2 3 3" xfId="14315" xr:uid="{00000000-0005-0000-0000-00009E390000}"/>
    <cellStyle name="Normal 6 5 3 5 2 3 3 2" xfId="14316" xr:uid="{00000000-0005-0000-0000-00009F390000}"/>
    <cellStyle name="Normal 6 5 3 5 2 3 4" xfId="14317" xr:uid="{00000000-0005-0000-0000-0000A0390000}"/>
    <cellStyle name="Normal 6 5 3 5 2 4" xfId="14318" xr:uid="{00000000-0005-0000-0000-0000A1390000}"/>
    <cellStyle name="Normal 6 5 3 5 2 4 2" xfId="14319" xr:uid="{00000000-0005-0000-0000-0000A2390000}"/>
    <cellStyle name="Normal 6 5 3 5 2 4 2 2" xfId="14320" xr:uid="{00000000-0005-0000-0000-0000A3390000}"/>
    <cellStyle name="Normal 6 5 3 5 2 4 2 2 2" xfId="14321" xr:uid="{00000000-0005-0000-0000-0000A4390000}"/>
    <cellStyle name="Normal 6 5 3 5 2 4 2 3" xfId="14322" xr:uid="{00000000-0005-0000-0000-0000A5390000}"/>
    <cellStyle name="Normal 6 5 3 5 2 4 3" xfId="14323" xr:uid="{00000000-0005-0000-0000-0000A6390000}"/>
    <cellStyle name="Normal 6 5 3 5 2 4 3 2" xfId="14324" xr:uid="{00000000-0005-0000-0000-0000A7390000}"/>
    <cellStyle name="Normal 6 5 3 5 2 4 4" xfId="14325" xr:uid="{00000000-0005-0000-0000-0000A8390000}"/>
    <cellStyle name="Normal 6 5 3 5 2 5" xfId="14326" xr:uid="{00000000-0005-0000-0000-0000A9390000}"/>
    <cellStyle name="Normal 6 5 3 5 2 5 2" xfId="14327" xr:uid="{00000000-0005-0000-0000-0000AA390000}"/>
    <cellStyle name="Normal 6 5 3 5 2 5 2 2" xfId="14328" xr:uid="{00000000-0005-0000-0000-0000AB390000}"/>
    <cellStyle name="Normal 6 5 3 5 2 5 3" xfId="14329" xr:uid="{00000000-0005-0000-0000-0000AC390000}"/>
    <cellStyle name="Normal 6 5 3 5 2 6" xfId="14330" xr:uid="{00000000-0005-0000-0000-0000AD390000}"/>
    <cellStyle name="Normal 6 5 3 5 2 6 2" xfId="14331" xr:uid="{00000000-0005-0000-0000-0000AE390000}"/>
    <cellStyle name="Normal 6 5 3 5 2 7" xfId="14332" xr:uid="{00000000-0005-0000-0000-0000AF390000}"/>
    <cellStyle name="Normal 6 5 3 5 3" xfId="14333" xr:uid="{00000000-0005-0000-0000-0000B0390000}"/>
    <cellStyle name="Normal 6 5 3 5 3 2" xfId="14334" xr:uid="{00000000-0005-0000-0000-0000B1390000}"/>
    <cellStyle name="Normal 6 5 3 5 3 2 2" xfId="14335" xr:uid="{00000000-0005-0000-0000-0000B2390000}"/>
    <cellStyle name="Normal 6 5 3 5 3 2 2 2" xfId="14336" xr:uid="{00000000-0005-0000-0000-0000B3390000}"/>
    <cellStyle name="Normal 6 5 3 5 3 2 3" xfId="14337" xr:uid="{00000000-0005-0000-0000-0000B4390000}"/>
    <cellStyle name="Normal 6 5 3 5 3 3" xfId="14338" xr:uid="{00000000-0005-0000-0000-0000B5390000}"/>
    <cellStyle name="Normal 6 5 3 5 3 3 2" xfId="14339" xr:uid="{00000000-0005-0000-0000-0000B6390000}"/>
    <cellStyle name="Normal 6 5 3 5 3 4" xfId="14340" xr:uid="{00000000-0005-0000-0000-0000B7390000}"/>
    <cellStyle name="Normal 6 5 3 5 4" xfId="14341" xr:uid="{00000000-0005-0000-0000-0000B8390000}"/>
    <cellStyle name="Normal 6 5 3 5 4 2" xfId="14342" xr:uid="{00000000-0005-0000-0000-0000B9390000}"/>
    <cellStyle name="Normal 6 5 3 5 4 2 2" xfId="14343" xr:uid="{00000000-0005-0000-0000-0000BA390000}"/>
    <cellStyle name="Normal 6 5 3 5 4 2 2 2" xfId="14344" xr:uid="{00000000-0005-0000-0000-0000BB390000}"/>
    <cellStyle name="Normal 6 5 3 5 4 2 3" xfId="14345" xr:uid="{00000000-0005-0000-0000-0000BC390000}"/>
    <cellStyle name="Normal 6 5 3 5 4 3" xfId="14346" xr:uid="{00000000-0005-0000-0000-0000BD390000}"/>
    <cellStyle name="Normal 6 5 3 5 4 3 2" xfId="14347" xr:uid="{00000000-0005-0000-0000-0000BE390000}"/>
    <cellStyle name="Normal 6 5 3 5 4 4" xfId="14348" xr:uid="{00000000-0005-0000-0000-0000BF390000}"/>
    <cellStyle name="Normal 6 5 3 5 5" xfId="14349" xr:uid="{00000000-0005-0000-0000-0000C0390000}"/>
    <cellStyle name="Normal 6 5 3 5 5 2" xfId="14350" xr:uid="{00000000-0005-0000-0000-0000C1390000}"/>
    <cellStyle name="Normal 6 5 3 5 5 2 2" xfId="14351" xr:uid="{00000000-0005-0000-0000-0000C2390000}"/>
    <cellStyle name="Normal 6 5 3 5 5 2 2 2" xfId="14352" xr:uid="{00000000-0005-0000-0000-0000C3390000}"/>
    <cellStyle name="Normal 6 5 3 5 5 2 3" xfId="14353" xr:uid="{00000000-0005-0000-0000-0000C4390000}"/>
    <cellStyle name="Normal 6 5 3 5 5 3" xfId="14354" xr:uid="{00000000-0005-0000-0000-0000C5390000}"/>
    <cellStyle name="Normal 6 5 3 5 5 3 2" xfId="14355" xr:uid="{00000000-0005-0000-0000-0000C6390000}"/>
    <cellStyle name="Normal 6 5 3 5 5 4" xfId="14356" xr:uid="{00000000-0005-0000-0000-0000C7390000}"/>
    <cellStyle name="Normal 6 5 3 5 6" xfId="14357" xr:uid="{00000000-0005-0000-0000-0000C8390000}"/>
    <cellStyle name="Normal 6 5 3 5 6 2" xfId="14358" xr:uid="{00000000-0005-0000-0000-0000C9390000}"/>
    <cellStyle name="Normal 6 5 3 5 6 2 2" xfId="14359" xr:uid="{00000000-0005-0000-0000-0000CA390000}"/>
    <cellStyle name="Normal 6 5 3 5 6 3" xfId="14360" xr:uid="{00000000-0005-0000-0000-0000CB390000}"/>
    <cellStyle name="Normal 6 5 3 5 7" xfId="14361" xr:uid="{00000000-0005-0000-0000-0000CC390000}"/>
    <cellStyle name="Normal 6 5 3 5 7 2" xfId="14362" xr:uid="{00000000-0005-0000-0000-0000CD390000}"/>
    <cellStyle name="Normal 6 5 3 5 8" xfId="14363" xr:uid="{00000000-0005-0000-0000-0000CE390000}"/>
    <cellStyle name="Normal 6 5 3 5 8 2" xfId="14364" xr:uid="{00000000-0005-0000-0000-0000CF390000}"/>
    <cellStyle name="Normal 6 5 3 5 9" xfId="14365" xr:uid="{00000000-0005-0000-0000-0000D0390000}"/>
    <cellStyle name="Normal 6 5 3 6" xfId="14366" xr:uid="{00000000-0005-0000-0000-0000D1390000}"/>
    <cellStyle name="Normal 6 5 3 6 2" xfId="14367" xr:uid="{00000000-0005-0000-0000-0000D2390000}"/>
    <cellStyle name="Normal 6 5 3 6 2 2" xfId="14368" xr:uid="{00000000-0005-0000-0000-0000D3390000}"/>
    <cellStyle name="Normal 6 5 3 6 2 2 2" xfId="14369" xr:uid="{00000000-0005-0000-0000-0000D4390000}"/>
    <cellStyle name="Normal 6 5 3 6 2 2 2 2" xfId="14370" xr:uid="{00000000-0005-0000-0000-0000D5390000}"/>
    <cellStyle name="Normal 6 5 3 6 2 2 2 2 2" xfId="14371" xr:uid="{00000000-0005-0000-0000-0000D6390000}"/>
    <cellStyle name="Normal 6 5 3 6 2 2 2 3" xfId="14372" xr:uid="{00000000-0005-0000-0000-0000D7390000}"/>
    <cellStyle name="Normal 6 5 3 6 2 2 3" xfId="14373" xr:uid="{00000000-0005-0000-0000-0000D8390000}"/>
    <cellStyle name="Normal 6 5 3 6 2 2 3 2" xfId="14374" xr:uid="{00000000-0005-0000-0000-0000D9390000}"/>
    <cellStyle name="Normal 6 5 3 6 2 2 4" xfId="14375" xr:uid="{00000000-0005-0000-0000-0000DA390000}"/>
    <cellStyle name="Normal 6 5 3 6 2 3" xfId="14376" xr:uid="{00000000-0005-0000-0000-0000DB390000}"/>
    <cellStyle name="Normal 6 5 3 6 2 3 2" xfId="14377" xr:uid="{00000000-0005-0000-0000-0000DC390000}"/>
    <cellStyle name="Normal 6 5 3 6 2 3 2 2" xfId="14378" xr:uid="{00000000-0005-0000-0000-0000DD390000}"/>
    <cellStyle name="Normal 6 5 3 6 2 3 2 2 2" xfId="14379" xr:uid="{00000000-0005-0000-0000-0000DE390000}"/>
    <cellStyle name="Normal 6 5 3 6 2 3 2 3" xfId="14380" xr:uid="{00000000-0005-0000-0000-0000DF390000}"/>
    <cellStyle name="Normal 6 5 3 6 2 3 3" xfId="14381" xr:uid="{00000000-0005-0000-0000-0000E0390000}"/>
    <cellStyle name="Normal 6 5 3 6 2 3 3 2" xfId="14382" xr:uid="{00000000-0005-0000-0000-0000E1390000}"/>
    <cellStyle name="Normal 6 5 3 6 2 3 4" xfId="14383" xr:uid="{00000000-0005-0000-0000-0000E2390000}"/>
    <cellStyle name="Normal 6 5 3 6 2 4" xfId="14384" xr:uid="{00000000-0005-0000-0000-0000E3390000}"/>
    <cellStyle name="Normal 6 5 3 6 2 4 2" xfId="14385" xr:uid="{00000000-0005-0000-0000-0000E4390000}"/>
    <cellStyle name="Normal 6 5 3 6 2 4 2 2" xfId="14386" xr:uid="{00000000-0005-0000-0000-0000E5390000}"/>
    <cellStyle name="Normal 6 5 3 6 2 4 2 2 2" xfId="14387" xr:uid="{00000000-0005-0000-0000-0000E6390000}"/>
    <cellStyle name="Normal 6 5 3 6 2 4 2 3" xfId="14388" xr:uid="{00000000-0005-0000-0000-0000E7390000}"/>
    <cellStyle name="Normal 6 5 3 6 2 4 3" xfId="14389" xr:uid="{00000000-0005-0000-0000-0000E8390000}"/>
    <cellStyle name="Normal 6 5 3 6 2 4 3 2" xfId="14390" xr:uid="{00000000-0005-0000-0000-0000E9390000}"/>
    <cellStyle name="Normal 6 5 3 6 2 4 4" xfId="14391" xr:uid="{00000000-0005-0000-0000-0000EA390000}"/>
    <cellStyle name="Normal 6 5 3 6 2 5" xfId="14392" xr:uid="{00000000-0005-0000-0000-0000EB390000}"/>
    <cellStyle name="Normal 6 5 3 6 2 5 2" xfId="14393" xr:uid="{00000000-0005-0000-0000-0000EC390000}"/>
    <cellStyle name="Normal 6 5 3 6 2 5 2 2" xfId="14394" xr:uid="{00000000-0005-0000-0000-0000ED390000}"/>
    <cellStyle name="Normal 6 5 3 6 2 5 3" xfId="14395" xr:uid="{00000000-0005-0000-0000-0000EE390000}"/>
    <cellStyle name="Normal 6 5 3 6 2 6" xfId="14396" xr:uid="{00000000-0005-0000-0000-0000EF390000}"/>
    <cellStyle name="Normal 6 5 3 6 2 6 2" xfId="14397" xr:uid="{00000000-0005-0000-0000-0000F0390000}"/>
    <cellStyle name="Normal 6 5 3 6 2 7" xfId="14398" xr:uid="{00000000-0005-0000-0000-0000F1390000}"/>
    <cellStyle name="Normal 6 5 3 6 3" xfId="14399" xr:uid="{00000000-0005-0000-0000-0000F2390000}"/>
    <cellStyle name="Normal 6 5 3 6 3 2" xfId="14400" xr:uid="{00000000-0005-0000-0000-0000F3390000}"/>
    <cellStyle name="Normal 6 5 3 6 3 2 2" xfId="14401" xr:uid="{00000000-0005-0000-0000-0000F4390000}"/>
    <cellStyle name="Normal 6 5 3 6 3 2 2 2" xfId="14402" xr:uid="{00000000-0005-0000-0000-0000F5390000}"/>
    <cellStyle name="Normal 6 5 3 6 3 2 3" xfId="14403" xr:uid="{00000000-0005-0000-0000-0000F6390000}"/>
    <cellStyle name="Normal 6 5 3 6 3 3" xfId="14404" xr:uid="{00000000-0005-0000-0000-0000F7390000}"/>
    <cellStyle name="Normal 6 5 3 6 3 3 2" xfId="14405" xr:uid="{00000000-0005-0000-0000-0000F8390000}"/>
    <cellStyle name="Normal 6 5 3 6 3 4" xfId="14406" xr:uid="{00000000-0005-0000-0000-0000F9390000}"/>
    <cellStyle name="Normal 6 5 3 6 4" xfId="14407" xr:uid="{00000000-0005-0000-0000-0000FA390000}"/>
    <cellStyle name="Normal 6 5 3 6 4 2" xfId="14408" xr:uid="{00000000-0005-0000-0000-0000FB390000}"/>
    <cellStyle name="Normal 6 5 3 6 4 2 2" xfId="14409" xr:uid="{00000000-0005-0000-0000-0000FC390000}"/>
    <cellStyle name="Normal 6 5 3 6 4 2 2 2" xfId="14410" xr:uid="{00000000-0005-0000-0000-0000FD390000}"/>
    <cellStyle name="Normal 6 5 3 6 4 2 3" xfId="14411" xr:uid="{00000000-0005-0000-0000-0000FE390000}"/>
    <cellStyle name="Normal 6 5 3 6 4 3" xfId="14412" xr:uid="{00000000-0005-0000-0000-0000FF390000}"/>
    <cellStyle name="Normal 6 5 3 6 4 3 2" xfId="14413" xr:uid="{00000000-0005-0000-0000-0000003A0000}"/>
    <cellStyle name="Normal 6 5 3 6 4 4" xfId="14414" xr:uid="{00000000-0005-0000-0000-0000013A0000}"/>
    <cellStyle name="Normal 6 5 3 6 5" xfId="14415" xr:uid="{00000000-0005-0000-0000-0000023A0000}"/>
    <cellStyle name="Normal 6 5 3 6 5 2" xfId="14416" xr:uid="{00000000-0005-0000-0000-0000033A0000}"/>
    <cellStyle name="Normal 6 5 3 6 5 2 2" xfId="14417" xr:uid="{00000000-0005-0000-0000-0000043A0000}"/>
    <cellStyle name="Normal 6 5 3 6 5 2 2 2" xfId="14418" xr:uid="{00000000-0005-0000-0000-0000053A0000}"/>
    <cellStyle name="Normal 6 5 3 6 5 2 3" xfId="14419" xr:uid="{00000000-0005-0000-0000-0000063A0000}"/>
    <cellStyle name="Normal 6 5 3 6 5 3" xfId="14420" xr:uid="{00000000-0005-0000-0000-0000073A0000}"/>
    <cellStyle name="Normal 6 5 3 6 5 3 2" xfId="14421" xr:uid="{00000000-0005-0000-0000-0000083A0000}"/>
    <cellStyle name="Normal 6 5 3 6 5 4" xfId="14422" xr:uid="{00000000-0005-0000-0000-0000093A0000}"/>
    <cellStyle name="Normal 6 5 3 6 6" xfId="14423" xr:uid="{00000000-0005-0000-0000-00000A3A0000}"/>
    <cellStyle name="Normal 6 5 3 6 6 2" xfId="14424" xr:uid="{00000000-0005-0000-0000-00000B3A0000}"/>
    <cellStyle name="Normal 6 5 3 6 6 2 2" xfId="14425" xr:uid="{00000000-0005-0000-0000-00000C3A0000}"/>
    <cellStyle name="Normal 6 5 3 6 6 3" xfId="14426" xr:uid="{00000000-0005-0000-0000-00000D3A0000}"/>
    <cellStyle name="Normal 6 5 3 6 7" xfId="14427" xr:uid="{00000000-0005-0000-0000-00000E3A0000}"/>
    <cellStyle name="Normal 6 5 3 6 7 2" xfId="14428" xr:uid="{00000000-0005-0000-0000-00000F3A0000}"/>
    <cellStyle name="Normal 6 5 3 6 8" xfId="14429" xr:uid="{00000000-0005-0000-0000-0000103A0000}"/>
    <cellStyle name="Normal 6 5 3 7" xfId="14430" xr:uid="{00000000-0005-0000-0000-0000113A0000}"/>
    <cellStyle name="Normal 6 5 3 7 2" xfId="14431" xr:uid="{00000000-0005-0000-0000-0000123A0000}"/>
    <cellStyle name="Normal 6 5 3 7 2 2" xfId="14432" xr:uid="{00000000-0005-0000-0000-0000133A0000}"/>
    <cellStyle name="Normal 6 5 3 7 2 2 2" xfId="14433" xr:uid="{00000000-0005-0000-0000-0000143A0000}"/>
    <cellStyle name="Normal 6 5 3 7 2 2 2 2" xfId="14434" xr:uid="{00000000-0005-0000-0000-0000153A0000}"/>
    <cellStyle name="Normal 6 5 3 7 2 2 3" xfId="14435" xr:uid="{00000000-0005-0000-0000-0000163A0000}"/>
    <cellStyle name="Normal 6 5 3 7 2 3" xfId="14436" xr:uid="{00000000-0005-0000-0000-0000173A0000}"/>
    <cellStyle name="Normal 6 5 3 7 2 3 2" xfId="14437" xr:uid="{00000000-0005-0000-0000-0000183A0000}"/>
    <cellStyle name="Normal 6 5 3 7 2 4" xfId="14438" xr:uid="{00000000-0005-0000-0000-0000193A0000}"/>
    <cellStyle name="Normal 6 5 3 7 3" xfId="14439" xr:uid="{00000000-0005-0000-0000-00001A3A0000}"/>
    <cellStyle name="Normal 6 5 3 7 3 2" xfId="14440" xr:uid="{00000000-0005-0000-0000-00001B3A0000}"/>
    <cellStyle name="Normal 6 5 3 7 3 2 2" xfId="14441" xr:uid="{00000000-0005-0000-0000-00001C3A0000}"/>
    <cellStyle name="Normal 6 5 3 7 3 2 2 2" xfId="14442" xr:uid="{00000000-0005-0000-0000-00001D3A0000}"/>
    <cellStyle name="Normal 6 5 3 7 3 2 3" xfId="14443" xr:uid="{00000000-0005-0000-0000-00001E3A0000}"/>
    <cellStyle name="Normal 6 5 3 7 3 3" xfId="14444" xr:uid="{00000000-0005-0000-0000-00001F3A0000}"/>
    <cellStyle name="Normal 6 5 3 7 3 3 2" xfId="14445" xr:uid="{00000000-0005-0000-0000-0000203A0000}"/>
    <cellStyle name="Normal 6 5 3 7 3 4" xfId="14446" xr:uid="{00000000-0005-0000-0000-0000213A0000}"/>
    <cellStyle name="Normal 6 5 3 7 4" xfId="14447" xr:uid="{00000000-0005-0000-0000-0000223A0000}"/>
    <cellStyle name="Normal 6 5 3 7 4 2" xfId="14448" xr:uid="{00000000-0005-0000-0000-0000233A0000}"/>
    <cellStyle name="Normal 6 5 3 7 4 2 2" xfId="14449" xr:uid="{00000000-0005-0000-0000-0000243A0000}"/>
    <cellStyle name="Normal 6 5 3 7 4 2 2 2" xfId="14450" xr:uid="{00000000-0005-0000-0000-0000253A0000}"/>
    <cellStyle name="Normal 6 5 3 7 4 2 3" xfId="14451" xr:uid="{00000000-0005-0000-0000-0000263A0000}"/>
    <cellStyle name="Normal 6 5 3 7 4 3" xfId="14452" xr:uid="{00000000-0005-0000-0000-0000273A0000}"/>
    <cellStyle name="Normal 6 5 3 7 4 3 2" xfId="14453" xr:uid="{00000000-0005-0000-0000-0000283A0000}"/>
    <cellStyle name="Normal 6 5 3 7 4 4" xfId="14454" xr:uid="{00000000-0005-0000-0000-0000293A0000}"/>
    <cellStyle name="Normal 6 5 3 7 5" xfId="14455" xr:uid="{00000000-0005-0000-0000-00002A3A0000}"/>
    <cellStyle name="Normal 6 5 3 7 5 2" xfId="14456" xr:uid="{00000000-0005-0000-0000-00002B3A0000}"/>
    <cellStyle name="Normal 6 5 3 7 5 2 2" xfId="14457" xr:uid="{00000000-0005-0000-0000-00002C3A0000}"/>
    <cellStyle name="Normal 6 5 3 7 5 3" xfId="14458" xr:uid="{00000000-0005-0000-0000-00002D3A0000}"/>
    <cellStyle name="Normal 6 5 3 7 6" xfId="14459" xr:uid="{00000000-0005-0000-0000-00002E3A0000}"/>
    <cellStyle name="Normal 6 5 3 7 6 2" xfId="14460" xr:uid="{00000000-0005-0000-0000-00002F3A0000}"/>
    <cellStyle name="Normal 6 5 3 7 7" xfId="14461" xr:uid="{00000000-0005-0000-0000-0000303A0000}"/>
    <cellStyle name="Normal 6 5 3 8" xfId="14462" xr:uid="{00000000-0005-0000-0000-0000313A0000}"/>
    <cellStyle name="Normal 6 5 3 8 2" xfId="14463" xr:uid="{00000000-0005-0000-0000-0000323A0000}"/>
    <cellStyle name="Normal 6 5 3 8 2 2" xfId="14464" xr:uid="{00000000-0005-0000-0000-0000333A0000}"/>
    <cellStyle name="Normal 6 5 3 8 2 2 2" xfId="14465" xr:uid="{00000000-0005-0000-0000-0000343A0000}"/>
    <cellStyle name="Normal 6 5 3 8 2 3" xfId="14466" xr:uid="{00000000-0005-0000-0000-0000353A0000}"/>
    <cellStyle name="Normal 6 5 3 8 3" xfId="14467" xr:uid="{00000000-0005-0000-0000-0000363A0000}"/>
    <cellStyle name="Normal 6 5 3 8 3 2" xfId="14468" xr:uid="{00000000-0005-0000-0000-0000373A0000}"/>
    <cellStyle name="Normal 6 5 3 8 4" xfId="14469" xr:uid="{00000000-0005-0000-0000-0000383A0000}"/>
    <cellStyle name="Normal 6 5 3 9" xfId="14470" xr:uid="{00000000-0005-0000-0000-0000393A0000}"/>
    <cellStyle name="Normal 6 5 3 9 2" xfId="14471" xr:uid="{00000000-0005-0000-0000-00003A3A0000}"/>
    <cellStyle name="Normal 6 5 3 9 2 2" xfId="14472" xr:uid="{00000000-0005-0000-0000-00003B3A0000}"/>
    <cellStyle name="Normal 6 5 3 9 2 2 2" xfId="14473" xr:uid="{00000000-0005-0000-0000-00003C3A0000}"/>
    <cellStyle name="Normal 6 5 3 9 2 3" xfId="14474" xr:uid="{00000000-0005-0000-0000-00003D3A0000}"/>
    <cellStyle name="Normal 6 5 3 9 3" xfId="14475" xr:uid="{00000000-0005-0000-0000-00003E3A0000}"/>
    <cellStyle name="Normal 6 5 3 9 3 2" xfId="14476" xr:uid="{00000000-0005-0000-0000-00003F3A0000}"/>
    <cellStyle name="Normal 6 5 3 9 4" xfId="14477" xr:uid="{00000000-0005-0000-0000-0000403A0000}"/>
    <cellStyle name="Normal 6 5 4" xfId="14478" xr:uid="{00000000-0005-0000-0000-0000413A0000}"/>
    <cellStyle name="Normal 6 5 4 10" xfId="14479" xr:uid="{00000000-0005-0000-0000-0000423A0000}"/>
    <cellStyle name="Normal 6 5 4 10 2" xfId="14480" xr:uid="{00000000-0005-0000-0000-0000433A0000}"/>
    <cellStyle name="Normal 6 5 4 10 2 2" xfId="14481" xr:uid="{00000000-0005-0000-0000-0000443A0000}"/>
    <cellStyle name="Normal 6 5 4 10 2 2 2" xfId="14482" xr:uid="{00000000-0005-0000-0000-0000453A0000}"/>
    <cellStyle name="Normal 6 5 4 10 2 3" xfId="14483" xr:uid="{00000000-0005-0000-0000-0000463A0000}"/>
    <cellStyle name="Normal 6 5 4 10 3" xfId="14484" xr:uid="{00000000-0005-0000-0000-0000473A0000}"/>
    <cellStyle name="Normal 6 5 4 10 3 2" xfId="14485" xr:uid="{00000000-0005-0000-0000-0000483A0000}"/>
    <cellStyle name="Normal 6 5 4 10 4" xfId="14486" xr:uid="{00000000-0005-0000-0000-0000493A0000}"/>
    <cellStyle name="Normal 6 5 4 11" xfId="14487" xr:uid="{00000000-0005-0000-0000-00004A3A0000}"/>
    <cellStyle name="Normal 6 5 4 11 2" xfId="14488" xr:uid="{00000000-0005-0000-0000-00004B3A0000}"/>
    <cellStyle name="Normal 6 5 4 11 2 2" xfId="14489" xr:uid="{00000000-0005-0000-0000-00004C3A0000}"/>
    <cellStyle name="Normal 6 5 4 11 3" xfId="14490" xr:uid="{00000000-0005-0000-0000-00004D3A0000}"/>
    <cellStyle name="Normal 6 5 4 12" xfId="14491" xr:uid="{00000000-0005-0000-0000-00004E3A0000}"/>
    <cellStyle name="Normal 6 5 4 12 2" xfId="14492" xr:uid="{00000000-0005-0000-0000-00004F3A0000}"/>
    <cellStyle name="Normal 6 5 4 13" xfId="14493" xr:uid="{00000000-0005-0000-0000-0000503A0000}"/>
    <cellStyle name="Normal 6 5 4 13 2" xfId="14494" xr:uid="{00000000-0005-0000-0000-0000513A0000}"/>
    <cellStyle name="Normal 6 5 4 14" xfId="14495" xr:uid="{00000000-0005-0000-0000-0000523A0000}"/>
    <cellStyle name="Normal 6 5 4 2" xfId="14496" xr:uid="{00000000-0005-0000-0000-0000533A0000}"/>
    <cellStyle name="Normal 6 5 4 2 10" xfId="14497" xr:uid="{00000000-0005-0000-0000-0000543A0000}"/>
    <cellStyle name="Normal 6 5 4 2 10 2" xfId="14498" xr:uid="{00000000-0005-0000-0000-0000553A0000}"/>
    <cellStyle name="Normal 6 5 4 2 11" xfId="14499" xr:uid="{00000000-0005-0000-0000-0000563A0000}"/>
    <cellStyle name="Normal 6 5 4 2 2" xfId="14500" xr:uid="{00000000-0005-0000-0000-0000573A0000}"/>
    <cellStyle name="Normal 6 5 4 2 2 2" xfId="14501" xr:uid="{00000000-0005-0000-0000-0000583A0000}"/>
    <cellStyle name="Normal 6 5 4 2 2 2 2" xfId="14502" xr:uid="{00000000-0005-0000-0000-0000593A0000}"/>
    <cellStyle name="Normal 6 5 4 2 2 2 2 2" xfId="14503" xr:uid="{00000000-0005-0000-0000-00005A3A0000}"/>
    <cellStyle name="Normal 6 5 4 2 2 2 2 2 2" xfId="14504" xr:uid="{00000000-0005-0000-0000-00005B3A0000}"/>
    <cellStyle name="Normal 6 5 4 2 2 2 2 2 2 2" xfId="14505" xr:uid="{00000000-0005-0000-0000-00005C3A0000}"/>
    <cellStyle name="Normal 6 5 4 2 2 2 2 2 3" xfId="14506" xr:uid="{00000000-0005-0000-0000-00005D3A0000}"/>
    <cellStyle name="Normal 6 5 4 2 2 2 2 3" xfId="14507" xr:uid="{00000000-0005-0000-0000-00005E3A0000}"/>
    <cellStyle name="Normal 6 5 4 2 2 2 2 3 2" xfId="14508" xr:uid="{00000000-0005-0000-0000-00005F3A0000}"/>
    <cellStyle name="Normal 6 5 4 2 2 2 2 4" xfId="14509" xr:uid="{00000000-0005-0000-0000-0000603A0000}"/>
    <cellStyle name="Normal 6 5 4 2 2 2 3" xfId="14510" xr:uid="{00000000-0005-0000-0000-0000613A0000}"/>
    <cellStyle name="Normal 6 5 4 2 2 2 3 2" xfId="14511" xr:uid="{00000000-0005-0000-0000-0000623A0000}"/>
    <cellStyle name="Normal 6 5 4 2 2 2 3 2 2" xfId="14512" xr:uid="{00000000-0005-0000-0000-0000633A0000}"/>
    <cellStyle name="Normal 6 5 4 2 2 2 3 2 2 2" xfId="14513" xr:uid="{00000000-0005-0000-0000-0000643A0000}"/>
    <cellStyle name="Normal 6 5 4 2 2 2 3 2 3" xfId="14514" xr:uid="{00000000-0005-0000-0000-0000653A0000}"/>
    <cellStyle name="Normal 6 5 4 2 2 2 3 3" xfId="14515" xr:uid="{00000000-0005-0000-0000-0000663A0000}"/>
    <cellStyle name="Normal 6 5 4 2 2 2 3 3 2" xfId="14516" xr:uid="{00000000-0005-0000-0000-0000673A0000}"/>
    <cellStyle name="Normal 6 5 4 2 2 2 3 4" xfId="14517" xr:uid="{00000000-0005-0000-0000-0000683A0000}"/>
    <cellStyle name="Normal 6 5 4 2 2 2 4" xfId="14518" xr:uid="{00000000-0005-0000-0000-0000693A0000}"/>
    <cellStyle name="Normal 6 5 4 2 2 2 4 2" xfId="14519" xr:uid="{00000000-0005-0000-0000-00006A3A0000}"/>
    <cellStyle name="Normal 6 5 4 2 2 2 4 2 2" xfId="14520" xr:uid="{00000000-0005-0000-0000-00006B3A0000}"/>
    <cellStyle name="Normal 6 5 4 2 2 2 4 2 2 2" xfId="14521" xr:uid="{00000000-0005-0000-0000-00006C3A0000}"/>
    <cellStyle name="Normal 6 5 4 2 2 2 4 2 3" xfId="14522" xr:uid="{00000000-0005-0000-0000-00006D3A0000}"/>
    <cellStyle name="Normal 6 5 4 2 2 2 4 3" xfId="14523" xr:uid="{00000000-0005-0000-0000-00006E3A0000}"/>
    <cellStyle name="Normal 6 5 4 2 2 2 4 3 2" xfId="14524" xr:uid="{00000000-0005-0000-0000-00006F3A0000}"/>
    <cellStyle name="Normal 6 5 4 2 2 2 4 4" xfId="14525" xr:uid="{00000000-0005-0000-0000-0000703A0000}"/>
    <cellStyle name="Normal 6 5 4 2 2 2 5" xfId="14526" xr:uid="{00000000-0005-0000-0000-0000713A0000}"/>
    <cellStyle name="Normal 6 5 4 2 2 2 5 2" xfId="14527" xr:uid="{00000000-0005-0000-0000-0000723A0000}"/>
    <cellStyle name="Normal 6 5 4 2 2 2 5 2 2" xfId="14528" xr:uid="{00000000-0005-0000-0000-0000733A0000}"/>
    <cellStyle name="Normal 6 5 4 2 2 2 5 3" xfId="14529" xr:uid="{00000000-0005-0000-0000-0000743A0000}"/>
    <cellStyle name="Normal 6 5 4 2 2 2 6" xfId="14530" xr:uid="{00000000-0005-0000-0000-0000753A0000}"/>
    <cellStyle name="Normal 6 5 4 2 2 2 6 2" xfId="14531" xr:uid="{00000000-0005-0000-0000-0000763A0000}"/>
    <cellStyle name="Normal 6 5 4 2 2 2 7" xfId="14532" xr:uid="{00000000-0005-0000-0000-0000773A0000}"/>
    <cellStyle name="Normal 6 5 4 2 2 3" xfId="14533" xr:uid="{00000000-0005-0000-0000-0000783A0000}"/>
    <cellStyle name="Normal 6 5 4 2 2 3 2" xfId="14534" xr:uid="{00000000-0005-0000-0000-0000793A0000}"/>
    <cellStyle name="Normal 6 5 4 2 2 3 2 2" xfId="14535" xr:uid="{00000000-0005-0000-0000-00007A3A0000}"/>
    <cellStyle name="Normal 6 5 4 2 2 3 2 2 2" xfId="14536" xr:uid="{00000000-0005-0000-0000-00007B3A0000}"/>
    <cellStyle name="Normal 6 5 4 2 2 3 2 3" xfId="14537" xr:uid="{00000000-0005-0000-0000-00007C3A0000}"/>
    <cellStyle name="Normal 6 5 4 2 2 3 3" xfId="14538" xr:uid="{00000000-0005-0000-0000-00007D3A0000}"/>
    <cellStyle name="Normal 6 5 4 2 2 3 3 2" xfId="14539" xr:uid="{00000000-0005-0000-0000-00007E3A0000}"/>
    <cellStyle name="Normal 6 5 4 2 2 3 4" xfId="14540" xr:uid="{00000000-0005-0000-0000-00007F3A0000}"/>
    <cellStyle name="Normal 6 5 4 2 2 4" xfId="14541" xr:uid="{00000000-0005-0000-0000-0000803A0000}"/>
    <cellStyle name="Normal 6 5 4 2 2 4 2" xfId="14542" xr:uid="{00000000-0005-0000-0000-0000813A0000}"/>
    <cellStyle name="Normal 6 5 4 2 2 4 2 2" xfId="14543" xr:uid="{00000000-0005-0000-0000-0000823A0000}"/>
    <cellStyle name="Normal 6 5 4 2 2 4 2 2 2" xfId="14544" xr:uid="{00000000-0005-0000-0000-0000833A0000}"/>
    <cellStyle name="Normal 6 5 4 2 2 4 2 3" xfId="14545" xr:uid="{00000000-0005-0000-0000-0000843A0000}"/>
    <cellStyle name="Normal 6 5 4 2 2 4 3" xfId="14546" xr:uid="{00000000-0005-0000-0000-0000853A0000}"/>
    <cellStyle name="Normal 6 5 4 2 2 4 3 2" xfId="14547" xr:uid="{00000000-0005-0000-0000-0000863A0000}"/>
    <cellStyle name="Normal 6 5 4 2 2 4 4" xfId="14548" xr:uid="{00000000-0005-0000-0000-0000873A0000}"/>
    <cellStyle name="Normal 6 5 4 2 2 5" xfId="14549" xr:uid="{00000000-0005-0000-0000-0000883A0000}"/>
    <cellStyle name="Normal 6 5 4 2 2 5 2" xfId="14550" xr:uid="{00000000-0005-0000-0000-0000893A0000}"/>
    <cellStyle name="Normal 6 5 4 2 2 5 2 2" xfId="14551" xr:uid="{00000000-0005-0000-0000-00008A3A0000}"/>
    <cellStyle name="Normal 6 5 4 2 2 5 2 2 2" xfId="14552" xr:uid="{00000000-0005-0000-0000-00008B3A0000}"/>
    <cellStyle name="Normal 6 5 4 2 2 5 2 3" xfId="14553" xr:uid="{00000000-0005-0000-0000-00008C3A0000}"/>
    <cellStyle name="Normal 6 5 4 2 2 5 3" xfId="14554" xr:uid="{00000000-0005-0000-0000-00008D3A0000}"/>
    <cellStyle name="Normal 6 5 4 2 2 5 3 2" xfId="14555" xr:uid="{00000000-0005-0000-0000-00008E3A0000}"/>
    <cellStyle name="Normal 6 5 4 2 2 5 4" xfId="14556" xr:uid="{00000000-0005-0000-0000-00008F3A0000}"/>
    <cellStyle name="Normal 6 5 4 2 2 6" xfId="14557" xr:uid="{00000000-0005-0000-0000-0000903A0000}"/>
    <cellStyle name="Normal 6 5 4 2 2 6 2" xfId="14558" xr:uid="{00000000-0005-0000-0000-0000913A0000}"/>
    <cellStyle name="Normal 6 5 4 2 2 6 2 2" xfId="14559" xr:uid="{00000000-0005-0000-0000-0000923A0000}"/>
    <cellStyle name="Normal 6 5 4 2 2 6 3" xfId="14560" xr:uid="{00000000-0005-0000-0000-0000933A0000}"/>
    <cellStyle name="Normal 6 5 4 2 2 7" xfId="14561" xr:uid="{00000000-0005-0000-0000-0000943A0000}"/>
    <cellStyle name="Normal 6 5 4 2 2 7 2" xfId="14562" xr:uid="{00000000-0005-0000-0000-0000953A0000}"/>
    <cellStyle name="Normal 6 5 4 2 2 8" xfId="14563" xr:uid="{00000000-0005-0000-0000-0000963A0000}"/>
    <cellStyle name="Normal 6 5 4 2 2 8 2" xfId="14564" xr:uid="{00000000-0005-0000-0000-0000973A0000}"/>
    <cellStyle name="Normal 6 5 4 2 2 9" xfId="14565" xr:uid="{00000000-0005-0000-0000-0000983A0000}"/>
    <cellStyle name="Normal 6 5 4 2 3" xfId="14566" xr:uid="{00000000-0005-0000-0000-0000993A0000}"/>
    <cellStyle name="Normal 6 5 4 2 3 2" xfId="14567" xr:uid="{00000000-0005-0000-0000-00009A3A0000}"/>
    <cellStyle name="Normal 6 5 4 2 3 2 2" xfId="14568" xr:uid="{00000000-0005-0000-0000-00009B3A0000}"/>
    <cellStyle name="Normal 6 5 4 2 3 2 2 2" xfId="14569" xr:uid="{00000000-0005-0000-0000-00009C3A0000}"/>
    <cellStyle name="Normal 6 5 4 2 3 2 2 2 2" xfId="14570" xr:uid="{00000000-0005-0000-0000-00009D3A0000}"/>
    <cellStyle name="Normal 6 5 4 2 3 2 2 3" xfId="14571" xr:uid="{00000000-0005-0000-0000-00009E3A0000}"/>
    <cellStyle name="Normal 6 5 4 2 3 2 3" xfId="14572" xr:uid="{00000000-0005-0000-0000-00009F3A0000}"/>
    <cellStyle name="Normal 6 5 4 2 3 2 3 2" xfId="14573" xr:uid="{00000000-0005-0000-0000-0000A03A0000}"/>
    <cellStyle name="Normal 6 5 4 2 3 2 4" xfId="14574" xr:uid="{00000000-0005-0000-0000-0000A13A0000}"/>
    <cellStyle name="Normal 6 5 4 2 3 3" xfId="14575" xr:uid="{00000000-0005-0000-0000-0000A23A0000}"/>
    <cellStyle name="Normal 6 5 4 2 3 3 2" xfId="14576" xr:uid="{00000000-0005-0000-0000-0000A33A0000}"/>
    <cellStyle name="Normal 6 5 4 2 3 3 2 2" xfId="14577" xr:uid="{00000000-0005-0000-0000-0000A43A0000}"/>
    <cellStyle name="Normal 6 5 4 2 3 3 2 2 2" xfId="14578" xr:uid="{00000000-0005-0000-0000-0000A53A0000}"/>
    <cellStyle name="Normal 6 5 4 2 3 3 2 3" xfId="14579" xr:uid="{00000000-0005-0000-0000-0000A63A0000}"/>
    <cellStyle name="Normal 6 5 4 2 3 3 3" xfId="14580" xr:uid="{00000000-0005-0000-0000-0000A73A0000}"/>
    <cellStyle name="Normal 6 5 4 2 3 3 3 2" xfId="14581" xr:uid="{00000000-0005-0000-0000-0000A83A0000}"/>
    <cellStyle name="Normal 6 5 4 2 3 3 4" xfId="14582" xr:uid="{00000000-0005-0000-0000-0000A93A0000}"/>
    <cellStyle name="Normal 6 5 4 2 3 4" xfId="14583" xr:uid="{00000000-0005-0000-0000-0000AA3A0000}"/>
    <cellStyle name="Normal 6 5 4 2 3 4 2" xfId="14584" xr:uid="{00000000-0005-0000-0000-0000AB3A0000}"/>
    <cellStyle name="Normal 6 5 4 2 3 4 2 2" xfId="14585" xr:uid="{00000000-0005-0000-0000-0000AC3A0000}"/>
    <cellStyle name="Normal 6 5 4 2 3 4 2 2 2" xfId="14586" xr:uid="{00000000-0005-0000-0000-0000AD3A0000}"/>
    <cellStyle name="Normal 6 5 4 2 3 4 2 3" xfId="14587" xr:uid="{00000000-0005-0000-0000-0000AE3A0000}"/>
    <cellStyle name="Normal 6 5 4 2 3 4 3" xfId="14588" xr:uid="{00000000-0005-0000-0000-0000AF3A0000}"/>
    <cellStyle name="Normal 6 5 4 2 3 4 3 2" xfId="14589" xr:uid="{00000000-0005-0000-0000-0000B03A0000}"/>
    <cellStyle name="Normal 6 5 4 2 3 4 4" xfId="14590" xr:uid="{00000000-0005-0000-0000-0000B13A0000}"/>
    <cellStyle name="Normal 6 5 4 2 3 5" xfId="14591" xr:uid="{00000000-0005-0000-0000-0000B23A0000}"/>
    <cellStyle name="Normal 6 5 4 2 3 5 2" xfId="14592" xr:uid="{00000000-0005-0000-0000-0000B33A0000}"/>
    <cellStyle name="Normal 6 5 4 2 3 5 2 2" xfId="14593" xr:uid="{00000000-0005-0000-0000-0000B43A0000}"/>
    <cellStyle name="Normal 6 5 4 2 3 5 3" xfId="14594" xr:uid="{00000000-0005-0000-0000-0000B53A0000}"/>
    <cellStyle name="Normal 6 5 4 2 3 6" xfId="14595" xr:uid="{00000000-0005-0000-0000-0000B63A0000}"/>
    <cellStyle name="Normal 6 5 4 2 3 6 2" xfId="14596" xr:uid="{00000000-0005-0000-0000-0000B73A0000}"/>
    <cellStyle name="Normal 6 5 4 2 3 7" xfId="14597" xr:uid="{00000000-0005-0000-0000-0000B83A0000}"/>
    <cellStyle name="Normal 6 5 4 2 4" xfId="14598" xr:uid="{00000000-0005-0000-0000-0000B93A0000}"/>
    <cellStyle name="Normal 6 5 4 2 4 2" xfId="14599" xr:uid="{00000000-0005-0000-0000-0000BA3A0000}"/>
    <cellStyle name="Normal 6 5 4 2 4 2 2" xfId="14600" xr:uid="{00000000-0005-0000-0000-0000BB3A0000}"/>
    <cellStyle name="Normal 6 5 4 2 4 2 2 2" xfId="14601" xr:uid="{00000000-0005-0000-0000-0000BC3A0000}"/>
    <cellStyle name="Normal 6 5 4 2 4 2 3" xfId="14602" xr:uid="{00000000-0005-0000-0000-0000BD3A0000}"/>
    <cellStyle name="Normal 6 5 4 2 4 3" xfId="14603" xr:uid="{00000000-0005-0000-0000-0000BE3A0000}"/>
    <cellStyle name="Normal 6 5 4 2 4 3 2" xfId="14604" xr:uid="{00000000-0005-0000-0000-0000BF3A0000}"/>
    <cellStyle name="Normal 6 5 4 2 4 4" xfId="14605" xr:uid="{00000000-0005-0000-0000-0000C03A0000}"/>
    <cellStyle name="Normal 6 5 4 2 5" xfId="14606" xr:uid="{00000000-0005-0000-0000-0000C13A0000}"/>
    <cellStyle name="Normal 6 5 4 2 5 2" xfId="14607" xr:uid="{00000000-0005-0000-0000-0000C23A0000}"/>
    <cellStyle name="Normal 6 5 4 2 5 2 2" xfId="14608" xr:uid="{00000000-0005-0000-0000-0000C33A0000}"/>
    <cellStyle name="Normal 6 5 4 2 5 2 2 2" xfId="14609" xr:uid="{00000000-0005-0000-0000-0000C43A0000}"/>
    <cellStyle name="Normal 6 5 4 2 5 2 3" xfId="14610" xr:uid="{00000000-0005-0000-0000-0000C53A0000}"/>
    <cellStyle name="Normal 6 5 4 2 5 3" xfId="14611" xr:uid="{00000000-0005-0000-0000-0000C63A0000}"/>
    <cellStyle name="Normal 6 5 4 2 5 3 2" xfId="14612" xr:uid="{00000000-0005-0000-0000-0000C73A0000}"/>
    <cellStyle name="Normal 6 5 4 2 5 4" xfId="14613" xr:uid="{00000000-0005-0000-0000-0000C83A0000}"/>
    <cellStyle name="Normal 6 5 4 2 6" xfId="14614" xr:uid="{00000000-0005-0000-0000-0000C93A0000}"/>
    <cellStyle name="Normal 6 5 4 2 6 2" xfId="14615" xr:uid="{00000000-0005-0000-0000-0000CA3A0000}"/>
    <cellStyle name="Normal 6 5 4 2 6 2 2" xfId="14616" xr:uid="{00000000-0005-0000-0000-0000CB3A0000}"/>
    <cellStyle name="Normal 6 5 4 2 6 2 2 2" xfId="14617" xr:uid="{00000000-0005-0000-0000-0000CC3A0000}"/>
    <cellStyle name="Normal 6 5 4 2 6 2 3" xfId="14618" xr:uid="{00000000-0005-0000-0000-0000CD3A0000}"/>
    <cellStyle name="Normal 6 5 4 2 6 3" xfId="14619" xr:uid="{00000000-0005-0000-0000-0000CE3A0000}"/>
    <cellStyle name="Normal 6 5 4 2 6 3 2" xfId="14620" xr:uid="{00000000-0005-0000-0000-0000CF3A0000}"/>
    <cellStyle name="Normal 6 5 4 2 6 4" xfId="14621" xr:uid="{00000000-0005-0000-0000-0000D03A0000}"/>
    <cellStyle name="Normal 6 5 4 2 7" xfId="14622" xr:uid="{00000000-0005-0000-0000-0000D13A0000}"/>
    <cellStyle name="Normal 6 5 4 2 7 2" xfId="14623" xr:uid="{00000000-0005-0000-0000-0000D23A0000}"/>
    <cellStyle name="Normal 6 5 4 2 7 2 2" xfId="14624" xr:uid="{00000000-0005-0000-0000-0000D33A0000}"/>
    <cellStyle name="Normal 6 5 4 2 7 2 2 2" xfId="14625" xr:uid="{00000000-0005-0000-0000-0000D43A0000}"/>
    <cellStyle name="Normal 6 5 4 2 7 2 3" xfId="14626" xr:uid="{00000000-0005-0000-0000-0000D53A0000}"/>
    <cellStyle name="Normal 6 5 4 2 7 3" xfId="14627" xr:uid="{00000000-0005-0000-0000-0000D63A0000}"/>
    <cellStyle name="Normal 6 5 4 2 7 3 2" xfId="14628" xr:uid="{00000000-0005-0000-0000-0000D73A0000}"/>
    <cellStyle name="Normal 6 5 4 2 7 4" xfId="14629" xr:uid="{00000000-0005-0000-0000-0000D83A0000}"/>
    <cellStyle name="Normal 6 5 4 2 8" xfId="14630" xr:uid="{00000000-0005-0000-0000-0000D93A0000}"/>
    <cellStyle name="Normal 6 5 4 2 8 2" xfId="14631" xr:uid="{00000000-0005-0000-0000-0000DA3A0000}"/>
    <cellStyle name="Normal 6 5 4 2 8 2 2" xfId="14632" xr:uid="{00000000-0005-0000-0000-0000DB3A0000}"/>
    <cellStyle name="Normal 6 5 4 2 8 3" xfId="14633" xr:uid="{00000000-0005-0000-0000-0000DC3A0000}"/>
    <cellStyle name="Normal 6 5 4 2 9" xfId="14634" xr:uid="{00000000-0005-0000-0000-0000DD3A0000}"/>
    <cellStyle name="Normal 6 5 4 2 9 2" xfId="14635" xr:uid="{00000000-0005-0000-0000-0000DE3A0000}"/>
    <cellStyle name="Normal 6 5 4 3" xfId="14636" xr:uid="{00000000-0005-0000-0000-0000DF3A0000}"/>
    <cellStyle name="Normal 6 5 4 3 10" xfId="14637" xr:uid="{00000000-0005-0000-0000-0000E03A0000}"/>
    <cellStyle name="Normal 6 5 4 3 2" xfId="14638" xr:uid="{00000000-0005-0000-0000-0000E13A0000}"/>
    <cellStyle name="Normal 6 5 4 3 2 2" xfId="14639" xr:uid="{00000000-0005-0000-0000-0000E23A0000}"/>
    <cellStyle name="Normal 6 5 4 3 2 2 2" xfId="14640" xr:uid="{00000000-0005-0000-0000-0000E33A0000}"/>
    <cellStyle name="Normal 6 5 4 3 2 2 2 2" xfId="14641" xr:uid="{00000000-0005-0000-0000-0000E43A0000}"/>
    <cellStyle name="Normal 6 5 4 3 2 2 2 2 2" xfId="14642" xr:uid="{00000000-0005-0000-0000-0000E53A0000}"/>
    <cellStyle name="Normal 6 5 4 3 2 2 2 3" xfId="14643" xr:uid="{00000000-0005-0000-0000-0000E63A0000}"/>
    <cellStyle name="Normal 6 5 4 3 2 2 3" xfId="14644" xr:uid="{00000000-0005-0000-0000-0000E73A0000}"/>
    <cellStyle name="Normal 6 5 4 3 2 2 3 2" xfId="14645" xr:uid="{00000000-0005-0000-0000-0000E83A0000}"/>
    <cellStyle name="Normal 6 5 4 3 2 2 4" xfId="14646" xr:uid="{00000000-0005-0000-0000-0000E93A0000}"/>
    <cellStyle name="Normal 6 5 4 3 2 3" xfId="14647" xr:uid="{00000000-0005-0000-0000-0000EA3A0000}"/>
    <cellStyle name="Normal 6 5 4 3 2 3 2" xfId="14648" xr:uid="{00000000-0005-0000-0000-0000EB3A0000}"/>
    <cellStyle name="Normal 6 5 4 3 2 3 2 2" xfId="14649" xr:uid="{00000000-0005-0000-0000-0000EC3A0000}"/>
    <cellStyle name="Normal 6 5 4 3 2 3 2 2 2" xfId="14650" xr:uid="{00000000-0005-0000-0000-0000ED3A0000}"/>
    <cellStyle name="Normal 6 5 4 3 2 3 2 3" xfId="14651" xr:uid="{00000000-0005-0000-0000-0000EE3A0000}"/>
    <cellStyle name="Normal 6 5 4 3 2 3 3" xfId="14652" xr:uid="{00000000-0005-0000-0000-0000EF3A0000}"/>
    <cellStyle name="Normal 6 5 4 3 2 3 3 2" xfId="14653" xr:uid="{00000000-0005-0000-0000-0000F03A0000}"/>
    <cellStyle name="Normal 6 5 4 3 2 3 4" xfId="14654" xr:uid="{00000000-0005-0000-0000-0000F13A0000}"/>
    <cellStyle name="Normal 6 5 4 3 2 4" xfId="14655" xr:uid="{00000000-0005-0000-0000-0000F23A0000}"/>
    <cellStyle name="Normal 6 5 4 3 2 4 2" xfId="14656" xr:uid="{00000000-0005-0000-0000-0000F33A0000}"/>
    <cellStyle name="Normal 6 5 4 3 2 4 2 2" xfId="14657" xr:uid="{00000000-0005-0000-0000-0000F43A0000}"/>
    <cellStyle name="Normal 6 5 4 3 2 4 2 2 2" xfId="14658" xr:uid="{00000000-0005-0000-0000-0000F53A0000}"/>
    <cellStyle name="Normal 6 5 4 3 2 4 2 3" xfId="14659" xr:uid="{00000000-0005-0000-0000-0000F63A0000}"/>
    <cellStyle name="Normal 6 5 4 3 2 4 3" xfId="14660" xr:uid="{00000000-0005-0000-0000-0000F73A0000}"/>
    <cellStyle name="Normal 6 5 4 3 2 4 3 2" xfId="14661" xr:uid="{00000000-0005-0000-0000-0000F83A0000}"/>
    <cellStyle name="Normal 6 5 4 3 2 4 4" xfId="14662" xr:uid="{00000000-0005-0000-0000-0000F93A0000}"/>
    <cellStyle name="Normal 6 5 4 3 2 5" xfId="14663" xr:uid="{00000000-0005-0000-0000-0000FA3A0000}"/>
    <cellStyle name="Normal 6 5 4 3 2 5 2" xfId="14664" xr:uid="{00000000-0005-0000-0000-0000FB3A0000}"/>
    <cellStyle name="Normal 6 5 4 3 2 5 2 2" xfId="14665" xr:uid="{00000000-0005-0000-0000-0000FC3A0000}"/>
    <cellStyle name="Normal 6 5 4 3 2 5 3" xfId="14666" xr:uid="{00000000-0005-0000-0000-0000FD3A0000}"/>
    <cellStyle name="Normal 6 5 4 3 2 6" xfId="14667" xr:uid="{00000000-0005-0000-0000-0000FE3A0000}"/>
    <cellStyle name="Normal 6 5 4 3 2 6 2" xfId="14668" xr:uid="{00000000-0005-0000-0000-0000FF3A0000}"/>
    <cellStyle name="Normal 6 5 4 3 2 7" xfId="14669" xr:uid="{00000000-0005-0000-0000-0000003B0000}"/>
    <cellStyle name="Normal 6 5 4 3 3" xfId="14670" xr:uid="{00000000-0005-0000-0000-0000013B0000}"/>
    <cellStyle name="Normal 6 5 4 3 3 2" xfId="14671" xr:uid="{00000000-0005-0000-0000-0000023B0000}"/>
    <cellStyle name="Normal 6 5 4 3 3 2 2" xfId="14672" xr:uid="{00000000-0005-0000-0000-0000033B0000}"/>
    <cellStyle name="Normal 6 5 4 3 3 2 2 2" xfId="14673" xr:uid="{00000000-0005-0000-0000-0000043B0000}"/>
    <cellStyle name="Normal 6 5 4 3 3 2 3" xfId="14674" xr:uid="{00000000-0005-0000-0000-0000053B0000}"/>
    <cellStyle name="Normal 6 5 4 3 3 3" xfId="14675" xr:uid="{00000000-0005-0000-0000-0000063B0000}"/>
    <cellStyle name="Normal 6 5 4 3 3 3 2" xfId="14676" xr:uid="{00000000-0005-0000-0000-0000073B0000}"/>
    <cellStyle name="Normal 6 5 4 3 3 4" xfId="14677" xr:uid="{00000000-0005-0000-0000-0000083B0000}"/>
    <cellStyle name="Normal 6 5 4 3 4" xfId="14678" xr:uid="{00000000-0005-0000-0000-0000093B0000}"/>
    <cellStyle name="Normal 6 5 4 3 4 2" xfId="14679" xr:uid="{00000000-0005-0000-0000-00000A3B0000}"/>
    <cellStyle name="Normal 6 5 4 3 4 2 2" xfId="14680" xr:uid="{00000000-0005-0000-0000-00000B3B0000}"/>
    <cellStyle name="Normal 6 5 4 3 4 2 2 2" xfId="14681" xr:uid="{00000000-0005-0000-0000-00000C3B0000}"/>
    <cellStyle name="Normal 6 5 4 3 4 2 3" xfId="14682" xr:uid="{00000000-0005-0000-0000-00000D3B0000}"/>
    <cellStyle name="Normal 6 5 4 3 4 3" xfId="14683" xr:uid="{00000000-0005-0000-0000-00000E3B0000}"/>
    <cellStyle name="Normal 6 5 4 3 4 3 2" xfId="14684" xr:uid="{00000000-0005-0000-0000-00000F3B0000}"/>
    <cellStyle name="Normal 6 5 4 3 4 4" xfId="14685" xr:uid="{00000000-0005-0000-0000-0000103B0000}"/>
    <cellStyle name="Normal 6 5 4 3 5" xfId="14686" xr:uid="{00000000-0005-0000-0000-0000113B0000}"/>
    <cellStyle name="Normal 6 5 4 3 5 2" xfId="14687" xr:uid="{00000000-0005-0000-0000-0000123B0000}"/>
    <cellStyle name="Normal 6 5 4 3 5 2 2" xfId="14688" xr:uid="{00000000-0005-0000-0000-0000133B0000}"/>
    <cellStyle name="Normal 6 5 4 3 5 2 2 2" xfId="14689" xr:uid="{00000000-0005-0000-0000-0000143B0000}"/>
    <cellStyle name="Normal 6 5 4 3 5 2 3" xfId="14690" xr:uid="{00000000-0005-0000-0000-0000153B0000}"/>
    <cellStyle name="Normal 6 5 4 3 5 3" xfId="14691" xr:uid="{00000000-0005-0000-0000-0000163B0000}"/>
    <cellStyle name="Normal 6 5 4 3 5 3 2" xfId="14692" xr:uid="{00000000-0005-0000-0000-0000173B0000}"/>
    <cellStyle name="Normal 6 5 4 3 5 4" xfId="14693" xr:uid="{00000000-0005-0000-0000-0000183B0000}"/>
    <cellStyle name="Normal 6 5 4 3 6" xfId="14694" xr:uid="{00000000-0005-0000-0000-0000193B0000}"/>
    <cellStyle name="Normal 6 5 4 3 6 2" xfId="14695" xr:uid="{00000000-0005-0000-0000-00001A3B0000}"/>
    <cellStyle name="Normal 6 5 4 3 6 2 2" xfId="14696" xr:uid="{00000000-0005-0000-0000-00001B3B0000}"/>
    <cellStyle name="Normal 6 5 4 3 6 2 2 2" xfId="14697" xr:uid="{00000000-0005-0000-0000-00001C3B0000}"/>
    <cellStyle name="Normal 6 5 4 3 6 2 3" xfId="14698" xr:uid="{00000000-0005-0000-0000-00001D3B0000}"/>
    <cellStyle name="Normal 6 5 4 3 6 3" xfId="14699" xr:uid="{00000000-0005-0000-0000-00001E3B0000}"/>
    <cellStyle name="Normal 6 5 4 3 6 3 2" xfId="14700" xr:uid="{00000000-0005-0000-0000-00001F3B0000}"/>
    <cellStyle name="Normal 6 5 4 3 6 4" xfId="14701" xr:uid="{00000000-0005-0000-0000-0000203B0000}"/>
    <cellStyle name="Normal 6 5 4 3 7" xfId="14702" xr:uid="{00000000-0005-0000-0000-0000213B0000}"/>
    <cellStyle name="Normal 6 5 4 3 7 2" xfId="14703" xr:uid="{00000000-0005-0000-0000-0000223B0000}"/>
    <cellStyle name="Normal 6 5 4 3 7 2 2" xfId="14704" xr:uid="{00000000-0005-0000-0000-0000233B0000}"/>
    <cellStyle name="Normal 6 5 4 3 7 3" xfId="14705" xr:uid="{00000000-0005-0000-0000-0000243B0000}"/>
    <cellStyle name="Normal 6 5 4 3 8" xfId="14706" xr:uid="{00000000-0005-0000-0000-0000253B0000}"/>
    <cellStyle name="Normal 6 5 4 3 8 2" xfId="14707" xr:uid="{00000000-0005-0000-0000-0000263B0000}"/>
    <cellStyle name="Normal 6 5 4 3 9" xfId="14708" xr:uid="{00000000-0005-0000-0000-0000273B0000}"/>
    <cellStyle name="Normal 6 5 4 3 9 2" xfId="14709" xr:uid="{00000000-0005-0000-0000-0000283B0000}"/>
    <cellStyle name="Normal 6 5 4 4" xfId="14710" xr:uid="{00000000-0005-0000-0000-0000293B0000}"/>
    <cellStyle name="Normal 6 5 4 4 2" xfId="14711" xr:uid="{00000000-0005-0000-0000-00002A3B0000}"/>
    <cellStyle name="Normal 6 5 4 4 2 2" xfId="14712" xr:uid="{00000000-0005-0000-0000-00002B3B0000}"/>
    <cellStyle name="Normal 6 5 4 4 2 2 2" xfId="14713" xr:uid="{00000000-0005-0000-0000-00002C3B0000}"/>
    <cellStyle name="Normal 6 5 4 4 2 2 2 2" xfId="14714" xr:uid="{00000000-0005-0000-0000-00002D3B0000}"/>
    <cellStyle name="Normal 6 5 4 4 2 2 2 2 2" xfId="14715" xr:uid="{00000000-0005-0000-0000-00002E3B0000}"/>
    <cellStyle name="Normal 6 5 4 4 2 2 2 3" xfId="14716" xr:uid="{00000000-0005-0000-0000-00002F3B0000}"/>
    <cellStyle name="Normal 6 5 4 4 2 2 3" xfId="14717" xr:uid="{00000000-0005-0000-0000-0000303B0000}"/>
    <cellStyle name="Normal 6 5 4 4 2 2 3 2" xfId="14718" xr:uid="{00000000-0005-0000-0000-0000313B0000}"/>
    <cellStyle name="Normal 6 5 4 4 2 2 4" xfId="14719" xr:uid="{00000000-0005-0000-0000-0000323B0000}"/>
    <cellStyle name="Normal 6 5 4 4 2 3" xfId="14720" xr:uid="{00000000-0005-0000-0000-0000333B0000}"/>
    <cellStyle name="Normal 6 5 4 4 2 3 2" xfId="14721" xr:uid="{00000000-0005-0000-0000-0000343B0000}"/>
    <cellStyle name="Normal 6 5 4 4 2 3 2 2" xfId="14722" xr:uid="{00000000-0005-0000-0000-0000353B0000}"/>
    <cellStyle name="Normal 6 5 4 4 2 3 2 2 2" xfId="14723" xr:uid="{00000000-0005-0000-0000-0000363B0000}"/>
    <cellStyle name="Normal 6 5 4 4 2 3 2 3" xfId="14724" xr:uid="{00000000-0005-0000-0000-0000373B0000}"/>
    <cellStyle name="Normal 6 5 4 4 2 3 3" xfId="14725" xr:uid="{00000000-0005-0000-0000-0000383B0000}"/>
    <cellStyle name="Normal 6 5 4 4 2 3 3 2" xfId="14726" xr:uid="{00000000-0005-0000-0000-0000393B0000}"/>
    <cellStyle name="Normal 6 5 4 4 2 3 4" xfId="14727" xr:uid="{00000000-0005-0000-0000-00003A3B0000}"/>
    <cellStyle name="Normal 6 5 4 4 2 4" xfId="14728" xr:uid="{00000000-0005-0000-0000-00003B3B0000}"/>
    <cellStyle name="Normal 6 5 4 4 2 4 2" xfId="14729" xr:uid="{00000000-0005-0000-0000-00003C3B0000}"/>
    <cellStyle name="Normal 6 5 4 4 2 4 2 2" xfId="14730" xr:uid="{00000000-0005-0000-0000-00003D3B0000}"/>
    <cellStyle name="Normal 6 5 4 4 2 4 2 2 2" xfId="14731" xr:uid="{00000000-0005-0000-0000-00003E3B0000}"/>
    <cellStyle name="Normal 6 5 4 4 2 4 2 3" xfId="14732" xr:uid="{00000000-0005-0000-0000-00003F3B0000}"/>
    <cellStyle name="Normal 6 5 4 4 2 4 3" xfId="14733" xr:uid="{00000000-0005-0000-0000-0000403B0000}"/>
    <cellStyle name="Normal 6 5 4 4 2 4 3 2" xfId="14734" xr:uid="{00000000-0005-0000-0000-0000413B0000}"/>
    <cellStyle name="Normal 6 5 4 4 2 4 4" xfId="14735" xr:uid="{00000000-0005-0000-0000-0000423B0000}"/>
    <cellStyle name="Normal 6 5 4 4 2 5" xfId="14736" xr:uid="{00000000-0005-0000-0000-0000433B0000}"/>
    <cellStyle name="Normal 6 5 4 4 2 5 2" xfId="14737" xr:uid="{00000000-0005-0000-0000-0000443B0000}"/>
    <cellStyle name="Normal 6 5 4 4 2 5 2 2" xfId="14738" xr:uid="{00000000-0005-0000-0000-0000453B0000}"/>
    <cellStyle name="Normal 6 5 4 4 2 5 3" xfId="14739" xr:uid="{00000000-0005-0000-0000-0000463B0000}"/>
    <cellStyle name="Normal 6 5 4 4 2 6" xfId="14740" xr:uid="{00000000-0005-0000-0000-0000473B0000}"/>
    <cellStyle name="Normal 6 5 4 4 2 6 2" xfId="14741" xr:uid="{00000000-0005-0000-0000-0000483B0000}"/>
    <cellStyle name="Normal 6 5 4 4 2 7" xfId="14742" xr:uid="{00000000-0005-0000-0000-0000493B0000}"/>
    <cellStyle name="Normal 6 5 4 4 3" xfId="14743" xr:uid="{00000000-0005-0000-0000-00004A3B0000}"/>
    <cellStyle name="Normal 6 5 4 4 3 2" xfId="14744" xr:uid="{00000000-0005-0000-0000-00004B3B0000}"/>
    <cellStyle name="Normal 6 5 4 4 3 2 2" xfId="14745" xr:uid="{00000000-0005-0000-0000-00004C3B0000}"/>
    <cellStyle name="Normal 6 5 4 4 3 2 2 2" xfId="14746" xr:uid="{00000000-0005-0000-0000-00004D3B0000}"/>
    <cellStyle name="Normal 6 5 4 4 3 2 3" xfId="14747" xr:uid="{00000000-0005-0000-0000-00004E3B0000}"/>
    <cellStyle name="Normal 6 5 4 4 3 3" xfId="14748" xr:uid="{00000000-0005-0000-0000-00004F3B0000}"/>
    <cellStyle name="Normal 6 5 4 4 3 3 2" xfId="14749" xr:uid="{00000000-0005-0000-0000-0000503B0000}"/>
    <cellStyle name="Normal 6 5 4 4 3 4" xfId="14750" xr:uid="{00000000-0005-0000-0000-0000513B0000}"/>
    <cellStyle name="Normal 6 5 4 4 4" xfId="14751" xr:uid="{00000000-0005-0000-0000-0000523B0000}"/>
    <cellStyle name="Normal 6 5 4 4 4 2" xfId="14752" xr:uid="{00000000-0005-0000-0000-0000533B0000}"/>
    <cellStyle name="Normal 6 5 4 4 4 2 2" xfId="14753" xr:uid="{00000000-0005-0000-0000-0000543B0000}"/>
    <cellStyle name="Normal 6 5 4 4 4 2 2 2" xfId="14754" xr:uid="{00000000-0005-0000-0000-0000553B0000}"/>
    <cellStyle name="Normal 6 5 4 4 4 2 3" xfId="14755" xr:uid="{00000000-0005-0000-0000-0000563B0000}"/>
    <cellStyle name="Normal 6 5 4 4 4 3" xfId="14756" xr:uid="{00000000-0005-0000-0000-0000573B0000}"/>
    <cellStyle name="Normal 6 5 4 4 4 3 2" xfId="14757" xr:uid="{00000000-0005-0000-0000-0000583B0000}"/>
    <cellStyle name="Normal 6 5 4 4 4 4" xfId="14758" xr:uid="{00000000-0005-0000-0000-0000593B0000}"/>
    <cellStyle name="Normal 6 5 4 4 5" xfId="14759" xr:uid="{00000000-0005-0000-0000-00005A3B0000}"/>
    <cellStyle name="Normal 6 5 4 4 5 2" xfId="14760" xr:uid="{00000000-0005-0000-0000-00005B3B0000}"/>
    <cellStyle name="Normal 6 5 4 4 5 2 2" xfId="14761" xr:uid="{00000000-0005-0000-0000-00005C3B0000}"/>
    <cellStyle name="Normal 6 5 4 4 5 2 2 2" xfId="14762" xr:uid="{00000000-0005-0000-0000-00005D3B0000}"/>
    <cellStyle name="Normal 6 5 4 4 5 2 3" xfId="14763" xr:uid="{00000000-0005-0000-0000-00005E3B0000}"/>
    <cellStyle name="Normal 6 5 4 4 5 3" xfId="14764" xr:uid="{00000000-0005-0000-0000-00005F3B0000}"/>
    <cellStyle name="Normal 6 5 4 4 5 3 2" xfId="14765" xr:uid="{00000000-0005-0000-0000-0000603B0000}"/>
    <cellStyle name="Normal 6 5 4 4 5 4" xfId="14766" xr:uid="{00000000-0005-0000-0000-0000613B0000}"/>
    <cellStyle name="Normal 6 5 4 4 6" xfId="14767" xr:uid="{00000000-0005-0000-0000-0000623B0000}"/>
    <cellStyle name="Normal 6 5 4 4 6 2" xfId="14768" xr:uid="{00000000-0005-0000-0000-0000633B0000}"/>
    <cellStyle name="Normal 6 5 4 4 6 2 2" xfId="14769" xr:uid="{00000000-0005-0000-0000-0000643B0000}"/>
    <cellStyle name="Normal 6 5 4 4 6 3" xfId="14770" xr:uid="{00000000-0005-0000-0000-0000653B0000}"/>
    <cellStyle name="Normal 6 5 4 4 7" xfId="14771" xr:uid="{00000000-0005-0000-0000-0000663B0000}"/>
    <cellStyle name="Normal 6 5 4 4 7 2" xfId="14772" xr:uid="{00000000-0005-0000-0000-0000673B0000}"/>
    <cellStyle name="Normal 6 5 4 4 8" xfId="14773" xr:uid="{00000000-0005-0000-0000-0000683B0000}"/>
    <cellStyle name="Normal 6 5 4 4 8 2" xfId="14774" xr:uid="{00000000-0005-0000-0000-0000693B0000}"/>
    <cellStyle name="Normal 6 5 4 4 9" xfId="14775" xr:uid="{00000000-0005-0000-0000-00006A3B0000}"/>
    <cellStyle name="Normal 6 5 4 5" xfId="14776" xr:uid="{00000000-0005-0000-0000-00006B3B0000}"/>
    <cellStyle name="Normal 6 5 4 5 2" xfId="14777" xr:uid="{00000000-0005-0000-0000-00006C3B0000}"/>
    <cellStyle name="Normal 6 5 4 5 2 2" xfId="14778" xr:uid="{00000000-0005-0000-0000-00006D3B0000}"/>
    <cellStyle name="Normal 6 5 4 5 2 2 2" xfId="14779" xr:uid="{00000000-0005-0000-0000-00006E3B0000}"/>
    <cellStyle name="Normal 6 5 4 5 2 2 2 2" xfId="14780" xr:uid="{00000000-0005-0000-0000-00006F3B0000}"/>
    <cellStyle name="Normal 6 5 4 5 2 2 2 2 2" xfId="14781" xr:uid="{00000000-0005-0000-0000-0000703B0000}"/>
    <cellStyle name="Normal 6 5 4 5 2 2 2 3" xfId="14782" xr:uid="{00000000-0005-0000-0000-0000713B0000}"/>
    <cellStyle name="Normal 6 5 4 5 2 2 3" xfId="14783" xr:uid="{00000000-0005-0000-0000-0000723B0000}"/>
    <cellStyle name="Normal 6 5 4 5 2 2 3 2" xfId="14784" xr:uid="{00000000-0005-0000-0000-0000733B0000}"/>
    <cellStyle name="Normal 6 5 4 5 2 2 4" xfId="14785" xr:uid="{00000000-0005-0000-0000-0000743B0000}"/>
    <cellStyle name="Normal 6 5 4 5 2 3" xfId="14786" xr:uid="{00000000-0005-0000-0000-0000753B0000}"/>
    <cellStyle name="Normal 6 5 4 5 2 3 2" xfId="14787" xr:uid="{00000000-0005-0000-0000-0000763B0000}"/>
    <cellStyle name="Normal 6 5 4 5 2 3 2 2" xfId="14788" xr:uid="{00000000-0005-0000-0000-0000773B0000}"/>
    <cellStyle name="Normal 6 5 4 5 2 3 2 2 2" xfId="14789" xr:uid="{00000000-0005-0000-0000-0000783B0000}"/>
    <cellStyle name="Normal 6 5 4 5 2 3 2 3" xfId="14790" xr:uid="{00000000-0005-0000-0000-0000793B0000}"/>
    <cellStyle name="Normal 6 5 4 5 2 3 3" xfId="14791" xr:uid="{00000000-0005-0000-0000-00007A3B0000}"/>
    <cellStyle name="Normal 6 5 4 5 2 3 3 2" xfId="14792" xr:uid="{00000000-0005-0000-0000-00007B3B0000}"/>
    <cellStyle name="Normal 6 5 4 5 2 3 4" xfId="14793" xr:uid="{00000000-0005-0000-0000-00007C3B0000}"/>
    <cellStyle name="Normal 6 5 4 5 2 4" xfId="14794" xr:uid="{00000000-0005-0000-0000-00007D3B0000}"/>
    <cellStyle name="Normal 6 5 4 5 2 4 2" xfId="14795" xr:uid="{00000000-0005-0000-0000-00007E3B0000}"/>
    <cellStyle name="Normal 6 5 4 5 2 4 2 2" xfId="14796" xr:uid="{00000000-0005-0000-0000-00007F3B0000}"/>
    <cellStyle name="Normal 6 5 4 5 2 4 2 2 2" xfId="14797" xr:uid="{00000000-0005-0000-0000-0000803B0000}"/>
    <cellStyle name="Normal 6 5 4 5 2 4 2 3" xfId="14798" xr:uid="{00000000-0005-0000-0000-0000813B0000}"/>
    <cellStyle name="Normal 6 5 4 5 2 4 3" xfId="14799" xr:uid="{00000000-0005-0000-0000-0000823B0000}"/>
    <cellStyle name="Normal 6 5 4 5 2 4 3 2" xfId="14800" xr:uid="{00000000-0005-0000-0000-0000833B0000}"/>
    <cellStyle name="Normal 6 5 4 5 2 4 4" xfId="14801" xr:uid="{00000000-0005-0000-0000-0000843B0000}"/>
    <cellStyle name="Normal 6 5 4 5 2 5" xfId="14802" xr:uid="{00000000-0005-0000-0000-0000853B0000}"/>
    <cellStyle name="Normal 6 5 4 5 2 5 2" xfId="14803" xr:uid="{00000000-0005-0000-0000-0000863B0000}"/>
    <cellStyle name="Normal 6 5 4 5 2 5 2 2" xfId="14804" xr:uid="{00000000-0005-0000-0000-0000873B0000}"/>
    <cellStyle name="Normal 6 5 4 5 2 5 3" xfId="14805" xr:uid="{00000000-0005-0000-0000-0000883B0000}"/>
    <cellStyle name="Normal 6 5 4 5 2 6" xfId="14806" xr:uid="{00000000-0005-0000-0000-0000893B0000}"/>
    <cellStyle name="Normal 6 5 4 5 2 6 2" xfId="14807" xr:uid="{00000000-0005-0000-0000-00008A3B0000}"/>
    <cellStyle name="Normal 6 5 4 5 2 7" xfId="14808" xr:uid="{00000000-0005-0000-0000-00008B3B0000}"/>
    <cellStyle name="Normal 6 5 4 5 3" xfId="14809" xr:uid="{00000000-0005-0000-0000-00008C3B0000}"/>
    <cellStyle name="Normal 6 5 4 5 3 2" xfId="14810" xr:uid="{00000000-0005-0000-0000-00008D3B0000}"/>
    <cellStyle name="Normal 6 5 4 5 3 2 2" xfId="14811" xr:uid="{00000000-0005-0000-0000-00008E3B0000}"/>
    <cellStyle name="Normal 6 5 4 5 3 2 2 2" xfId="14812" xr:uid="{00000000-0005-0000-0000-00008F3B0000}"/>
    <cellStyle name="Normal 6 5 4 5 3 2 3" xfId="14813" xr:uid="{00000000-0005-0000-0000-0000903B0000}"/>
    <cellStyle name="Normal 6 5 4 5 3 3" xfId="14814" xr:uid="{00000000-0005-0000-0000-0000913B0000}"/>
    <cellStyle name="Normal 6 5 4 5 3 3 2" xfId="14815" xr:uid="{00000000-0005-0000-0000-0000923B0000}"/>
    <cellStyle name="Normal 6 5 4 5 3 4" xfId="14816" xr:uid="{00000000-0005-0000-0000-0000933B0000}"/>
    <cellStyle name="Normal 6 5 4 5 4" xfId="14817" xr:uid="{00000000-0005-0000-0000-0000943B0000}"/>
    <cellStyle name="Normal 6 5 4 5 4 2" xfId="14818" xr:uid="{00000000-0005-0000-0000-0000953B0000}"/>
    <cellStyle name="Normal 6 5 4 5 4 2 2" xfId="14819" xr:uid="{00000000-0005-0000-0000-0000963B0000}"/>
    <cellStyle name="Normal 6 5 4 5 4 2 2 2" xfId="14820" xr:uid="{00000000-0005-0000-0000-0000973B0000}"/>
    <cellStyle name="Normal 6 5 4 5 4 2 3" xfId="14821" xr:uid="{00000000-0005-0000-0000-0000983B0000}"/>
    <cellStyle name="Normal 6 5 4 5 4 3" xfId="14822" xr:uid="{00000000-0005-0000-0000-0000993B0000}"/>
    <cellStyle name="Normal 6 5 4 5 4 3 2" xfId="14823" xr:uid="{00000000-0005-0000-0000-00009A3B0000}"/>
    <cellStyle name="Normal 6 5 4 5 4 4" xfId="14824" xr:uid="{00000000-0005-0000-0000-00009B3B0000}"/>
    <cellStyle name="Normal 6 5 4 5 5" xfId="14825" xr:uid="{00000000-0005-0000-0000-00009C3B0000}"/>
    <cellStyle name="Normal 6 5 4 5 5 2" xfId="14826" xr:uid="{00000000-0005-0000-0000-00009D3B0000}"/>
    <cellStyle name="Normal 6 5 4 5 5 2 2" xfId="14827" xr:uid="{00000000-0005-0000-0000-00009E3B0000}"/>
    <cellStyle name="Normal 6 5 4 5 5 2 2 2" xfId="14828" xr:uid="{00000000-0005-0000-0000-00009F3B0000}"/>
    <cellStyle name="Normal 6 5 4 5 5 2 3" xfId="14829" xr:uid="{00000000-0005-0000-0000-0000A03B0000}"/>
    <cellStyle name="Normal 6 5 4 5 5 3" xfId="14830" xr:uid="{00000000-0005-0000-0000-0000A13B0000}"/>
    <cellStyle name="Normal 6 5 4 5 5 3 2" xfId="14831" xr:uid="{00000000-0005-0000-0000-0000A23B0000}"/>
    <cellStyle name="Normal 6 5 4 5 5 4" xfId="14832" xr:uid="{00000000-0005-0000-0000-0000A33B0000}"/>
    <cellStyle name="Normal 6 5 4 5 6" xfId="14833" xr:uid="{00000000-0005-0000-0000-0000A43B0000}"/>
    <cellStyle name="Normal 6 5 4 5 6 2" xfId="14834" xr:uid="{00000000-0005-0000-0000-0000A53B0000}"/>
    <cellStyle name="Normal 6 5 4 5 6 2 2" xfId="14835" xr:uid="{00000000-0005-0000-0000-0000A63B0000}"/>
    <cellStyle name="Normal 6 5 4 5 6 3" xfId="14836" xr:uid="{00000000-0005-0000-0000-0000A73B0000}"/>
    <cellStyle name="Normal 6 5 4 5 7" xfId="14837" xr:uid="{00000000-0005-0000-0000-0000A83B0000}"/>
    <cellStyle name="Normal 6 5 4 5 7 2" xfId="14838" xr:uid="{00000000-0005-0000-0000-0000A93B0000}"/>
    <cellStyle name="Normal 6 5 4 5 8" xfId="14839" xr:uid="{00000000-0005-0000-0000-0000AA3B0000}"/>
    <cellStyle name="Normal 6 5 4 6" xfId="14840" xr:uid="{00000000-0005-0000-0000-0000AB3B0000}"/>
    <cellStyle name="Normal 6 5 4 6 2" xfId="14841" xr:uid="{00000000-0005-0000-0000-0000AC3B0000}"/>
    <cellStyle name="Normal 6 5 4 6 2 2" xfId="14842" xr:uid="{00000000-0005-0000-0000-0000AD3B0000}"/>
    <cellStyle name="Normal 6 5 4 6 2 2 2" xfId="14843" xr:uid="{00000000-0005-0000-0000-0000AE3B0000}"/>
    <cellStyle name="Normal 6 5 4 6 2 2 2 2" xfId="14844" xr:uid="{00000000-0005-0000-0000-0000AF3B0000}"/>
    <cellStyle name="Normal 6 5 4 6 2 2 3" xfId="14845" xr:uid="{00000000-0005-0000-0000-0000B03B0000}"/>
    <cellStyle name="Normal 6 5 4 6 2 3" xfId="14846" xr:uid="{00000000-0005-0000-0000-0000B13B0000}"/>
    <cellStyle name="Normal 6 5 4 6 2 3 2" xfId="14847" xr:uid="{00000000-0005-0000-0000-0000B23B0000}"/>
    <cellStyle name="Normal 6 5 4 6 2 4" xfId="14848" xr:uid="{00000000-0005-0000-0000-0000B33B0000}"/>
    <cellStyle name="Normal 6 5 4 6 3" xfId="14849" xr:uid="{00000000-0005-0000-0000-0000B43B0000}"/>
    <cellStyle name="Normal 6 5 4 6 3 2" xfId="14850" xr:uid="{00000000-0005-0000-0000-0000B53B0000}"/>
    <cellStyle name="Normal 6 5 4 6 3 2 2" xfId="14851" xr:uid="{00000000-0005-0000-0000-0000B63B0000}"/>
    <cellStyle name="Normal 6 5 4 6 3 2 2 2" xfId="14852" xr:uid="{00000000-0005-0000-0000-0000B73B0000}"/>
    <cellStyle name="Normal 6 5 4 6 3 2 3" xfId="14853" xr:uid="{00000000-0005-0000-0000-0000B83B0000}"/>
    <cellStyle name="Normal 6 5 4 6 3 3" xfId="14854" xr:uid="{00000000-0005-0000-0000-0000B93B0000}"/>
    <cellStyle name="Normal 6 5 4 6 3 3 2" xfId="14855" xr:uid="{00000000-0005-0000-0000-0000BA3B0000}"/>
    <cellStyle name="Normal 6 5 4 6 3 4" xfId="14856" xr:uid="{00000000-0005-0000-0000-0000BB3B0000}"/>
    <cellStyle name="Normal 6 5 4 6 4" xfId="14857" xr:uid="{00000000-0005-0000-0000-0000BC3B0000}"/>
    <cellStyle name="Normal 6 5 4 6 4 2" xfId="14858" xr:uid="{00000000-0005-0000-0000-0000BD3B0000}"/>
    <cellStyle name="Normal 6 5 4 6 4 2 2" xfId="14859" xr:uid="{00000000-0005-0000-0000-0000BE3B0000}"/>
    <cellStyle name="Normal 6 5 4 6 4 2 2 2" xfId="14860" xr:uid="{00000000-0005-0000-0000-0000BF3B0000}"/>
    <cellStyle name="Normal 6 5 4 6 4 2 3" xfId="14861" xr:uid="{00000000-0005-0000-0000-0000C03B0000}"/>
    <cellStyle name="Normal 6 5 4 6 4 3" xfId="14862" xr:uid="{00000000-0005-0000-0000-0000C13B0000}"/>
    <cellStyle name="Normal 6 5 4 6 4 3 2" xfId="14863" xr:uid="{00000000-0005-0000-0000-0000C23B0000}"/>
    <cellStyle name="Normal 6 5 4 6 4 4" xfId="14864" xr:uid="{00000000-0005-0000-0000-0000C33B0000}"/>
    <cellStyle name="Normal 6 5 4 6 5" xfId="14865" xr:uid="{00000000-0005-0000-0000-0000C43B0000}"/>
    <cellStyle name="Normal 6 5 4 6 5 2" xfId="14866" xr:uid="{00000000-0005-0000-0000-0000C53B0000}"/>
    <cellStyle name="Normal 6 5 4 6 5 2 2" xfId="14867" xr:uid="{00000000-0005-0000-0000-0000C63B0000}"/>
    <cellStyle name="Normal 6 5 4 6 5 3" xfId="14868" xr:uid="{00000000-0005-0000-0000-0000C73B0000}"/>
    <cellStyle name="Normal 6 5 4 6 6" xfId="14869" xr:uid="{00000000-0005-0000-0000-0000C83B0000}"/>
    <cellStyle name="Normal 6 5 4 6 6 2" xfId="14870" xr:uid="{00000000-0005-0000-0000-0000C93B0000}"/>
    <cellStyle name="Normal 6 5 4 6 7" xfId="14871" xr:uid="{00000000-0005-0000-0000-0000CA3B0000}"/>
    <cellStyle name="Normal 6 5 4 7" xfId="14872" xr:uid="{00000000-0005-0000-0000-0000CB3B0000}"/>
    <cellStyle name="Normal 6 5 4 7 2" xfId="14873" xr:uid="{00000000-0005-0000-0000-0000CC3B0000}"/>
    <cellStyle name="Normal 6 5 4 7 2 2" xfId="14874" xr:uid="{00000000-0005-0000-0000-0000CD3B0000}"/>
    <cellStyle name="Normal 6 5 4 7 2 2 2" xfId="14875" xr:uid="{00000000-0005-0000-0000-0000CE3B0000}"/>
    <cellStyle name="Normal 6 5 4 7 2 3" xfId="14876" xr:uid="{00000000-0005-0000-0000-0000CF3B0000}"/>
    <cellStyle name="Normal 6 5 4 7 3" xfId="14877" xr:uid="{00000000-0005-0000-0000-0000D03B0000}"/>
    <cellStyle name="Normal 6 5 4 7 3 2" xfId="14878" xr:uid="{00000000-0005-0000-0000-0000D13B0000}"/>
    <cellStyle name="Normal 6 5 4 7 4" xfId="14879" xr:uid="{00000000-0005-0000-0000-0000D23B0000}"/>
    <cellStyle name="Normal 6 5 4 8" xfId="14880" xr:uid="{00000000-0005-0000-0000-0000D33B0000}"/>
    <cellStyle name="Normal 6 5 4 8 2" xfId="14881" xr:uid="{00000000-0005-0000-0000-0000D43B0000}"/>
    <cellStyle name="Normal 6 5 4 8 2 2" xfId="14882" xr:uid="{00000000-0005-0000-0000-0000D53B0000}"/>
    <cellStyle name="Normal 6 5 4 8 2 2 2" xfId="14883" xr:uid="{00000000-0005-0000-0000-0000D63B0000}"/>
    <cellStyle name="Normal 6 5 4 8 2 3" xfId="14884" xr:uid="{00000000-0005-0000-0000-0000D73B0000}"/>
    <cellStyle name="Normal 6 5 4 8 3" xfId="14885" xr:uid="{00000000-0005-0000-0000-0000D83B0000}"/>
    <cellStyle name="Normal 6 5 4 8 3 2" xfId="14886" xr:uid="{00000000-0005-0000-0000-0000D93B0000}"/>
    <cellStyle name="Normal 6 5 4 8 4" xfId="14887" xr:uid="{00000000-0005-0000-0000-0000DA3B0000}"/>
    <cellStyle name="Normal 6 5 4 9" xfId="14888" xr:uid="{00000000-0005-0000-0000-0000DB3B0000}"/>
    <cellStyle name="Normal 6 5 4 9 2" xfId="14889" xr:uid="{00000000-0005-0000-0000-0000DC3B0000}"/>
    <cellStyle name="Normal 6 5 4 9 2 2" xfId="14890" xr:uid="{00000000-0005-0000-0000-0000DD3B0000}"/>
    <cellStyle name="Normal 6 5 4 9 2 2 2" xfId="14891" xr:uid="{00000000-0005-0000-0000-0000DE3B0000}"/>
    <cellStyle name="Normal 6 5 4 9 2 3" xfId="14892" xr:uid="{00000000-0005-0000-0000-0000DF3B0000}"/>
    <cellStyle name="Normal 6 5 4 9 3" xfId="14893" xr:uid="{00000000-0005-0000-0000-0000E03B0000}"/>
    <cellStyle name="Normal 6 5 4 9 3 2" xfId="14894" xr:uid="{00000000-0005-0000-0000-0000E13B0000}"/>
    <cellStyle name="Normal 6 5 4 9 4" xfId="14895" xr:uid="{00000000-0005-0000-0000-0000E23B0000}"/>
    <cellStyle name="Normal 6 5 5" xfId="14896" xr:uid="{00000000-0005-0000-0000-0000E33B0000}"/>
    <cellStyle name="Normal 6 5 5 10" xfId="14897" xr:uid="{00000000-0005-0000-0000-0000E43B0000}"/>
    <cellStyle name="Normal 6 5 5 10 2" xfId="14898" xr:uid="{00000000-0005-0000-0000-0000E53B0000}"/>
    <cellStyle name="Normal 6 5 5 10 2 2" xfId="14899" xr:uid="{00000000-0005-0000-0000-0000E63B0000}"/>
    <cellStyle name="Normal 6 5 5 10 2 2 2" xfId="14900" xr:uid="{00000000-0005-0000-0000-0000E73B0000}"/>
    <cellStyle name="Normal 6 5 5 10 2 3" xfId="14901" xr:uid="{00000000-0005-0000-0000-0000E83B0000}"/>
    <cellStyle name="Normal 6 5 5 10 3" xfId="14902" xr:uid="{00000000-0005-0000-0000-0000E93B0000}"/>
    <cellStyle name="Normal 6 5 5 10 3 2" xfId="14903" xr:uid="{00000000-0005-0000-0000-0000EA3B0000}"/>
    <cellStyle name="Normal 6 5 5 10 4" xfId="14904" xr:uid="{00000000-0005-0000-0000-0000EB3B0000}"/>
    <cellStyle name="Normal 6 5 5 11" xfId="14905" xr:uid="{00000000-0005-0000-0000-0000EC3B0000}"/>
    <cellStyle name="Normal 6 5 5 11 2" xfId="14906" xr:uid="{00000000-0005-0000-0000-0000ED3B0000}"/>
    <cellStyle name="Normal 6 5 5 11 2 2" xfId="14907" xr:uid="{00000000-0005-0000-0000-0000EE3B0000}"/>
    <cellStyle name="Normal 6 5 5 11 3" xfId="14908" xr:uid="{00000000-0005-0000-0000-0000EF3B0000}"/>
    <cellStyle name="Normal 6 5 5 12" xfId="14909" xr:uid="{00000000-0005-0000-0000-0000F03B0000}"/>
    <cellStyle name="Normal 6 5 5 12 2" xfId="14910" xr:uid="{00000000-0005-0000-0000-0000F13B0000}"/>
    <cellStyle name="Normal 6 5 5 13" xfId="14911" xr:uid="{00000000-0005-0000-0000-0000F23B0000}"/>
    <cellStyle name="Normal 6 5 5 13 2" xfId="14912" xr:uid="{00000000-0005-0000-0000-0000F33B0000}"/>
    <cellStyle name="Normal 6 5 5 14" xfId="14913" xr:uid="{00000000-0005-0000-0000-0000F43B0000}"/>
    <cellStyle name="Normal 6 5 5 2" xfId="14914" xr:uid="{00000000-0005-0000-0000-0000F53B0000}"/>
    <cellStyle name="Normal 6 5 5 2 10" xfId="14915" xr:uid="{00000000-0005-0000-0000-0000F63B0000}"/>
    <cellStyle name="Normal 6 5 5 2 10 2" xfId="14916" xr:uid="{00000000-0005-0000-0000-0000F73B0000}"/>
    <cellStyle name="Normal 6 5 5 2 11" xfId="14917" xr:uid="{00000000-0005-0000-0000-0000F83B0000}"/>
    <cellStyle name="Normal 6 5 5 2 2" xfId="14918" xr:uid="{00000000-0005-0000-0000-0000F93B0000}"/>
    <cellStyle name="Normal 6 5 5 2 2 2" xfId="14919" xr:uid="{00000000-0005-0000-0000-0000FA3B0000}"/>
    <cellStyle name="Normal 6 5 5 2 2 2 2" xfId="14920" xr:uid="{00000000-0005-0000-0000-0000FB3B0000}"/>
    <cellStyle name="Normal 6 5 5 2 2 2 2 2" xfId="14921" xr:uid="{00000000-0005-0000-0000-0000FC3B0000}"/>
    <cellStyle name="Normal 6 5 5 2 2 2 2 2 2" xfId="14922" xr:uid="{00000000-0005-0000-0000-0000FD3B0000}"/>
    <cellStyle name="Normal 6 5 5 2 2 2 2 2 2 2" xfId="14923" xr:uid="{00000000-0005-0000-0000-0000FE3B0000}"/>
    <cellStyle name="Normal 6 5 5 2 2 2 2 2 3" xfId="14924" xr:uid="{00000000-0005-0000-0000-0000FF3B0000}"/>
    <cellStyle name="Normal 6 5 5 2 2 2 2 3" xfId="14925" xr:uid="{00000000-0005-0000-0000-0000003C0000}"/>
    <cellStyle name="Normal 6 5 5 2 2 2 2 3 2" xfId="14926" xr:uid="{00000000-0005-0000-0000-0000013C0000}"/>
    <cellStyle name="Normal 6 5 5 2 2 2 2 4" xfId="14927" xr:uid="{00000000-0005-0000-0000-0000023C0000}"/>
    <cellStyle name="Normal 6 5 5 2 2 2 3" xfId="14928" xr:uid="{00000000-0005-0000-0000-0000033C0000}"/>
    <cellStyle name="Normal 6 5 5 2 2 2 3 2" xfId="14929" xr:uid="{00000000-0005-0000-0000-0000043C0000}"/>
    <cellStyle name="Normal 6 5 5 2 2 2 3 2 2" xfId="14930" xr:uid="{00000000-0005-0000-0000-0000053C0000}"/>
    <cellStyle name="Normal 6 5 5 2 2 2 3 2 2 2" xfId="14931" xr:uid="{00000000-0005-0000-0000-0000063C0000}"/>
    <cellStyle name="Normal 6 5 5 2 2 2 3 2 3" xfId="14932" xr:uid="{00000000-0005-0000-0000-0000073C0000}"/>
    <cellStyle name="Normal 6 5 5 2 2 2 3 3" xfId="14933" xr:uid="{00000000-0005-0000-0000-0000083C0000}"/>
    <cellStyle name="Normal 6 5 5 2 2 2 3 3 2" xfId="14934" xr:uid="{00000000-0005-0000-0000-0000093C0000}"/>
    <cellStyle name="Normal 6 5 5 2 2 2 3 4" xfId="14935" xr:uid="{00000000-0005-0000-0000-00000A3C0000}"/>
    <cellStyle name="Normal 6 5 5 2 2 2 4" xfId="14936" xr:uid="{00000000-0005-0000-0000-00000B3C0000}"/>
    <cellStyle name="Normal 6 5 5 2 2 2 4 2" xfId="14937" xr:uid="{00000000-0005-0000-0000-00000C3C0000}"/>
    <cellStyle name="Normal 6 5 5 2 2 2 4 2 2" xfId="14938" xr:uid="{00000000-0005-0000-0000-00000D3C0000}"/>
    <cellStyle name="Normal 6 5 5 2 2 2 4 2 2 2" xfId="14939" xr:uid="{00000000-0005-0000-0000-00000E3C0000}"/>
    <cellStyle name="Normal 6 5 5 2 2 2 4 2 3" xfId="14940" xr:uid="{00000000-0005-0000-0000-00000F3C0000}"/>
    <cellStyle name="Normal 6 5 5 2 2 2 4 3" xfId="14941" xr:uid="{00000000-0005-0000-0000-0000103C0000}"/>
    <cellStyle name="Normal 6 5 5 2 2 2 4 3 2" xfId="14942" xr:uid="{00000000-0005-0000-0000-0000113C0000}"/>
    <cellStyle name="Normal 6 5 5 2 2 2 4 4" xfId="14943" xr:uid="{00000000-0005-0000-0000-0000123C0000}"/>
    <cellStyle name="Normal 6 5 5 2 2 2 5" xfId="14944" xr:uid="{00000000-0005-0000-0000-0000133C0000}"/>
    <cellStyle name="Normal 6 5 5 2 2 2 5 2" xfId="14945" xr:uid="{00000000-0005-0000-0000-0000143C0000}"/>
    <cellStyle name="Normal 6 5 5 2 2 2 5 2 2" xfId="14946" xr:uid="{00000000-0005-0000-0000-0000153C0000}"/>
    <cellStyle name="Normal 6 5 5 2 2 2 5 3" xfId="14947" xr:uid="{00000000-0005-0000-0000-0000163C0000}"/>
    <cellStyle name="Normal 6 5 5 2 2 2 6" xfId="14948" xr:uid="{00000000-0005-0000-0000-0000173C0000}"/>
    <cellStyle name="Normal 6 5 5 2 2 2 6 2" xfId="14949" xr:uid="{00000000-0005-0000-0000-0000183C0000}"/>
    <cellStyle name="Normal 6 5 5 2 2 2 7" xfId="14950" xr:uid="{00000000-0005-0000-0000-0000193C0000}"/>
    <cellStyle name="Normal 6 5 5 2 2 3" xfId="14951" xr:uid="{00000000-0005-0000-0000-00001A3C0000}"/>
    <cellStyle name="Normal 6 5 5 2 2 3 2" xfId="14952" xr:uid="{00000000-0005-0000-0000-00001B3C0000}"/>
    <cellStyle name="Normal 6 5 5 2 2 3 2 2" xfId="14953" xr:uid="{00000000-0005-0000-0000-00001C3C0000}"/>
    <cellStyle name="Normal 6 5 5 2 2 3 2 2 2" xfId="14954" xr:uid="{00000000-0005-0000-0000-00001D3C0000}"/>
    <cellStyle name="Normal 6 5 5 2 2 3 2 3" xfId="14955" xr:uid="{00000000-0005-0000-0000-00001E3C0000}"/>
    <cellStyle name="Normal 6 5 5 2 2 3 3" xfId="14956" xr:uid="{00000000-0005-0000-0000-00001F3C0000}"/>
    <cellStyle name="Normal 6 5 5 2 2 3 3 2" xfId="14957" xr:uid="{00000000-0005-0000-0000-0000203C0000}"/>
    <cellStyle name="Normal 6 5 5 2 2 3 4" xfId="14958" xr:uid="{00000000-0005-0000-0000-0000213C0000}"/>
    <cellStyle name="Normal 6 5 5 2 2 4" xfId="14959" xr:uid="{00000000-0005-0000-0000-0000223C0000}"/>
    <cellStyle name="Normal 6 5 5 2 2 4 2" xfId="14960" xr:uid="{00000000-0005-0000-0000-0000233C0000}"/>
    <cellStyle name="Normal 6 5 5 2 2 4 2 2" xfId="14961" xr:uid="{00000000-0005-0000-0000-0000243C0000}"/>
    <cellStyle name="Normal 6 5 5 2 2 4 2 2 2" xfId="14962" xr:uid="{00000000-0005-0000-0000-0000253C0000}"/>
    <cellStyle name="Normal 6 5 5 2 2 4 2 3" xfId="14963" xr:uid="{00000000-0005-0000-0000-0000263C0000}"/>
    <cellStyle name="Normal 6 5 5 2 2 4 3" xfId="14964" xr:uid="{00000000-0005-0000-0000-0000273C0000}"/>
    <cellStyle name="Normal 6 5 5 2 2 4 3 2" xfId="14965" xr:uid="{00000000-0005-0000-0000-0000283C0000}"/>
    <cellStyle name="Normal 6 5 5 2 2 4 4" xfId="14966" xr:uid="{00000000-0005-0000-0000-0000293C0000}"/>
    <cellStyle name="Normal 6 5 5 2 2 5" xfId="14967" xr:uid="{00000000-0005-0000-0000-00002A3C0000}"/>
    <cellStyle name="Normal 6 5 5 2 2 5 2" xfId="14968" xr:uid="{00000000-0005-0000-0000-00002B3C0000}"/>
    <cellStyle name="Normal 6 5 5 2 2 5 2 2" xfId="14969" xr:uid="{00000000-0005-0000-0000-00002C3C0000}"/>
    <cellStyle name="Normal 6 5 5 2 2 5 2 2 2" xfId="14970" xr:uid="{00000000-0005-0000-0000-00002D3C0000}"/>
    <cellStyle name="Normal 6 5 5 2 2 5 2 3" xfId="14971" xr:uid="{00000000-0005-0000-0000-00002E3C0000}"/>
    <cellStyle name="Normal 6 5 5 2 2 5 3" xfId="14972" xr:uid="{00000000-0005-0000-0000-00002F3C0000}"/>
    <cellStyle name="Normal 6 5 5 2 2 5 3 2" xfId="14973" xr:uid="{00000000-0005-0000-0000-0000303C0000}"/>
    <cellStyle name="Normal 6 5 5 2 2 5 4" xfId="14974" xr:uid="{00000000-0005-0000-0000-0000313C0000}"/>
    <cellStyle name="Normal 6 5 5 2 2 6" xfId="14975" xr:uid="{00000000-0005-0000-0000-0000323C0000}"/>
    <cellStyle name="Normal 6 5 5 2 2 6 2" xfId="14976" xr:uid="{00000000-0005-0000-0000-0000333C0000}"/>
    <cellStyle name="Normal 6 5 5 2 2 6 2 2" xfId="14977" xr:uid="{00000000-0005-0000-0000-0000343C0000}"/>
    <cellStyle name="Normal 6 5 5 2 2 6 3" xfId="14978" xr:uid="{00000000-0005-0000-0000-0000353C0000}"/>
    <cellStyle name="Normal 6 5 5 2 2 7" xfId="14979" xr:uid="{00000000-0005-0000-0000-0000363C0000}"/>
    <cellStyle name="Normal 6 5 5 2 2 7 2" xfId="14980" xr:uid="{00000000-0005-0000-0000-0000373C0000}"/>
    <cellStyle name="Normal 6 5 5 2 2 8" xfId="14981" xr:uid="{00000000-0005-0000-0000-0000383C0000}"/>
    <cellStyle name="Normal 6 5 5 2 2 8 2" xfId="14982" xr:uid="{00000000-0005-0000-0000-0000393C0000}"/>
    <cellStyle name="Normal 6 5 5 2 2 9" xfId="14983" xr:uid="{00000000-0005-0000-0000-00003A3C0000}"/>
    <cellStyle name="Normal 6 5 5 2 3" xfId="14984" xr:uid="{00000000-0005-0000-0000-00003B3C0000}"/>
    <cellStyle name="Normal 6 5 5 2 3 2" xfId="14985" xr:uid="{00000000-0005-0000-0000-00003C3C0000}"/>
    <cellStyle name="Normal 6 5 5 2 3 2 2" xfId="14986" xr:uid="{00000000-0005-0000-0000-00003D3C0000}"/>
    <cellStyle name="Normal 6 5 5 2 3 2 2 2" xfId="14987" xr:uid="{00000000-0005-0000-0000-00003E3C0000}"/>
    <cellStyle name="Normal 6 5 5 2 3 2 2 2 2" xfId="14988" xr:uid="{00000000-0005-0000-0000-00003F3C0000}"/>
    <cellStyle name="Normal 6 5 5 2 3 2 2 3" xfId="14989" xr:uid="{00000000-0005-0000-0000-0000403C0000}"/>
    <cellStyle name="Normal 6 5 5 2 3 2 3" xfId="14990" xr:uid="{00000000-0005-0000-0000-0000413C0000}"/>
    <cellStyle name="Normal 6 5 5 2 3 2 3 2" xfId="14991" xr:uid="{00000000-0005-0000-0000-0000423C0000}"/>
    <cellStyle name="Normal 6 5 5 2 3 2 4" xfId="14992" xr:uid="{00000000-0005-0000-0000-0000433C0000}"/>
    <cellStyle name="Normal 6 5 5 2 3 3" xfId="14993" xr:uid="{00000000-0005-0000-0000-0000443C0000}"/>
    <cellStyle name="Normal 6 5 5 2 3 3 2" xfId="14994" xr:uid="{00000000-0005-0000-0000-0000453C0000}"/>
    <cellStyle name="Normal 6 5 5 2 3 3 2 2" xfId="14995" xr:uid="{00000000-0005-0000-0000-0000463C0000}"/>
    <cellStyle name="Normal 6 5 5 2 3 3 2 2 2" xfId="14996" xr:uid="{00000000-0005-0000-0000-0000473C0000}"/>
    <cellStyle name="Normal 6 5 5 2 3 3 2 3" xfId="14997" xr:uid="{00000000-0005-0000-0000-0000483C0000}"/>
    <cellStyle name="Normal 6 5 5 2 3 3 3" xfId="14998" xr:uid="{00000000-0005-0000-0000-0000493C0000}"/>
    <cellStyle name="Normal 6 5 5 2 3 3 3 2" xfId="14999" xr:uid="{00000000-0005-0000-0000-00004A3C0000}"/>
    <cellStyle name="Normal 6 5 5 2 3 3 4" xfId="15000" xr:uid="{00000000-0005-0000-0000-00004B3C0000}"/>
    <cellStyle name="Normal 6 5 5 2 3 4" xfId="15001" xr:uid="{00000000-0005-0000-0000-00004C3C0000}"/>
    <cellStyle name="Normal 6 5 5 2 3 4 2" xfId="15002" xr:uid="{00000000-0005-0000-0000-00004D3C0000}"/>
    <cellStyle name="Normal 6 5 5 2 3 4 2 2" xfId="15003" xr:uid="{00000000-0005-0000-0000-00004E3C0000}"/>
    <cellStyle name="Normal 6 5 5 2 3 4 2 2 2" xfId="15004" xr:uid="{00000000-0005-0000-0000-00004F3C0000}"/>
    <cellStyle name="Normal 6 5 5 2 3 4 2 3" xfId="15005" xr:uid="{00000000-0005-0000-0000-0000503C0000}"/>
    <cellStyle name="Normal 6 5 5 2 3 4 3" xfId="15006" xr:uid="{00000000-0005-0000-0000-0000513C0000}"/>
    <cellStyle name="Normal 6 5 5 2 3 4 3 2" xfId="15007" xr:uid="{00000000-0005-0000-0000-0000523C0000}"/>
    <cellStyle name="Normal 6 5 5 2 3 4 4" xfId="15008" xr:uid="{00000000-0005-0000-0000-0000533C0000}"/>
    <cellStyle name="Normal 6 5 5 2 3 5" xfId="15009" xr:uid="{00000000-0005-0000-0000-0000543C0000}"/>
    <cellStyle name="Normal 6 5 5 2 3 5 2" xfId="15010" xr:uid="{00000000-0005-0000-0000-0000553C0000}"/>
    <cellStyle name="Normal 6 5 5 2 3 5 2 2" xfId="15011" xr:uid="{00000000-0005-0000-0000-0000563C0000}"/>
    <cellStyle name="Normal 6 5 5 2 3 5 3" xfId="15012" xr:uid="{00000000-0005-0000-0000-0000573C0000}"/>
    <cellStyle name="Normal 6 5 5 2 3 6" xfId="15013" xr:uid="{00000000-0005-0000-0000-0000583C0000}"/>
    <cellStyle name="Normal 6 5 5 2 3 6 2" xfId="15014" xr:uid="{00000000-0005-0000-0000-0000593C0000}"/>
    <cellStyle name="Normal 6 5 5 2 3 7" xfId="15015" xr:uid="{00000000-0005-0000-0000-00005A3C0000}"/>
    <cellStyle name="Normal 6 5 5 2 4" xfId="15016" xr:uid="{00000000-0005-0000-0000-00005B3C0000}"/>
    <cellStyle name="Normal 6 5 5 2 4 2" xfId="15017" xr:uid="{00000000-0005-0000-0000-00005C3C0000}"/>
    <cellStyle name="Normal 6 5 5 2 4 2 2" xfId="15018" xr:uid="{00000000-0005-0000-0000-00005D3C0000}"/>
    <cellStyle name="Normal 6 5 5 2 4 2 2 2" xfId="15019" xr:uid="{00000000-0005-0000-0000-00005E3C0000}"/>
    <cellStyle name="Normal 6 5 5 2 4 2 3" xfId="15020" xr:uid="{00000000-0005-0000-0000-00005F3C0000}"/>
    <cellStyle name="Normal 6 5 5 2 4 3" xfId="15021" xr:uid="{00000000-0005-0000-0000-0000603C0000}"/>
    <cellStyle name="Normal 6 5 5 2 4 3 2" xfId="15022" xr:uid="{00000000-0005-0000-0000-0000613C0000}"/>
    <cellStyle name="Normal 6 5 5 2 4 4" xfId="15023" xr:uid="{00000000-0005-0000-0000-0000623C0000}"/>
    <cellStyle name="Normal 6 5 5 2 5" xfId="15024" xr:uid="{00000000-0005-0000-0000-0000633C0000}"/>
    <cellStyle name="Normal 6 5 5 2 5 2" xfId="15025" xr:uid="{00000000-0005-0000-0000-0000643C0000}"/>
    <cellStyle name="Normal 6 5 5 2 5 2 2" xfId="15026" xr:uid="{00000000-0005-0000-0000-0000653C0000}"/>
    <cellStyle name="Normal 6 5 5 2 5 2 2 2" xfId="15027" xr:uid="{00000000-0005-0000-0000-0000663C0000}"/>
    <cellStyle name="Normal 6 5 5 2 5 2 3" xfId="15028" xr:uid="{00000000-0005-0000-0000-0000673C0000}"/>
    <cellStyle name="Normal 6 5 5 2 5 3" xfId="15029" xr:uid="{00000000-0005-0000-0000-0000683C0000}"/>
    <cellStyle name="Normal 6 5 5 2 5 3 2" xfId="15030" xr:uid="{00000000-0005-0000-0000-0000693C0000}"/>
    <cellStyle name="Normal 6 5 5 2 5 4" xfId="15031" xr:uid="{00000000-0005-0000-0000-00006A3C0000}"/>
    <cellStyle name="Normal 6 5 5 2 6" xfId="15032" xr:uid="{00000000-0005-0000-0000-00006B3C0000}"/>
    <cellStyle name="Normal 6 5 5 2 6 2" xfId="15033" xr:uid="{00000000-0005-0000-0000-00006C3C0000}"/>
    <cellStyle name="Normal 6 5 5 2 6 2 2" xfId="15034" xr:uid="{00000000-0005-0000-0000-00006D3C0000}"/>
    <cellStyle name="Normal 6 5 5 2 6 2 2 2" xfId="15035" xr:uid="{00000000-0005-0000-0000-00006E3C0000}"/>
    <cellStyle name="Normal 6 5 5 2 6 2 3" xfId="15036" xr:uid="{00000000-0005-0000-0000-00006F3C0000}"/>
    <cellStyle name="Normal 6 5 5 2 6 3" xfId="15037" xr:uid="{00000000-0005-0000-0000-0000703C0000}"/>
    <cellStyle name="Normal 6 5 5 2 6 3 2" xfId="15038" xr:uid="{00000000-0005-0000-0000-0000713C0000}"/>
    <cellStyle name="Normal 6 5 5 2 6 4" xfId="15039" xr:uid="{00000000-0005-0000-0000-0000723C0000}"/>
    <cellStyle name="Normal 6 5 5 2 7" xfId="15040" xr:uid="{00000000-0005-0000-0000-0000733C0000}"/>
    <cellStyle name="Normal 6 5 5 2 7 2" xfId="15041" xr:uid="{00000000-0005-0000-0000-0000743C0000}"/>
    <cellStyle name="Normal 6 5 5 2 7 2 2" xfId="15042" xr:uid="{00000000-0005-0000-0000-0000753C0000}"/>
    <cellStyle name="Normal 6 5 5 2 7 2 2 2" xfId="15043" xr:uid="{00000000-0005-0000-0000-0000763C0000}"/>
    <cellStyle name="Normal 6 5 5 2 7 2 3" xfId="15044" xr:uid="{00000000-0005-0000-0000-0000773C0000}"/>
    <cellStyle name="Normal 6 5 5 2 7 3" xfId="15045" xr:uid="{00000000-0005-0000-0000-0000783C0000}"/>
    <cellStyle name="Normal 6 5 5 2 7 3 2" xfId="15046" xr:uid="{00000000-0005-0000-0000-0000793C0000}"/>
    <cellStyle name="Normal 6 5 5 2 7 4" xfId="15047" xr:uid="{00000000-0005-0000-0000-00007A3C0000}"/>
    <cellStyle name="Normal 6 5 5 2 8" xfId="15048" xr:uid="{00000000-0005-0000-0000-00007B3C0000}"/>
    <cellStyle name="Normal 6 5 5 2 8 2" xfId="15049" xr:uid="{00000000-0005-0000-0000-00007C3C0000}"/>
    <cellStyle name="Normal 6 5 5 2 8 2 2" xfId="15050" xr:uid="{00000000-0005-0000-0000-00007D3C0000}"/>
    <cellStyle name="Normal 6 5 5 2 8 3" xfId="15051" xr:uid="{00000000-0005-0000-0000-00007E3C0000}"/>
    <cellStyle name="Normal 6 5 5 2 9" xfId="15052" xr:uid="{00000000-0005-0000-0000-00007F3C0000}"/>
    <cellStyle name="Normal 6 5 5 2 9 2" xfId="15053" xr:uid="{00000000-0005-0000-0000-0000803C0000}"/>
    <cellStyle name="Normal 6 5 5 3" xfId="15054" xr:uid="{00000000-0005-0000-0000-0000813C0000}"/>
    <cellStyle name="Normal 6 5 5 3 10" xfId="15055" xr:uid="{00000000-0005-0000-0000-0000823C0000}"/>
    <cellStyle name="Normal 6 5 5 3 2" xfId="15056" xr:uid="{00000000-0005-0000-0000-0000833C0000}"/>
    <cellStyle name="Normal 6 5 5 3 2 2" xfId="15057" xr:uid="{00000000-0005-0000-0000-0000843C0000}"/>
    <cellStyle name="Normal 6 5 5 3 2 2 2" xfId="15058" xr:uid="{00000000-0005-0000-0000-0000853C0000}"/>
    <cellStyle name="Normal 6 5 5 3 2 2 2 2" xfId="15059" xr:uid="{00000000-0005-0000-0000-0000863C0000}"/>
    <cellStyle name="Normal 6 5 5 3 2 2 2 2 2" xfId="15060" xr:uid="{00000000-0005-0000-0000-0000873C0000}"/>
    <cellStyle name="Normal 6 5 5 3 2 2 2 3" xfId="15061" xr:uid="{00000000-0005-0000-0000-0000883C0000}"/>
    <cellStyle name="Normal 6 5 5 3 2 2 3" xfId="15062" xr:uid="{00000000-0005-0000-0000-0000893C0000}"/>
    <cellStyle name="Normal 6 5 5 3 2 2 3 2" xfId="15063" xr:uid="{00000000-0005-0000-0000-00008A3C0000}"/>
    <cellStyle name="Normal 6 5 5 3 2 2 4" xfId="15064" xr:uid="{00000000-0005-0000-0000-00008B3C0000}"/>
    <cellStyle name="Normal 6 5 5 3 2 3" xfId="15065" xr:uid="{00000000-0005-0000-0000-00008C3C0000}"/>
    <cellStyle name="Normal 6 5 5 3 2 3 2" xfId="15066" xr:uid="{00000000-0005-0000-0000-00008D3C0000}"/>
    <cellStyle name="Normal 6 5 5 3 2 3 2 2" xfId="15067" xr:uid="{00000000-0005-0000-0000-00008E3C0000}"/>
    <cellStyle name="Normal 6 5 5 3 2 3 2 2 2" xfId="15068" xr:uid="{00000000-0005-0000-0000-00008F3C0000}"/>
    <cellStyle name="Normal 6 5 5 3 2 3 2 3" xfId="15069" xr:uid="{00000000-0005-0000-0000-0000903C0000}"/>
    <cellStyle name="Normal 6 5 5 3 2 3 3" xfId="15070" xr:uid="{00000000-0005-0000-0000-0000913C0000}"/>
    <cellStyle name="Normal 6 5 5 3 2 3 3 2" xfId="15071" xr:uid="{00000000-0005-0000-0000-0000923C0000}"/>
    <cellStyle name="Normal 6 5 5 3 2 3 4" xfId="15072" xr:uid="{00000000-0005-0000-0000-0000933C0000}"/>
    <cellStyle name="Normal 6 5 5 3 2 4" xfId="15073" xr:uid="{00000000-0005-0000-0000-0000943C0000}"/>
    <cellStyle name="Normal 6 5 5 3 2 4 2" xfId="15074" xr:uid="{00000000-0005-0000-0000-0000953C0000}"/>
    <cellStyle name="Normal 6 5 5 3 2 4 2 2" xfId="15075" xr:uid="{00000000-0005-0000-0000-0000963C0000}"/>
    <cellStyle name="Normal 6 5 5 3 2 4 2 2 2" xfId="15076" xr:uid="{00000000-0005-0000-0000-0000973C0000}"/>
    <cellStyle name="Normal 6 5 5 3 2 4 2 3" xfId="15077" xr:uid="{00000000-0005-0000-0000-0000983C0000}"/>
    <cellStyle name="Normal 6 5 5 3 2 4 3" xfId="15078" xr:uid="{00000000-0005-0000-0000-0000993C0000}"/>
    <cellStyle name="Normal 6 5 5 3 2 4 3 2" xfId="15079" xr:uid="{00000000-0005-0000-0000-00009A3C0000}"/>
    <cellStyle name="Normal 6 5 5 3 2 4 4" xfId="15080" xr:uid="{00000000-0005-0000-0000-00009B3C0000}"/>
    <cellStyle name="Normal 6 5 5 3 2 5" xfId="15081" xr:uid="{00000000-0005-0000-0000-00009C3C0000}"/>
    <cellStyle name="Normal 6 5 5 3 2 5 2" xfId="15082" xr:uid="{00000000-0005-0000-0000-00009D3C0000}"/>
    <cellStyle name="Normal 6 5 5 3 2 5 2 2" xfId="15083" xr:uid="{00000000-0005-0000-0000-00009E3C0000}"/>
    <cellStyle name="Normal 6 5 5 3 2 5 3" xfId="15084" xr:uid="{00000000-0005-0000-0000-00009F3C0000}"/>
    <cellStyle name="Normal 6 5 5 3 2 6" xfId="15085" xr:uid="{00000000-0005-0000-0000-0000A03C0000}"/>
    <cellStyle name="Normal 6 5 5 3 2 6 2" xfId="15086" xr:uid="{00000000-0005-0000-0000-0000A13C0000}"/>
    <cellStyle name="Normal 6 5 5 3 2 7" xfId="15087" xr:uid="{00000000-0005-0000-0000-0000A23C0000}"/>
    <cellStyle name="Normal 6 5 5 3 3" xfId="15088" xr:uid="{00000000-0005-0000-0000-0000A33C0000}"/>
    <cellStyle name="Normal 6 5 5 3 3 2" xfId="15089" xr:uid="{00000000-0005-0000-0000-0000A43C0000}"/>
    <cellStyle name="Normal 6 5 5 3 3 2 2" xfId="15090" xr:uid="{00000000-0005-0000-0000-0000A53C0000}"/>
    <cellStyle name="Normal 6 5 5 3 3 2 2 2" xfId="15091" xr:uid="{00000000-0005-0000-0000-0000A63C0000}"/>
    <cellStyle name="Normal 6 5 5 3 3 2 3" xfId="15092" xr:uid="{00000000-0005-0000-0000-0000A73C0000}"/>
    <cellStyle name="Normal 6 5 5 3 3 3" xfId="15093" xr:uid="{00000000-0005-0000-0000-0000A83C0000}"/>
    <cellStyle name="Normal 6 5 5 3 3 3 2" xfId="15094" xr:uid="{00000000-0005-0000-0000-0000A93C0000}"/>
    <cellStyle name="Normal 6 5 5 3 3 4" xfId="15095" xr:uid="{00000000-0005-0000-0000-0000AA3C0000}"/>
    <cellStyle name="Normal 6 5 5 3 4" xfId="15096" xr:uid="{00000000-0005-0000-0000-0000AB3C0000}"/>
    <cellStyle name="Normal 6 5 5 3 4 2" xfId="15097" xr:uid="{00000000-0005-0000-0000-0000AC3C0000}"/>
    <cellStyle name="Normal 6 5 5 3 4 2 2" xfId="15098" xr:uid="{00000000-0005-0000-0000-0000AD3C0000}"/>
    <cellStyle name="Normal 6 5 5 3 4 2 2 2" xfId="15099" xr:uid="{00000000-0005-0000-0000-0000AE3C0000}"/>
    <cellStyle name="Normal 6 5 5 3 4 2 3" xfId="15100" xr:uid="{00000000-0005-0000-0000-0000AF3C0000}"/>
    <cellStyle name="Normal 6 5 5 3 4 3" xfId="15101" xr:uid="{00000000-0005-0000-0000-0000B03C0000}"/>
    <cellStyle name="Normal 6 5 5 3 4 3 2" xfId="15102" xr:uid="{00000000-0005-0000-0000-0000B13C0000}"/>
    <cellStyle name="Normal 6 5 5 3 4 4" xfId="15103" xr:uid="{00000000-0005-0000-0000-0000B23C0000}"/>
    <cellStyle name="Normal 6 5 5 3 5" xfId="15104" xr:uid="{00000000-0005-0000-0000-0000B33C0000}"/>
    <cellStyle name="Normal 6 5 5 3 5 2" xfId="15105" xr:uid="{00000000-0005-0000-0000-0000B43C0000}"/>
    <cellStyle name="Normal 6 5 5 3 5 2 2" xfId="15106" xr:uid="{00000000-0005-0000-0000-0000B53C0000}"/>
    <cellStyle name="Normal 6 5 5 3 5 2 2 2" xfId="15107" xr:uid="{00000000-0005-0000-0000-0000B63C0000}"/>
    <cellStyle name="Normal 6 5 5 3 5 2 3" xfId="15108" xr:uid="{00000000-0005-0000-0000-0000B73C0000}"/>
    <cellStyle name="Normal 6 5 5 3 5 3" xfId="15109" xr:uid="{00000000-0005-0000-0000-0000B83C0000}"/>
    <cellStyle name="Normal 6 5 5 3 5 3 2" xfId="15110" xr:uid="{00000000-0005-0000-0000-0000B93C0000}"/>
    <cellStyle name="Normal 6 5 5 3 5 4" xfId="15111" xr:uid="{00000000-0005-0000-0000-0000BA3C0000}"/>
    <cellStyle name="Normal 6 5 5 3 6" xfId="15112" xr:uid="{00000000-0005-0000-0000-0000BB3C0000}"/>
    <cellStyle name="Normal 6 5 5 3 6 2" xfId="15113" xr:uid="{00000000-0005-0000-0000-0000BC3C0000}"/>
    <cellStyle name="Normal 6 5 5 3 6 2 2" xfId="15114" xr:uid="{00000000-0005-0000-0000-0000BD3C0000}"/>
    <cellStyle name="Normal 6 5 5 3 6 2 2 2" xfId="15115" xr:uid="{00000000-0005-0000-0000-0000BE3C0000}"/>
    <cellStyle name="Normal 6 5 5 3 6 2 3" xfId="15116" xr:uid="{00000000-0005-0000-0000-0000BF3C0000}"/>
    <cellStyle name="Normal 6 5 5 3 6 3" xfId="15117" xr:uid="{00000000-0005-0000-0000-0000C03C0000}"/>
    <cellStyle name="Normal 6 5 5 3 6 3 2" xfId="15118" xr:uid="{00000000-0005-0000-0000-0000C13C0000}"/>
    <cellStyle name="Normal 6 5 5 3 6 4" xfId="15119" xr:uid="{00000000-0005-0000-0000-0000C23C0000}"/>
    <cellStyle name="Normal 6 5 5 3 7" xfId="15120" xr:uid="{00000000-0005-0000-0000-0000C33C0000}"/>
    <cellStyle name="Normal 6 5 5 3 7 2" xfId="15121" xr:uid="{00000000-0005-0000-0000-0000C43C0000}"/>
    <cellStyle name="Normal 6 5 5 3 7 2 2" xfId="15122" xr:uid="{00000000-0005-0000-0000-0000C53C0000}"/>
    <cellStyle name="Normal 6 5 5 3 7 3" xfId="15123" xr:uid="{00000000-0005-0000-0000-0000C63C0000}"/>
    <cellStyle name="Normal 6 5 5 3 8" xfId="15124" xr:uid="{00000000-0005-0000-0000-0000C73C0000}"/>
    <cellStyle name="Normal 6 5 5 3 8 2" xfId="15125" xr:uid="{00000000-0005-0000-0000-0000C83C0000}"/>
    <cellStyle name="Normal 6 5 5 3 9" xfId="15126" xr:uid="{00000000-0005-0000-0000-0000C93C0000}"/>
    <cellStyle name="Normal 6 5 5 3 9 2" xfId="15127" xr:uid="{00000000-0005-0000-0000-0000CA3C0000}"/>
    <cellStyle name="Normal 6 5 5 4" xfId="15128" xr:uid="{00000000-0005-0000-0000-0000CB3C0000}"/>
    <cellStyle name="Normal 6 5 5 4 2" xfId="15129" xr:uid="{00000000-0005-0000-0000-0000CC3C0000}"/>
    <cellStyle name="Normal 6 5 5 4 2 2" xfId="15130" xr:uid="{00000000-0005-0000-0000-0000CD3C0000}"/>
    <cellStyle name="Normal 6 5 5 4 2 2 2" xfId="15131" xr:uid="{00000000-0005-0000-0000-0000CE3C0000}"/>
    <cellStyle name="Normal 6 5 5 4 2 2 2 2" xfId="15132" xr:uid="{00000000-0005-0000-0000-0000CF3C0000}"/>
    <cellStyle name="Normal 6 5 5 4 2 2 2 2 2" xfId="15133" xr:uid="{00000000-0005-0000-0000-0000D03C0000}"/>
    <cellStyle name="Normal 6 5 5 4 2 2 2 3" xfId="15134" xr:uid="{00000000-0005-0000-0000-0000D13C0000}"/>
    <cellStyle name="Normal 6 5 5 4 2 2 3" xfId="15135" xr:uid="{00000000-0005-0000-0000-0000D23C0000}"/>
    <cellStyle name="Normal 6 5 5 4 2 2 3 2" xfId="15136" xr:uid="{00000000-0005-0000-0000-0000D33C0000}"/>
    <cellStyle name="Normal 6 5 5 4 2 2 4" xfId="15137" xr:uid="{00000000-0005-0000-0000-0000D43C0000}"/>
    <cellStyle name="Normal 6 5 5 4 2 3" xfId="15138" xr:uid="{00000000-0005-0000-0000-0000D53C0000}"/>
    <cellStyle name="Normal 6 5 5 4 2 3 2" xfId="15139" xr:uid="{00000000-0005-0000-0000-0000D63C0000}"/>
    <cellStyle name="Normal 6 5 5 4 2 3 2 2" xfId="15140" xr:uid="{00000000-0005-0000-0000-0000D73C0000}"/>
    <cellStyle name="Normal 6 5 5 4 2 3 2 2 2" xfId="15141" xr:uid="{00000000-0005-0000-0000-0000D83C0000}"/>
    <cellStyle name="Normal 6 5 5 4 2 3 2 3" xfId="15142" xr:uid="{00000000-0005-0000-0000-0000D93C0000}"/>
    <cellStyle name="Normal 6 5 5 4 2 3 3" xfId="15143" xr:uid="{00000000-0005-0000-0000-0000DA3C0000}"/>
    <cellStyle name="Normal 6 5 5 4 2 3 3 2" xfId="15144" xr:uid="{00000000-0005-0000-0000-0000DB3C0000}"/>
    <cellStyle name="Normal 6 5 5 4 2 3 4" xfId="15145" xr:uid="{00000000-0005-0000-0000-0000DC3C0000}"/>
    <cellStyle name="Normal 6 5 5 4 2 4" xfId="15146" xr:uid="{00000000-0005-0000-0000-0000DD3C0000}"/>
    <cellStyle name="Normal 6 5 5 4 2 4 2" xfId="15147" xr:uid="{00000000-0005-0000-0000-0000DE3C0000}"/>
    <cellStyle name="Normal 6 5 5 4 2 4 2 2" xfId="15148" xr:uid="{00000000-0005-0000-0000-0000DF3C0000}"/>
    <cellStyle name="Normal 6 5 5 4 2 4 2 2 2" xfId="15149" xr:uid="{00000000-0005-0000-0000-0000E03C0000}"/>
    <cellStyle name="Normal 6 5 5 4 2 4 2 3" xfId="15150" xr:uid="{00000000-0005-0000-0000-0000E13C0000}"/>
    <cellStyle name="Normal 6 5 5 4 2 4 3" xfId="15151" xr:uid="{00000000-0005-0000-0000-0000E23C0000}"/>
    <cellStyle name="Normal 6 5 5 4 2 4 3 2" xfId="15152" xr:uid="{00000000-0005-0000-0000-0000E33C0000}"/>
    <cellStyle name="Normal 6 5 5 4 2 4 4" xfId="15153" xr:uid="{00000000-0005-0000-0000-0000E43C0000}"/>
    <cellStyle name="Normal 6 5 5 4 2 5" xfId="15154" xr:uid="{00000000-0005-0000-0000-0000E53C0000}"/>
    <cellStyle name="Normal 6 5 5 4 2 5 2" xfId="15155" xr:uid="{00000000-0005-0000-0000-0000E63C0000}"/>
    <cellStyle name="Normal 6 5 5 4 2 5 2 2" xfId="15156" xr:uid="{00000000-0005-0000-0000-0000E73C0000}"/>
    <cellStyle name="Normal 6 5 5 4 2 5 3" xfId="15157" xr:uid="{00000000-0005-0000-0000-0000E83C0000}"/>
    <cellStyle name="Normal 6 5 5 4 2 6" xfId="15158" xr:uid="{00000000-0005-0000-0000-0000E93C0000}"/>
    <cellStyle name="Normal 6 5 5 4 2 6 2" xfId="15159" xr:uid="{00000000-0005-0000-0000-0000EA3C0000}"/>
    <cellStyle name="Normal 6 5 5 4 2 7" xfId="15160" xr:uid="{00000000-0005-0000-0000-0000EB3C0000}"/>
    <cellStyle name="Normal 6 5 5 4 3" xfId="15161" xr:uid="{00000000-0005-0000-0000-0000EC3C0000}"/>
    <cellStyle name="Normal 6 5 5 4 3 2" xfId="15162" xr:uid="{00000000-0005-0000-0000-0000ED3C0000}"/>
    <cellStyle name="Normal 6 5 5 4 3 2 2" xfId="15163" xr:uid="{00000000-0005-0000-0000-0000EE3C0000}"/>
    <cellStyle name="Normal 6 5 5 4 3 2 2 2" xfId="15164" xr:uid="{00000000-0005-0000-0000-0000EF3C0000}"/>
    <cellStyle name="Normal 6 5 5 4 3 2 3" xfId="15165" xr:uid="{00000000-0005-0000-0000-0000F03C0000}"/>
    <cellStyle name="Normal 6 5 5 4 3 3" xfId="15166" xr:uid="{00000000-0005-0000-0000-0000F13C0000}"/>
    <cellStyle name="Normal 6 5 5 4 3 3 2" xfId="15167" xr:uid="{00000000-0005-0000-0000-0000F23C0000}"/>
    <cellStyle name="Normal 6 5 5 4 3 4" xfId="15168" xr:uid="{00000000-0005-0000-0000-0000F33C0000}"/>
    <cellStyle name="Normal 6 5 5 4 4" xfId="15169" xr:uid="{00000000-0005-0000-0000-0000F43C0000}"/>
    <cellStyle name="Normal 6 5 5 4 4 2" xfId="15170" xr:uid="{00000000-0005-0000-0000-0000F53C0000}"/>
    <cellStyle name="Normal 6 5 5 4 4 2 2" xfId="15171" xr:uid="{00000000-0005-0000-0000-0000F63C0000}"/>
    <cellStyle name="Normal 6 5 5 4 4 2 2 2" xfId="15172" xr:uid="{00000000-0005-0000-0000-0000F73C0000}"/>
    <cellStyle name="Normal 6 5 5 4 4 2 3" xfId="15173" xr:uid="{00000000-0005-0000-0000-0000F83C0000}"/>
    <cellStyle name="Normal 6 5 5 4 4 3" xfId="15174" xr:uid="{00000000-0005-0000-0000-0000F93C0000}"/>
    <cellStyle name="Normal 6 5 5 4 4 3 2" xfId="15175" xr:uid="{00000000-0005-0000-0000-0000FA3C0000}"/>
    <cellStyle name="Normal 6 5 5 4 4 4" xfId="15176" xr:uid="{00000000-0005-0000-0000-0000FB3C0000}"/>
    <cellStyle name="Normal 6 5 5 4 5" xfId="15177" xr:uid="{00000000-0005-0000-0000-0000FC3C0000}"/>
    <cellStyle name="Normal 6 5 5 4 5 2" xfId="15178" xr:uid="{00000000-0005-0000-0000-0000FD3C0000}"/>
    <cellStyle name="Normal 6 5 5 4 5 2 2" xfId="15179" xr:uid="{00000000-0005-0000-0000-0000FE3C0000}"/>
    <cellStyle name="Normal 6 5 5 4 5 2 2 2" xfId="15180" xr:uid="{00000000-0005-0000-0000-0000FF3C0000}"/>
    <cellStyle name="Normal 6 5 5 4 5 2 3" xfId="15181" xr:uid="{00000000-0005-0000-0000-0000003D0000}"/>
    <cellStyle name="Normal 6 5 5 4 5 3" xfId="15182" xr:uid="{00000000-0005-0000-0000-0000013D0000}"/>
    <cellStyle name="Normal 6 5 5 4 5 3 2" xfId="15183" xr:uid="{00000000-0005-0000-0000-0000023D0000}"/>
    <cellStyle name="Normal 6 5 5 4 5 4" xfId="15184" xr:uid="{00000000-0005-0000-0000-0000033D0000}"/>
    <cellStyle name="Normal 6 5 5 4 6" xfId="15185" xr:uid="{00000000-0005-0000-0000-0000043D0000}"/>
    <cellStyle name="Normal 6 5 5 4 6 2" xfId="15186" xr:uid="{00000000-0005-0000-0000-0000053D0000}"/>
    <cellStyle name="Normal 6 5 5 4 6 2 2" xfId="15187" xr:uid="{00000000-0005-0000-0000-0000063D0000}"/>
    <cellStyle name="Normal 6 5 5 4 6 3" xfId="15188" xr:uid="{00000000-0005-0000-0000-0000073D0000}"/>
    <cellStyle name="Normal 6 5 5 4 7" xfId="15189" xr:uid="{00000000-0005-0000-0000-0000083D0000}"/>
    <cellStyle name="Normal 6 5 5 4 7 2" xfId="15190" xr:uid="{00000000-0005-0000-0000-0000093D0000}"/>
    <cellStyle name="Normal 6 5 5 4 8" xfId="15191" xr:uid="{00000000-0005-0000-0000-00000A3D0000}"/>
    <cellStyle name="Normal 6 5 5 4 8 2" xfId="15192" xr:uid="{00000000-0005-0000-0000-00000B3D0000}"/>
    <cellStyle name="Normal 6 5 5 4 9" xfId="15193" xr:uid="{00000000-0005-0000-0000-00000C3D0000}"/>
    <cellStyle name="Normal 6 5 5 5" xfId="15194" xr:uid="{00000000-0005-0000-0000-00000D3D0000}"/>
    <cellStyle name="Normal 6 5 5 5 2" xfId="15195" xr:uid="{00000000-0005-0000-0000-00000E3D0000}"/>
    <cellStyle name="Normal 6 5 5 5 2 2" xfId="15196" xr:uid="{00000000-0005-0000-0000-00000F3D0000}"/>
    <cellStyle name="Normal 6 5 5 5 2 2 2" xfId="15197" xr:uid="{00000000-0005-0000-0000-0000103D0000}"/>
    <cellStyle name="Normal 6 5 5 5 2 2 2 2" xfId="15198" xr:uid="{00000000-0005-0000-0000-0000113D0000}"/>
    <cellStyle name="Normal 6 5 5 5 2 2 2 2 2" xfId="15199" xr:uid="{00000000-0005-0000-0000-0000123D0000}"/>
    <cellStyle name="Normal 6 5 5 5 2 2 2 3" xfId="15200" xr:uid="{00000000-0005-0000-0000-0000133D0000}"/>
    <cellStyle name="Normal 6 5 5 5 2 2 3" xfId="15201" xr:uid="{00000000-0005-0000-0000-0000143D0000}"/>
    <cellStyle name="Normal 6 5 5 5 2 2 3 2" xfId="15202" xr:uid="{00000000-0005-0000-0000-0000153D0000}"/>
    <cellStyle name="Normal 6 5 5 5 2 2 4" xfId="15203" xr:uid="{00000000-0005-0000-0000-0000163D0000}"/>
    <cellStyle name="Normal 6 5 5 5 2 3" xfId="15204" xr:uid="{00000000-0005-0000-0000-0000173D0000}"/>
    <cellStyle name="Normal 6 5 5 5 2 3 2" xfId="15205" xr:uid="{00000000-0005-0000-0000-0000183D0000}"/>
    <cellStyle name="Normal 6 5 5 5 2 3 2 2" xfId="15206" xr:uid="{00000000-0005-0000-0000-0000193D0000}"/>
    <cellStyle name="Normal 6 5 5 5 2 3 2 2 2" xfId="15207" xr:uid="{00000000-0005-0000-0000-00001A3D0000}"/>
    <cellStyle name="Normal 6 5 5 5 2 3 2 3" xfId="15208" xr:uid="{00000000-0005-0000-0000-00001B3D0000}"/>
    <cellStyle name="Normal 6 5 5 5 2 3 3" xfId="15209" xr:uid="{00000000-0005-0000-0000-00001C3D0000}"/>
    <cellStyle name="Normal 6 5 5 5 2 3 3 2" xfId="15210" xr:uid="{00000000-0005-0000-0000-00001D3D0000}"/>
    <cellStyle name="Normal 6 5 5 5 2 3 4" xfId="15211" xr:uid="{00000000-0005-0000-0000-00001E3D0000}"/>
    <cellStyle name="Normal 6 5 5 5 2 4" xfId="15212" xr:uid="{00000000-0005-0000-0000-00001F3D0000}"/>
    <cellStyle name="Normal 6 5 5 5 2 4 2" xfId="15213" xr:uid="{00000000-0005-0000-0000-0000203D0000}"/>
    <cellStyle name="Normal 6 5 5 5 2 4 2 2" xfId="15214" xr:uid="{00000000-0005-0000-0000-0000213D0000}"/>
    <cellStyle name="Normal 6 5 5 5 2 4 2 2 2" xfId="15215" xr:uid="{00000000-0005-0000-0000-0000223D0000}"/>
    <cellStyle name="Normal 6 5 5 5 2 4 2 3" xfId="15216" xr:uid="{00000000-0005-0000-0000-0000233D0000}"/>
    <cellStyle name="Normal 6 5 5 5 2 4 3" xfId="15217" xr:uid="{00000000-0005-0000-0000-0000243D0000}"/>
    <cellStyle name="Normal 6 5 5 5 2 4 3 2" xfId="15218" xr:uid="{00000000-0005-0000-0000-0000253D0000}"/>
    <cellStyle name="Normal 6 5 5 5 2 4 4" xfId="15219" xr:uid="{00000000-0005-0000-0000-0000263D0000}"/>
    <cellStyle name="Normal 6 5 5 5 2 5" xfId="15220" xr:uid="{00000000-0005-0000-0000-0000273D0000}"/>
    <cellStyle name="Normal 6 5 5 5 2 5 2" xfId="15221" xr:uid="{00000000-0005-0000-0000-0000283D0000}"/>
    <cellStyle name="Normal 6 5 5 5 2 5 2 2" xfId="15222" xr:uid="{00000000-0005-0000-0000-0000293D0000}"/>
    <cellStyle name="Normal 6 5 5 5 2 5 3" xfId="15223" xr:uid="{00000000-0005-0000-0000-00002A3D0000}"/>
    <cellStyle name="Normal 6 5 5 5 2 6" xfId="15224" xr:uid="{00000000-0005-0000-0000-00002B3D0000}"/>
    <cellStyle name="Normal 6 5 5 5 2 6 2" xfId="15225" xr:uid="{00000000-0005-0000-0000-00002C3D0000}"/>
    <cellStyle name="Normal 6 5 5 5 2 7" xfId="15226" xr:uid="{00000000-0005-0000-0000-00002D3D0000}"/>
    <cellStyle name="Normal 6 5 5 5 3" xfId="15227" xr:uid="{00000000-0005-0000-0000-00002E3D0000}"/>
    <cellStyle name="Normal 6 5 5 5 3 2" xfId="15228" xr:uid="{00000000-0005-0000-0000-00002F3D0000}"/>
    <cellStyle name="Normal 6 5 5 5 3 2 2" xfId="15229" xr:uid="{00000000-0005-0000-0000-0000303D0000}"/>
    <cellStyle name="Normal 6 5 5 5 3 2 2 2" xfId="15230" xr:uid="{00000000-0005-0000-0000-0000313D0000}"/>
    <cellStyle name="Normal 6 5 5 5 3 2 3" xfId="15231" xr:uid="{00000000-0005-0000-0000-0000323D0000}"/>
    <cellStyle name="Normal 6 5 5 5 3 3" xfId="15232" xr:uid="{00000000-0005-0000-0000-0000333D0000}"/>
    <cellStyle name="Normal 6 5 5 5 3 3 2" xfId="15233" xr:uid="{00000000-0005-0000-0000-0000343D0000}"/>
    <cellStyle name="Normal 6 5 5 5 3 4" xfId="15234" xr:uid="{00000000-0005-0000-0000-0000353D0000}"/>
    <cellStyle name="Normal 6 5 5 5 4" xfId="15235" xr:uid="{00000000-0005-0000-0000-0000363D0000}"/>
    <cellStyle name="Normal 6 5 5 5 4 2" xfId="15236" xr:uid="{00000000-0005-0000-0000-0000373D0000}"/>
    <cellStyle name="Normal 6 5 5 5 4 2 2" xfId="15237" xr:uid="{00000000-0005-0000-0000-0000383D0000}"/>
    <cellStyle name="Normal 6 5 5 5 4 2 2 2" xfId="15238" xr:uid="{00000000-0005-0000-0000-0000393D0000}"/>
    <cellStyle name="Normal 6 5 5 5 4 2 3" xfId="15239" xr:uid="{00000000-0005-0000-0000-00003A3D0000}"/>
    <cellStyle name="Normal 6 5 5 5 4 3" xfId="15240" xr:uid="{00000000-0005-0000-0000-00003B3D0000}"/>
    <cellStyle name="Normal 6 5 5 5 4 3 2" xfId="15241" xr:uid="{00000000-0005-0000-0000-00003C3D0000}"/>
    <cellStyle name="Normal 6 5 5 5 4 4" xfId="15242" xr:uid="{00000000-0005-0000-0000-00003D3D0000}"/>
    <cellStyle name="Normal 6 5 5 5 5" xfId="15243" xr:uid="{00000000-0005-0000-0000-00003E3D0000}"/>
    <cellStyle name="Normal 6 5 5 5 5 2" xfId="15244" xr:uid="{00000000-0005-0000-0000-00003F3D0000}"/>
    <cellStyle name="Normal 6 5 5 5 5 2 2" xfId="15245" xr:uid="{00000000-0005-0000-0000-0000403D0000}"/>
    <cellStyle name="Normal 6 5 5 5 5 2 2 2" xfId="15246" xr:uid="{00000000-0005-0000-0000-0000413D0000}"/>
    <cellStyle name="Normal 6 5 5 5 5 2 3" xfId="15247" xr:uid="{00000000-0005-0000-0000-0000423D0000}"/>
    <cellStyle name="Normal 6 5 5 5 5 3" xfId="15248" xr:uid="{00000000-0005-0000-0000-0000433D0000}"/>
    <cellStyle name="Normal 6 5 5 5 5 3 2" xfId="15249" xr:uid="{00000000-0005-0000-0000-0000443D0000}"/>
    <cellStyle name="Normal 6 5 5 5 5 4" xfId="15250" xr:uid="{00000000-0005-0000-0000-0000453D0000}"/>
    <cellStyle name="Normal 6 5 5 5 6" xfId="15251" xr:uid="{00000000-0005-0000-0000-0000463D0000}"/>
    <cellStyle name="Normal 6 5 5 5 6 2" xfId="15252" xr:uid="{00000000-0005-0000-0000-0000473D0000}"/>
    <cellStyle name="Normal 6 5 5 5 6 2 2" xfId="15253" xr:uid="{00000000-0005-0000-0000-0000483D0000}"/>
    <cellStyle name="Normal 6 5 5 5 6 3" xfId="15254" xr:uid="{00000000-0005-0000-0000-0000493D0000}"/>
    <cellStyle name="Normal 6 5 5 5 7" xfId="15255" xr:uid="{00000000-0005-0000-0000-00004A3D0000}"/>
    <cellStyle name="Normal 6 5 5 5 7 2" xfId="15256" xr:uid="{00000000-0005-0000-0000-00004B3D0000}"/>
    <cellStyle name="Normal 6 5 5 5 8" xfId="15257" xr:uid="{00000000-0005-0000-0000-00004C3D0000}"/>
    <cellStyle name="Normal 6 5 5 6" xfId="15258" xr:uid="{00000000-0005-0000-0000-00004D3D0000}"/>
    <cellStyle name="Normal 6 5 5 6 2" xfId="15259" xr:uid="{00000000-0005-0000-0000-00004E3D0000}"/>
    <cellStyle name="Normal 6 5 5 6 2 2" xfId="15260" xr:uid="{00000000-0005-0000-0000-00004F3D0000}"/>
    <cellStyle name="Normal 6 5 5 6 2 2 2" xfId="15261" xr:uid="{00000000-0005-0000-0000-0000503D0000}"/>
    <cellStyle name="Normal 6 5 5 6 2 2 2 2" xfId="15262" xr:uid="{00000000-0005-0000-0000-0000513D0000}"/>
    <cellStyle name="Normal 6 5 5 6 2 2 3" xfId="15263" xr:uid="{00000000-0005-0000-0000-0000523D0000}"/>
    <cellStyle name="Normal 6 5 5 6 2 3" xfId="15264" xr:uid="{00000000-0005-0000-0000-0000533D0000}"/>
    <cellStyle name="Normal 6 5 5 6 2 3 2" xfId="15265" xr:uid="{00000000-0005-0000-0000-0000543D0000}"/>
    <cellStyle name="Normal 6 5 5 6 2 4" xfId="15266" xr:uid="{00000000-0005-0000-0000-0000553D0000}"/>
    <cellStyle name="Normal 6 5 5 6 3" xfId="15267" xr:uid="{00000000-0005-0000-0000-0000563D0000}"/>
    <cellStyle name="Normal 6 5 5 6 3 2" xfId="15268" xr:uid="{00000000-0005-0000-0000-0000573D0000}"/>
    <cellStyle name="Normal 6 5 5 6 3 2 2" xfId="15269" xr:uid="{00000000-0005-0000-0000-0000583D0000}"/>
    <cellStyle name="Normal 6 5 5 6 3 2 2 2" xfId="15270" xr:uid="{00000000-0005-0000-0000-0000593D0000}"/>
    <cellStyle name="Normal 6 5 5 6 3 2 3" xfId="15271" xr:uid="{00000000-0005-0000-0000-00005A3D0000}"/>
    <cellStyle name="Normal 6 5 5 6 3 3" xfId="15272" xr:uid="{00000000-0005-0000-0000-00005B3D0000}"/>
    <cellStyle name="Normal 6 5 5 6 3 3 2" xfId="15273" xr:uid="{00000000-0005-0000-0000-00005C3D0000}"/>
    <cellStyle name="Normal 6 5 5 6 3 4" xfId="15274" xr:uid="{00000000-0005-0000-0000-00005D3D0000}"/>
    <cellStyle name="Normal 6 5 5 6 4" xfId="15275" xr:uid="{00000000-0005-0000-0000-00005E3D0000}"/>
    <cellStyle name="Normal 6 5 5 6 4 2" xfId="15276" xr:uid="{00000000-0005-0000-0000-00005F3D0000}"/>
    <cellStyle name="Normal 6 5 5 6 4 2 2" xfId="15277" xr:uid="{00000000-0005-0000-0000-0000603D0000}"/>
    <cellStyle name="Normal 6 5 5 6 4 2 2 2" xfId="15278" xr:uid="{00000000-0005-0000-0000-0000613D0000}"/>
    <cellStyle name="Normal 6 5 5 6 4 2 3" xfId="15279" xr:uid="{00000000-0005-0000-0000-0000623D0000}"/>
    <cellStyle name="Normal 6 5 5 6 4 3" xfId="15280" xr:uid="{00000000-0005-0000-0000-0000633D0000}"/>
    <cellStyle name="Normal 6 5 5 6 4 3 2" xfId="15281" xr:uid="{00000000-0005-0000-0000-0000643D0000}"/>
    <cellStyle name="Normal 6 5 5 6 4 4" xfId="15282" xr:uid="{00000000-0005-0000-0000-0000653D0000}"/>
    <cellStyle name="Normal 6 5 5 6 5" xfId="15283" xr:uid="{00000000-0005-0000-0000-0000663D0000}"/>
    <cellStyle name="Normal 6 5 5 6 5 2" xfId="15284" xr:uid="{00000000-0005-0000-0000-0000673D0000}"/>
    <cellStyle name="Normal 6 5 5 6 5 2 2" xfId="15285" xr:uid="{00000000-0005-0000-0000-0000683D0000}"/>
    <cellStyle name="Normal 6 5 5 6 5 3" xfId="15286" xr:uid="{00000000-0005-0000-0000-0000693D0000}"/>
    <cellStyle name="Normal 6 5 5 6 6" xfId="15287" xr:uid="{00000000-0005-0000-0000-00006A3D0000}"/>
    <cellStyle name="Normal 6 5 5 6 6 2" xfId="15288" xr:uid="{00000000-0005-0000-0000-00006B3D0000}"/>
    <cellStyle name="Normal 6 5 5 6 7" xfId="15289" xr:uid="{00000000-0005-0000-0000-00006C3D0000}"/>
    <cellStyle name="Normal 6 5 5 7" xfId="15290" xr:uid="{00000000-0005-0000-0000-00006D3D0000}"/>
    <cellStyle name="Normal 6 5 5 7 2" xfId="15291" xr:uid="{00000000-0005-0000-0000-00006E3D0000}"/>
    <cellStyle name="Normal 6 5 5 7 2 2" xfId="15292" xr:uid="{00000000-0005-0000-0000-00006F3D0000}"/>
    <cellStyle name="Normal 6 5 5 7 2 2 2" xfId="15293" xr:uid="{00000000-0005-0000-0000-0000703D0000}"/>
    <cellStyle name="Normal 6 5 5 7 2 3" xfId="15294" xr:uid="{00000000-0005-0000-0000-0000713D0000}"/>
    <cellStyle name="Normal 6 5 5 7 3" xfId="15295" xr:uid="{00000000-0005-0000-0000-0000723D0000}"/>
    <cellStyle name="Normal 6 5 5 7 3 2" xfId="15296" xr:uid="{00000000-0005-0000-0000-0000733D0000}"/>
    <cellStyle name="Normal 6 5 5 7 4" xfId="15297" xr:uid="{00000000-0005-0000-0000-0000743D0000}"/>
    <cellStyle name="Normal 6 5 5 8" xfId="15298" xr:uid="{00000000-0005-0000-0000-0000753D0000}"/>
    <cellStyle name="Normal 6 5 5 8 2" xfId="15299" xr:uid="{00000000-0005-0000-0000-0000763D0000}"/>
    <cellStyle name="Normal 6 5 5 8 2 2" xfId="15300" xr:uid="{00000000-0005-0000-0000-0000773D0000}"/>
    <cellStyle name="Normal 6 5 5 8 2 2 2" xfId="15301" xr:uid="{00000000-0005-0000-0000-0000783D0000}"/>
    <cellStyle name="Normal 6 5 5 8 2 3" xfId="15302" xr:uid="{00000000-0005-0000-0000-0000793D0000}"/>
    <cellStyle name="Normal 6 5 5 8 3" xfId="15303" xr:uid="{00000000-0005-0000-0000-00007A3D0000}"/>
    <cellStyle name="Normal 6 5 5 8 3 2" xfId="15304" xr:uid="{00000000-0005-0000-0000-00007B3D0000}"/>
    <cellStyle name="Normal 6 5 5 8 4" xfId="15305" xr:uid="{00000000-0005-0000-0000-00007C3D0000}"/>
    <cellStyle name="Normal 6 5 5 9" xfId="15306" xr:uid="{00000000-0005-0000-0000-00007D3D0000}"/>
    <cellStyle name="Normal 6 5 5 9 2" xfId="15307" xr:uid="{00000000-0005-0000-0000-00007E3D0000}"/>
    <cellStyle name="Normal 6 5 5 9 2 2" xfId="15308" xr:uid="{00000000-0005-0000-0000-00007F3D0000}"/>
    <cellStyle name="Normal 6 5 5 9 2 2 2" xfId="15309" xr:uid="{00000000-0005-0000-0000-0000803D0000}"/>
    <cellStyle name="Normal 6 5 5 9 2 3" xfId="15310" xr:uid="{00000000-0005-0000-0000-0000813D0000}"/>
    <cellStyle name="Normal 6 5 5 9 3" xfId="15311" xr:uid="{00000000-0005-0000-0000-0000823D0000}"/>
    <cellStyle name="Normal 6 5 5 9 3 2" xfId="15312" xr:uid="{00000000-0005-0000-0000-0000833D0000}"/>
    <cellStyle name="Normal 6 5 5 9 4" xfId="15313" xr:uid="{00000000-0005-0000-0000-0000843D0000}"/>
    <cellStyle name="Normal 6 5 6" xfId="15314" xr:uid="{00000000-0005-0000-0000-0000853D0000}"/>
    <cellStyle name="Normal 6 5 6 10" xfId="15315" xr:uid="{00000000-0005-0000-0000-0000863D0000}"/>
    <cellStyle name="Normal 6 5 6 10 2" xfId="15316" xr:uid="{00000000-0005-0000-0000-0000873D0000}"/>
    <cellStyle name="Normal 6 5 6 10 2 2" xfId="15317" xr:uid="{00000000-0005-0000-0000-0000883D0000}"/>
    <cellStyle name="Normal 6 5 6 10 2 2 2" xfId="15318" xr:uid="{00000000-0005-0000-0000-0000893D0000}"/>
    <cellStyle name="Normal 6 5 6 10 2 3" xfId="15319" xr:uid="{00000000-0005-0000-0000-00008A3D0000}"/>
    <cellStyle name="Normal 6 5 6 10 3" xfId="15320" xr:uid="{00000000-0005-0000-0000-00008B3D0000}"/>
    <cellStyle name="Normal 6 5 6 10 3 2" xfId="15321" xr:uid="{00000000-0005-0000-0000-00008C3D0000}"/>
    <cellStyle name="Normal 6 5 6 10 4" xfId="15322" xr:uid="{00000000-0005-0000-0000-00008D3D0000}"/>
    <cellStyle name="Normal 6 5 6 11" xfId="15323" xr:uid="{00000000-0005-0000-0000-00008E3D0000}"/>
    <cellStyle name="Normal 6 5 6 11 2" xfId="15324" xr:uid="{00000000-0005-0000-0000-00008F3D0000}"/>
    <cellStyle name="Normal 6 5 6 11 2 2" xfId="15325" xr:uid="{00000000-0005-0000-0000-0000903D0000}"/>
    <cellStyle name="Normal 6 5 6 11 3" xfId="15326" xr:uid="{00000000-0005-0000-0000-0000913D0000}"/>
    <cellStyle name="Normal 6 5 6 12" xfId="15327" xr:uid="{00000000-0005-0000-0000-0000923D0000}"/>
    <cellStyle name="Normal 6 5 6 12 2" xfId="15328" xr:uid="{00000000-0005-0000-0000-0000933D0000}"/>
    <cellStyle name="Normal 6 5 6 13" xfId="15329" xr:uid="{00000000-0005-0000-0000-0000943D0000}"/>
    <cellStyle name="Normal 6 5 6 13 2" xfId="15330" xr:uid="{00000000-0005-0000-0000-0000953D0000}"/>
    <cellStyle name="Normal 6 5 6 14" xfId="15331" xr:uid="{00000000-0005-0000-0000-0000963D0000}"/>
    <cellStyle name="Normal 6 5 6 2" xfId="15332" xr:uid="{00000000-0005-0000-0000-0000973D0000}"/>
    <cellStyle name="Normal 6 5 6 2 10" xfId="15333" xr:uid="{00000000-0005-0000-0000-0000983D0000}"/>
    <cellStyle name="Normal 6 5 6 2 10 2" xfId="15334" xr:uid="{00000000-0005-0000-0000-0000993D0000}"/>
    <cellStyle name="Normal 6 5 6 2 11" xfId="15335" xr:uid="{00000000-0005-0000-0000-00009A3D0000}"/>
    <cellStyle name="Normal 6 5 6 2 2" xfId="15336" xr:uid="{00000000-0005-0000-0000-00009B3D0000}"/>
    <cellStyle name="Normal 6 5 6 2 2 2" xfId="15337" xr:uid="{00000000-0005-0000-0000-00009C3D0000}"/>
    <cellStyle name="Normal 6 5 6 2 2 2 2" xfId="15338" xr:uid="{00000000-0005-0000-0000-00009D3D0000}"/>
    <cellStyle name="Normal 6 5 6 2 2 2 2 2" xfId="15339" xr:uid="{00000000-0005-0000-0000-00009E3D0000}"/>
    <cellStyle name="Normal 6 5 6 2 2 2 2 2 2" xfId="15340" xr:uid="{00000000-0005-0000-0000-00009F3D0000}"/>
    <cellStyle name="Normal 6 5 6 2 2 2 2 2 2 2" xfId="15341" xr:uid="{00000000-0005-0000-0000-0000A03D0000}"/>
    <cellStyle name="Normal 6 5 6 2 2 2 2 2 3" xfId="15342" xr:uid="{00000000-0005-0000-0000-0000A13D0000}"/>
    <cellStyle name="Normal 6 5 6 2 2 2 2 3" xfId="15343" xr:uid="{00000000-0005-0000-0000-0000A23D0000}"/>
    <cellStyle name="Normal 6 5 6 2 2 2 2 3 2" xfId="15344" xr:uid="{00000000-0005-0000-0000-0000A33D0000}"/>
    <cellStyle name="Normal 6 5 6 2 2 2 2 4" xfId="15345" xr:uid="{00000000-0005-0000-0000-0000A43D0000}"/>
    <cellStyle name="Normal 6 5 6 2 2 2 3" xfId="15346" xr:uid="{00000000-0005-0000-0000-0000A53D0000}"/>
    <cellStyle name="Normal 6 5 6 2 2 2 3 2" xfId="15347" xr:uid="{00000000-0005-0000-0000-0000A63D0000}"/>
    <cellStyle name="Normal 6 5 6 2 2 2 3 2 2" xfId="15348" xr:uid="{00000000-0005-0000-0000-0000A73D0000}"/>
    <cellStyle name="Normal 6 5 6 2 2 2 3 2 2 2" xfId="15349" xr:uid="{00000000-0005-0000-0000-0000A83D0000}"/>
    <cellStyle name="Normal 6 5 6 2 2 2 3 2 3" xfId="15350" xr:uid="{00000000-0005-0000-0000-0000A93D0000}"/>
    <cellStyle name="Normal 6 5 6 2 2 2 3 3" xfId="15351" xr:uid="{00000000-0005-0000-0000-0000AA3D0000}"/>
    <cellStyle name="Normal 6 5 6 2 2 2 3 3 2" xfId="15352" xr:uid="{00000000-0005-0000-0000-0000AB3D0000}"/>
    <cellStyle name="Normal 6 5 6 2 2 2 3 4" xfId="15353" xr:uid="{00000000-0005-0000-0000-0000AC3D0000}"/>
    <cellStyle name="Normal 6 5 6 2 2 2 4" xfId="15354" xr:uid="{00000000-0005-0000-0000-0000AD3D0000}"/>
    <cellStyle name="Normal 6 5 6 2 2 2 4 2" xfId="15355" xr:uid="{00000000-0005-0000-0000-0000AE3D0000}"/>
    <cellStyle name="Normal 6 5 6 2 2 2 4 2 2" xfId="15356" xr:uid="{00000000-0005-0000-0000-0000AF3D0000}"/>
    <cellStyle name="Normal 6 5 6 2 2 2 4 2 2 2" xfId="15357" xr:uid="{00000000-0005-0000-0000-0000B03D0000}"/>
    <cellStyle name="Normal 6 5 6 2 2 2 4 2 3" xfId="15358" xr:uid="{00000000-0005-0000-0000-0000B13D0000}"/>
    <cellStyle name="Normal 6 5 6 2 2 2 4 3" xfId="15359" xr:uid="{00000000-0005-0000-0000-0000B23D0000}"/>
    <cellStyle name="Normal 6 5 6 2 2 2 4 3 2" xfId="15360" xr:uid="{00000000-0005-0000-0000-0000B33D0000}"/>
    <cellStyle name="Normal 6 5 6 2 2 2 4 4" xfId="15361" xr:uid="{00000000-0005-0000-0000-0000B43D0000}"/>
    <cellStyle name="Normal 6 5 6 2 2 2 5" xfId="15362" xr:uid="{00000000-0005-0000-0000-0000B53D0000}"/>
    <cellStyle name="Normal 6 5 6 2 2 2 5 2" xfId="15363" xr:uid="{00000000-0005-0000-0000-0000B63D0000}"/>
    <cellStyle name="Normal 6 5 6 2 2 2 5 2 2" xfId="15364" xr:uid="{00000000-0005-0000-0000-0000B73D0000}"/>
    <cellStyle name="Normal 6 5 6 2 2 2 5 3" xfId="15365" xr:uid="{00000000-0005-0000-0000-0000B83D0000}"/>
    <cellStyle name="Normal 6 5 6 2 2 2 6" xfId="15366" xr:uid="{00000000-0005-0000-0000-0000B93D0000}"/>
    <cellStyle name="Normal 6 5 6 2 2 2 6 2" xfId="15367" xr:uid="{00000000-0005-0000-0000-0000BA3D0000}"/>
    <cellStyle name="Normal 6 5 6 2 2 2 7" xfId="15368" xr:uid="{00000000-0005-0000-0000-0000BB3D0000}"/>
    <cellStyle name="Normal 6 5 6 2 2 3" xfId="15369" xr:uid="{00000000-0005-0000-0000-0000BC3D0000}"/>
    <cellStyle name="Normal 6 5 6 2 2 3 2" xfId="15370" xr:uid="{00000000-0005-0000-0000-0000BD3D0000}"/>
    <cellStyle name="Normal 6 5 6 2 2 3 2 2" xfId="15371" xr:uid="{00000000-0005-0000-0000-0000BE3D0000}"/>
    <cellStyle name="Normal 6 5 6 2 2 3 2 2 2" xfId="15372" xr:uid="{00000000-0005-0000-0000-0000BF3D0000}"/>
    <cellStyle name="Normal 6 5 6 2 2 3 2 3" xfId="15373" xr:uid="{00000000-0005-0000-0000-0000C03D0000}"/>
    <cellStyle name="Normal 6 5 6 2 2 3 3" xfId="15374" xr:uid="{00000000-0005-0000-0000-0000C13D0000}"/>
    <cellStyle name="Normal 6 5 6 2 2 3 3 2" xfId="15375" xr:uid="{00000000-0005-0000-0000-0000C23D0000}"/>
    <cellStyle name="Normal 6 5 6 2 2 3 4" xfId="15376" xr:uid="{00000000-0005-0000-0000-0000C33D0000}"/>
    <cellStyle name="Normal 6 5 6 2 2 4" xfId="15377" xr:uid="{00000000-0005-0000-0000-0000C43D0000}"/>
    <cellStyle name="Normal 6 5 6 2 2 4 2" xfId="15378" xr:uid="{00000000-0005-0000-0000-0000C53D0000}"/>
    <cellStyle name="Normal 6 5 6 2 2 4 2 2" xfId="15379" xr:uid="{00000000-0005-0000-0000-0000C63D0000}"/>
    <cellStyle name="Normal 6 5 6 2 2 4 2 2 2" xfId="15380" xr:uid="{00000000-0005-0000-0000-0000C73D0000}"/>
    <cellStyle name="Normal 6 5 6 2 2 4 2 3" xfId="15381" xr:uid="{00000000-0005-0000-0000-0000C83D0000}"/>
    <cellStyle name="Normal 6 5 6 2 2 4 3" xfId="15382" xr:uid="{00000000-0005-0000-0000-0000C93D0000}"/>
    <cellStyle name="Normal 6 5 6 2 2 4 3 2" xfId="15383" xr:uid="{00000000-0005-0000-0000-0000CA3D0000}"/>
    <cellStyle name="Normal 6 5 6 2 2 4 4" xfId="15384" xr:uid="{00000000-0005-0000-0000-0000CB3D0000}"/>
    <cellStyle name="Normal 6 5 6 2 2 5" xfId="15385" xr:uid="{00000000-0005-0000-0000-0000CC3D0000}"/>
    <cellStyle name="Normal 6 5 6 2 2 5 2" xfId="15386" xr:uid="{00000000-0005-0000-0000-0000CD3D0000}"/>
    <cellStyle name="Normal 6 5 6 2 2 5 2 2" xfId="15387" xr:uid="{00000000-0005-0000-0000-0000CE3D0000}"/>
    <cellStyle name="Normal 6 5 6 2 2 5 2 2 2" xfId="15388" xr:uid="{00000000-0005-0000-0000-0000CF3D0000}"/>
    <cellStyle name="Normal 6 5 6 2 2 5 2 3" xfId="15389" xr:uid="{00000000-0005-0000-0000-0000D03D0000}"/>
    <cellStyle name="Normal 6 5 6 2 2 5 3" xfId="15390" xr:uid="{00000000-0005-0000-0000-0000D13D0000}"/>
    <cellStyle name="Normal 6 5 6 2 2 5 3 2" xfId="15391" xr:uid="{00000000-0005-0000-0000-0000D23D0000}"/>
    <cellStyle name="Normal 6 5 6 2 2 5 4" xfId="15392" xr:uid="{00000000-0005-0000-0000-0000D33D0000}"/>
    <cellStyle name="Normal 6 5 6 2 2 6" xfId="15393" xr:uid="{00000000-0005-0000-0000-0000D43D0000}"/>
    <cellStyle name="Normal 6 5 6 2 2 6 2" xfId="15394" xr:uid="{00000000-0005-0000-0000-0000D53D0000}"/>
    <cellStyle name="Normal 6 5 6 2 2 6 2 2" xfId="15395" xr:uid="{00000000-0005-0000-0000-0000D63D0000}"/>
    <cellStyle name="Normal 6 5 6 2 2 6 3" xfId="15396" xr:uid="{00000000-0005-0000-0000-0000D73D0000}"/>
    <cellStyle name="Normal 6 5 6 2 2 7" xfId="15397" xr:uid="{00000000-0005-0000-0000-0000D83D0000}"/>
    <cellStyle name="Normal 6 5 6 2 2 7 2" xfId="15398" xr:uid="{00000000-0005-0000-0000-0000D93D0000}"/>
    <cellStyle name="Normal 6 5 6 2 2 8" xfId="15399" xr:uid="{00000000-0005-0000-0000-0000DA3D0000}"/>
    <cellStyle name="Normal 6 5 6 2 2 8 2" xfId="15400" xr:uid="{00000000-0005-0000-0000-0000DB3D0000}"/>
    <cellStyle name="Normal 6 5 6 2 2 9" xfId="15401" xr:uid="{00000000-0005-0000-0000-0000DC3D0000}"/>
    <cellStyle name="Normal 6 5 6 2 3" xfId="15402" xr:uid="{00000000-0005-0000-0000-0000DD3D0000}"/>
    <cellStyle name="Normal 6 5 6 2 3 2" xfId="15403" xr:uid="{00000000-0005-0000-0000-0000DE3D0000}"/>
    <cellStyle name="Normal 6 5 6 2 3 2 2" xfId="15404" xr:uid="{00000000-0005-0000-0000-0000DF3D0000}"/>
    <cellStyle name="Normal 6 5 6 2 3 2 2 2" xfId="15405" xr:uid="{00000000-0005-0000-0000-0000E03D0000}"/>
    <cellStyle name="Normal 6 5 6 2 3 2 2 2 2" xfId="15406" xr:uid="{00000000-0005-0000-0000-0000E13D0000}"/>
    <cellStyle name="Normal 6 5 6 2 3 2 2 3" xfId="15407" xr:uid="{00000000-0005-0000-0000-0000E23D0000}"/>
    <cellStyle name="Normal 6 5 6 2 3 2 3" xfId="15408" xr:uid="{00000000-0005-0000-0000-0000E33D0000}"/>
    <cellStyle name="Normal 6 5 6 2 3 2 3 2" xfId="15409" xr:uid="{00000000-0005-0000-0000-0000E43D0000}"/>
    <cellStyle name="Normal 6 5 6 2 3 2 4" xfId="15410" xr:uid="{00000000-0005-0000-0000-0000E53D0000}"/>
    <cellStyle name="Normal 6 5 6 2 3 3" xfId="15411" xr:uid="{00000000-0005-0000-0000-0000E63D0000}"/>
    <cellStyle name="Normal 6 5 6 2 3 3 2" xfId="15412" xr:uid="{00000000-0005-0000-0000-0000E73D0000}"/>
    <cellStyle name="Normal 6 5 6 2 3 3 2 2" xfId="15413" xr:uid="{00000000-0005-0000-0000-0000E83D0000}"/>
    <cellStyle name="Normal 6 5 6 2 3 3 2 2 2" xfId="15414" xr:uid="{00000000-0005-0000-0000-0000E93D0000}"/>
    <cellStyle name="Normal 6 5 6 2 3 3 2 3" xfId="15415" xr:uid="{00000000-0005-0000-0000-0000EA3D0000}"/>
    <cellStyle name="Normal 6 5 6 2 3 3 3" xfId="15416" xr:uid="{00000000-0005-0000-0000-0000EB3D0000}"/>
    <cellStyle name="Normal 6 5 6 2 3 3 3 2" xfId="15417" xr:uid="{00000000-0005-0000-0000-0000EC3D0000}"/>
    <cellStyle name="Normal 6 5 6 2 3 3 4" xfId="15418" xr:uid="{00000000-0005-0000-0000-0000ED3D0000}"/>
    <cellStyle name="Normal 6 5 6 2 3 4" xfId="15419" xr:uid="{00000000-0005-0000-0000-0000EE3D0000}"/>
    <cellStyle name="Normal 6 5 6 2 3 4 2" xfId="15420" xr:uid="{00000000-0005-0000-0000-0000EF3D0000}"/>
    <cellStyle name="Normal 6 5 6 2 3 4 2 2" xfId="15421" xr:uid="{00000000-0005-0000-0000-0000F03D0000}"/>
    <cellStyle name="Normal 6 5 6 2 3 4 2 2 2" xfId="15422" xr:uid="{00000000-0005-0000-0000-0000F13D0000}"/>
    <cellStyle name="Normal 6 5 6 2 3 4 2 3" xfId="15423" xr:uid="{00000000-0005-0000-0000-0000F23D0000}"/>
    <cellStyle name="Normal 6 5 6 2 3 4 3" xfId="15424" xr:uid="{00000000-0005-0000-0000-0000F33D0000}"/>
    <cellStyle name="Normal 6 5 6 2 3 4 3 2" xfId="15425" xr:uid="{00000000-0005-0000-0000-0000F43D0000}"/>
    <cellStyle name="Normal 6 5 6 2 3 4 4" xfId="15426" xr:uid="{00000000-0005-0000-0000-0000F53D0000}"/>
    <cellStyle name="Normal 6 5 6 2 3 5" xfId="15427" xr:uid="{00000000-0005-0000-0000-0000F63D0000}"/>
    <cellStyle name="Normal 6 5 6 2 3 5 2" xfId="15428" xr:uid="{00000000-0005-0000-0000-0000F73D0000}"/>
    <cellStyle name="Normal 6 5 6 2 3 5 2 2" xfId="15429" xr:uid="{00000000-0005-0000-0000-0000F83D0000}"/>
    <cellStyle name="Normal 6 5 6 2 3 5 3" xfId="15430" xr:uid="{00000000-0005-0000-0000-0000F93D0000}"/>
    <cellStyle name="Normal 6 5 6 2 3 6" xfId="15431" xr:uid="{00000000-0005-0000-0000-0000FA3D0000}"/>
    <cellStyle name="Normal 6 5 6 2 3 6 2" xfId="15432" xr:uid="{00000000-0005-0000-0000-0000FB3D0000}"/>
    <cellStyle name="Normal 6 5 6 2 3 7" xfId="15433" xr:uid="{00000000-0005-0000-0000-0000FC3D0000}"/>
    <cellStyle name="Normal 6 5 6 2 4" xfId="15434" xr:uid="{00000000-0005-0000-0000-0000FD3D0000}"/>
    <cellStyle name="Normal 6 5 6 2 4 2" xfId="15435" xr:uid="{00000000-0005-0000-0000-0000FE3D0000}"/>
    <cellStyle name="Normal 6 5 6 2 4 2 2" xfId="15436" xr:uid="{00000000-0005-0000-0000-0000FF3D0000}"/>
    <cellStyle name="Normal 6 5 6 2 4 2 2 2" xfId="15437" xr:uid="{00000000-0005-0000-0000-0000003E0000}"/>
    <cellStyle name="Normal 6 5 6 2 4 2 3" xfId="15438" xr:uid="{00000000-0005-0000-0000-0000013E0000}"/>
    <cellStyle name="Normal 6 5 6 2 4 3" xfId="15439" xr:uid="{00000000-0005-0000-0000-0000023E0000}"/>
    <cellStyle name="Normal 6 5 6 2 4 3 2" xfId="15440" xr:uid="{00000000-0005-0000-0000-0000033E0000}"/>
    <cellStyle name="Normal 6 5 6 2 4 4" xfId="15441" xr:uid="{00000000-0005-0000-0000-0000043E0000}"/>
    <cellStyle name="Normal 6 5 6 2 5" xfId="15442" xr:uid="{00000000-0005-0000-0000-0000053E0000}"/>
    <cellStyle name="Normal 6 5 6 2 5 2" xfId="15443" xr:uid="{00000000-0005-0000-0000-0000063E0000}"/>
    <cellStyle name="Normal 6 5 6 2 5 2 2" xfId="15444" xr:uid="{00000000-0005-0000-0000-0000073E0000}"/>
    <cellStyle name="Normal 6 5 6 2 5 2 2 2" xfId="15445" xr:uid="{00000000-0005-0000-0000-0000083E0000}"/>
    <cellStyle name="Normal 6 5 6 2 5 2 3" xfId="15446" xr:uid="{00000000-0005-0000-0000-0000093E0000}"/>
    <cellStyle name="Normal 6 5 6 2 5 3" xfId="15447" xr:uid="{00000000-0005-0000-0000-00000A3E0000}"/>
    <cellStyle name="Normal 6 5 6 2 5 3 2" xfId="15448" xr:uid="{00000000-0005-0000-0000-00000B3E0000}"/>
    <cellStyle name="Normal 6 5 6 2 5 4" xfId="15449" xr:uid="{00000000-0005-0000-0000-00000C3E0000}"/>
    <cellStyle name="Normal 6 5 6 2 6" xfId="15450" xr:uid="{00000000-0005-0000-0000-00000D3E0000}"/>
    <cellStyle name="Normal 6 5 6 2 6 2" xfId="15451" xr:uid="{00000000-0005-0000-0000-00000E3E0000}"/>
    <cellStyle name="Normal 6 5 6 2 6 2 2" xfId="15452" xr:uid="{00000000-0005-0000-0000-00000F3E0000}"/>
    <cellStyle name="Normal 6 5 6 2 6 2 2 2" xfId="15453" xr:uid="{00000000-0005-0000-0000-0000103E0000}"/>
    <cellStyle name="Normal 6 5 6 2 6 2 3" xfId="15454" xr:uid="{00000000-0005-0000-0000-0000113E0000}"/>
    <cellStyle name="Normal 6 5 6 2 6 3" xfId="15455" xr:uid="{00000000-0005-0000-0000-0000123E0000}"/>
    <cellStyle name="Normal 6 5 6 2 6 3 2" xfId="15456" xr:uid="{00000000-0005-0000-0000-0000133E0000}"/>
    <cellStyle name="Normal 6 5 6 2 6 4" xfId="15457" xr:uid="{00000000-0005-0000-0000-0000143E0000}"/>
    <cellStyle name="Normal 6 5 6 2 7" xfId="15458" xr:uid="{00000000-0005-0000-0000-0000153E0000}"/>
    <cellStyle name="Normal 6 5 6 2 7 2" xfId="15459" xr:uid="{00000000-0005-0000-0000-0000163E0000}"/>
    <cellStyle name="Normal 6 5 6 2 7 2 2" xfId="15460" xr:uid="{00000000-0005-0000-0000-0000173E0000}"/>
    <cellStyle name="Normal 6 5 6 2 7 2 2 2" xfId="15461" xr:uid="{00000000-0005-0000-0000-0000183E0000}"/>
    <cellStyle name="Normal 6 5 6 2 7 2 3" xfId="15462" xr:uid="{00000000-0005-0000-0000-0000193E0000}"/>
    <cellStyle name="Normal 6 5 6 2 7 3" xfId="15463" xr:uid="{00000000-0005-0000-0000-00001A3E0000}"/>
    <cellStyle name="Normal 6 5 6 2 7 3 2" xfId="15464" xr:uid="{00000000-0005-0000-0000-00001B3E0000}"/>
    <cellStyle name="Normal 6 5 6 2 7 4" xfId="15465" xr:uid="{00000000-0005-0000-0000-00001C3E0000}"/>
    <cellStyle name="Normal 6 5 6 2 8" xfId="15466" xr:uid="{00000000-0005-0000-0000-00001D3E0000}"/>
    <cellStyle name="Normal 6 5 6 2 8 2" xfId="15467" xr:uid="{00000000-0005-0000-0000-00001E3E0000}"/>
    <cellStyle name="Normal 6 5 6 2 8 2 2" xfId="15468" xr:uid="{00000000-0005-0000-0000-00001F3E0000}"/>
    <cellStyle name="Normal 6 5 6 2 8 3" xfId="15469" xr:uid="{00000000-0005-0000-0000-0000203E0000}"/>
    <cellStyle name="Normal 6 5 6 2 9" xfId="15470" xr:uid="{00000000-0005-0000-0000-0000213E0000}"/>
    <cellStyle name="Normal 6 5 6 2 9 2" xfId="15471" xr:uid="{00000000-0005-0000-0000-0000223E0000}"/>
    <cellStyle name="Normal 6 5 6 3" xfId="15472" xr:uid="{00000000-0005-0000-0000-0000233E0000}"/>
    <cellStyle name="Normal 6 5 6 3 10" xfId="15473" xr:uid="{00000000-0005-0000-0000-0000243E0000}"/>
    <cellStyle name="Normal 6 5 6 3 2" xfId="15474" xr:uid="{00000000-0005-0000-0000-0000253E0000}"/>
    <cellStyle name="Normal 6 5 6 3 2 2" xfId="15475" xr:uid="{00000000-0005-0000-0000-0000263E0000}"/>
    <cellStyle name="Normal 6 5 6 3 2 2 2" xfId="15476" xr:uid="{00000000-0005-0000-0000-0000273E0000}"/>
    <cellStyle name="Normal 6 5 6 3 2 2 2 2" xfId="15477" xr:uid="{00000000-0005-0000-0000-0000283E0000}"/>
    <cellStyle name="Normal 6 5 6 3 2 2 2 2 2" xfId="15478" xr:uid="{00000000-0005-0000-0000-0000293E0000}"/>
    <cellStyle name="Normal 6 5 6 3 2 2 2 3" xfId="15479" xr:uid="{00000000-0005-0000-0000-00002A3E0000}"/>
    <cellStyle name="Normal 6 5 6 3 2 2 3" xfId="15480" xr:uid="{00000000-0005-0000-0000-00002B3E0000}"/>
    <cellStyle name="Normal 6 5 6 3 2 2 3 2" xfId="15481" xr:uid="{00000000-0005-0000-0000-00002C3E0000}"/>
    <cellStyle name="Normal 6 5 6 3 2 2 4" xfId="15482" xr:uid="{00000000-0005-0000-0000-00002D3E0000}"/>
    <cellStyle name="Normal 6 5 6 3 2 3" xfId="15483" xr:uid="{00000000-0005-0000-0000-00002E3E0000}"/>
    <cellStyle name="Normal 6 5 6 3 2 3 2" xfId="15484" xr:uid="{00000000-0005-0000-0000-00002F3E0000}"/>
    <cellStyle name="Normal 6 5 6 3 2 3 2 2" xfId="15485" xr:uid="{00000000-0005-0000-0000-0000303E0000}"/>
    <cellStyle name="Normal 6 5 6 3 2 3 2 2 2" xfId="15486" xr:uid="{00000000-0005-0000-0000-0000313E0000}"/>
    <cellStyle name="Normal 6 5 6 3 2 3 2 3" xfId="15487" xr:uid="{00000000-0005-0000-0000-0000323E0000}"/>
    <cellStyle name="Normal 6 5 6 3 2 3 3" xfId="15488" xr:uid="{00000000-0005-0000-0000-0000333E0000}"/>
    <cellStyle name="Normal 6 5 6 3 2 3 3 2" xfId="15489" xr:uid="{00000000-0005-0000-0000-0000343E0000}"/>
    <cellStyle name="Normal 6 5 6 3 2 3 4" xfId="15490" xr:uid="{00000000-0005-0000-0000-0000353E0000}"/>
    <cellStyle name="Normal 6 5 6 3 2 4" xfId="15491" xr:uid="{00000000-0005-0000-0000-0000363E0000}"/>
    <cellStyle name="Normal 6 5 6 3 2 4 2" xfId="15492" xr:uid="{00000000-0005-0000-0000-0000373E0000}"/>
    <cellStyle name="Normal 6 5 6 3 2 4 2 2" xfId="15493" xr:uid="{00000000-0005-0000-0000-0000383E0000}"/>
    <cellStyle name="Normal 6 5 6 3 2 4 2 2 2" xfId="15494" xr:uid="{00000000-0005-0000-0000-0000393E0000}"/>
    <cellStyle name="Normal 6 5 6 3 2 4 2 3" xfId="15495" xr:uid="{00000000-0005-0000-0000-00003A3E0000}"/>
    <cellStyle name="Normal 6 5 6 3 2 4 3" xfId="15496" xr:uid="{00000000-0005-0000-0000-00003B3E0000}"/>
    <cellStyle name="Normal 6 5 6 3 2 4 3 2" xfId="15497" xr:uid="{00000000-0005-0000-0000-00003C3E0000}"/>
    <cellStyle name="Normal 6 5 6 3 2 4 4" xfId="15498" xr:uid="{00000000-0005-0000-0000-00003D3E0000}"/>
    <cellStyle name="Normal 6 5 6 3 2 5" xfId="15499" xr:uid="{00000000-0005-0000-0000-00003E3E0000}"/>
    <cellStyle name="Normal 6 5 6 3 2 5 2" xfId="15500" xr:uid="{00000000-0005-0000-0000-00003F3E0000}"/>
    <cellStyle name="Normal 6 5 6 3 2 5 2 2" xfId="15501" xr:uid="{00000000-0005-0000-0000-0000403E0000}"/>
    <cellStyle name="Normal 6 5 6 3 2 5 3" xfId="15502" xr:uid="{00000000-0005-0000-0000-0000413E0000}"/>
    <cellStyle name="Normal 6 5 6 3 2 6" xfId="15503" xr:uid="{00000000-0005-0000-0000-0000423E0000}"/>
    <cellStyle name="Normal 6 5 6 3 2 6 2" xfId="15504" xr:uid="{00000000-0005-0000-0000-0000433E0000}"/>
    <cellStyle name="Normal 6 5 6 3 2 7" xfId="15505" xr:uid="{00000000-0005-0000-0000-0000443E0000}"/>
    <cellStyle name="Normal 6 5 6 3 3" xfId="15506" xr:uid="{00000000-0005-0000-0000-0000453E0000}"/>
    <cellStyle name="Normal 6 5 6 3 3 2" xfId="15507" xr:uid="{00000000-0005-0000-0000-0000463E0000}"/>
    <cellStyle name="Normal 6 5 6 3 3 2 2" xfId="15508" xr:uid="{00000000-0005-0000-0000-0000473E0000}"/>
    <cellStyle name="Normal 6 5 6 3 3 2 2 2" xfId="15509" xr:uid="{00000000-0005-0000-0000-0000483E0000}"/>
    <cellStyle name="Normal 6 5 6 3 3 2 3" xfId="15510" xr:uid="{00000000-0005-0000-0000-0000493E0000}"/>
    <cellStyle name="Normal 6 5 6 3 3 3" xfId="15511" xr:uid="{00000000-0005-0000-0000-00004A3E0000}"/>
    <cellStyle name="Normal 6 5 6 3 3 3 2" xfId="15512" xr:uid="{00000000-0005-0000-0000-00004B3E0000}"/>
    <cellStyle name="Normal 6 5 6 3 3 4" xfId="15513" xr:uid="{00000000-0005-0000-0000-00004C3E0000}"/>
    <cellStyle name="Normal 6 5 6 3 4" xfId="15514" xr:uid="{00000000-0005-0000-0000-00004D3E0000}"/>
    <cellStyle name="Normal 6 5 6 3 4 2" xfId="15515" xr:uid="{00000000-0005-0000-0000-00004E3E0000}"/>
    <cellStyle name="Normal 6 5 6 3 4 2 2" xfId="15516" xr:uid="{00000000-0005-0000-0000-00004F3E0000}"/>
    <cellStyle name="Normal 6 5 6 3 4 2 2 2" xfId="15517" xr:uid="{00000000-0005-0000-0000-0000503E0000}"/>
    <cellStyle name="Normal 6 5 6 3 4 2 3" xfId="15518" xr:uid="{00000000-0005-0000-0000-0000513E0000}"/>
    <cellStyle name="Normal 6 5 6 3 4 3" xfId="15519" xr:uid="{00000000-0005-0000-0000-0000523E0000}"/>
    <cellStyle name="Normal 6 5 6 3 4 3 2" xfId="15520" xr:uid="{00000000-0005-0000-0000-0000533E0000}"/>
    <cellStyle name="Normal 6 5 6 3 4 4" xfId="15521" xr:uid="{00000000-0005-0000-0000-0000543E0000}"/>
    <cellStyle name="Normal 6 5 6 3 5" xfId="15522" xr:uid="{00000000-0005-0000-0000-0000553E0000}"/>
    <cellStyle name="Normal 6 5 6 3 5 2" xfId="15523" xr:uid="{00000000-0005-0000-0000-0000563E0000}"/>
    <cellStyle name="Normal 6 5 6 3 5 2 2" xfId="15524" xr:uid="{00000000-0005-0000-0000-0000573E0000}"/>
    <cellStyle name="Normal 6 5 6 3 5 2 2 2" xfId="15525" xr:uid="{00000000-0005-0000-0000-0000583E0000}"/>
    <cellStyle name="Normal 6 5 6 3 5 2 3" xfId="15526" xr:uid="{00000000-0005-0000-0000-0000593E0000}"/>
    <cellStyle name="Normal 6 5 6 3 5 3" xfId="15527" xr:uid="{00000000-0005-0000-0000-00005A3E0000}"/>
    <cellStyle name="Normal 6 5 6 3 5 3 2" xfId="15528" xr:uid="{00000000-0005-0000-0000-00005B3E0000}"/>
    <cellStyle name="Normal 6 5 6 3 5 4" xfId="15529" xr:uid="{00000000-0005-0000-0000-00005C3E0000}"/>
    <cellStyle name="Normal 6 5 6 3 6" xfId="15530" xr:uid="{00000000-0005-0000-0000-00005D3E0000}"/>
    <cellStyle name="Normal 6 5 6 3 6 2" xfId="15531" xr:uid="{00000000-0005-0000-0000-00005E3E0000}"/>
    <cellStyle name="Normal 6 5 6 3 6 2 2" xfId="15532" xr:uid="{00000000-0005-0000-0000-00005F3E0000}"/>
    <cellStyle name="Normal 6 5 6 3 6 2 2 2" xfId="15533" xr:uid="{00000000-0005-0000-0000-0000603E0000}"/>
    <cellStyle name="Normal 6 5 6 3 6 2 3" xfId="15534" xr:uid="{00000000-0005-0000-0000-0000613E0000}"/>
    <cellStyle name="Normal 6 5 6 3 6 3" xfId="15535" xr:uid="{00000000-0005-0000-0000-0000623E0000}"/>
    <cellStyle name="Normal 6 5 6 3 6 3 2" xfId="15536" xr:uid="{00000000-0005-0000-0000-0000633E0000}"/>
    <cellStyle name="Normal 6 5 6 3 6 4" xfId="15537" xr:uid="{00000000-0005-0000-0000-0000643E0000}"/>
    <cellStyle name="Normal 6 5 6 3 7" xfId="15538" xr:uid="{00000000-0005-0000-0000-0000653E0000}"/>
    <cellStyle name="Normal 6 5 6 3 7 2" xfId="15539" xr:uid="{00000000-0005-0000-0000-0000663E0000}"/>
    <cellStyle name="Normal 6 5 6 3 7 2 2" xfId="15540" xr:uid="{00000000-0005-0000-0000-0000673E0000}"/>
    <cellStyle name="Normal 6 5 6 3 7 3" xfId="15541" xr:uid="{00000000-0005-0000-0000-0000683E0000}"/>
    <cellStyle name="Normal 6 5 6 3 8" xfId="15542" xr:uid="{00000000-0005-0000-0000-0000693E0000}"/>
    <cellStyle name="Normal 6 5 6 3 8 2" xfId="15543" xr:uid="{00000000-0005-0000-0000-00006A3E0000}"/>
    <cellStyle name="Normal 6 5 6 3 9" xfId="15544" xr:uid="{00000000-0005-0000-0000-00006B3E0000}"/>
    <cellStyle name="Normal 6 5 6 3 9 2" xfId="15545" xr:uid="{00000000-0005-0000-0000-00006C3E0000}"/>
    <cellStyle name="Normal 6 5 6 4" xfId="15546" xr:uid="{00000000-0005-0000-0000-00006D3E0000}"/>
    <cellStyle name="Normal 6 5 6 4 2" xfId="15547" xr:uid="{00000000-0005-0000-0000-00006E3E0000}"/>
    <cellStyle name="Normal 6 5 6 4 2 2" xfId="15548" xr:uid="{00000000-0005-0000-0000-00006F3E0000}"/>
    <cellStyle name="Normal 6 5 6 4 2 2 2" xfId="15549" xr:uid="{00000000-0005-0000-0000-0000703E0000}"/>
    <cellStyle name="Normal 6 5 6 4 2 2 2 2" xfId="15550" xr:uid="{00000000-0005-0000-0000-0000713E0000}"/>
    <cellStyle name="Normal 6 5 6 4 2 2 2 2 2" xfId="15551" xr:uid="{00000000-0005-0000-0000-0000723E0000}"/>
    <cellStyle name="Normal 6 5 6 4 2 2 2 3" xfId="15552" xr:uid="{00000000-0005-0000-0000-0000733E0000}"/>
    <cellStyle name="Normal 6 5 6 4 2 2 3" xfId="15553" xr:uid="{00000000-0005-0000-0000-0000743E0000}"/>
    <cellStyle name="Normal 6 5 6 4 2 2 3 2" xfId="15554" xr:uid="{00000000-0005-0000-0000-0000753E0000}"/>
    <cellStyle name="Normal 6 5 6 4 2 2 4" xfId="15555" xr:uid="{00000000-0005-0000-0000-0000763E0000}"/>
    <cellStyle name="Normal 6 5 6 4 2 3" xfId="15556" xr:uid="{00000000-0005-0000-0000-0000773E0000}"/>
    <cellStyle name="Normal 6 5 6 4 2 3 2" xfId="15557" xr:uid="{00000000-0005-0000-0000-0000783E0000}"/>
    <cellStyle name="Normal 6 5 6 4 2 3 2 2" xfId="15558" xr:uid="{00000000-0005-0000-0000-0000793E0000}"/>
    <cellStyle name="Normal 6 5 6 4 2 3 2 2 2" xfId="15559" xr:uid="{00000000-0005-0000-0000-00007A3E0000}"/>
    <cellStyle name="Normal 6 5 6 4 2 3 2 3" xfId="15560" xr:uid="{00000000-0005-0000-0000-00007B3E0000}"/>
    <cellStyle name="Normal 6 5 6 4 2 3 3" xfId="15561" xr:uid="{00000000-0005-0000-0000-00007C3E0000}"/>
    <cellStyle name="Normal 6 5 6 4 2 3 3 2" xfId="15562" xr:uid="{00000000-0005-0000-0000-00007D3E0000}"/>
    <cellStyle name="Normal 6 5 6 4 2 3 4" xfId="15563" xr:uid="{00000000-0005-0000-0000-00007E3E0000}"/>
    <cellStyle name="Normal 6 5 6 4 2 4" xfId="15564" xr:uid="{00000000-0005-0000-0000-00007F3E0000}"/>
    <cellStyle name="Normal 6 5 6 4 2 4 2" xfId="15565" xr:uid="{00000000-0005-0000-0000-0000803E0000}"/>
    <cellStyle name="Normal 6 5 6 4 2 4 2 2" xfId="15566" xr:uid="{00000000-0005-0000-0000-0000813E0000}"/>
    <cellStyle name="Normal 6 5 6 4 2 4 2 2 2" xfId="15567" xr:uid="{00000000-0005-0000-0000-0000823E0000}"/>
    <cellStyle name="Normal 6 5 6 4 2 4 2 3" xfId="15568" xr:uid="{00000000-0005-0000-0000-0000833E0000}"/>
    <cellStyle name="Normal 6 5 6 4 2 4 3" xfId="15569" xr:uid="{00000000-0005-0000-0000-0000843E0000}"/>
    <cellStyle name="Normal 6 5 6 4 2 4 3 2" xfId="15570" xr:uid="{00000000-0005-0000-0000-0000853E0000}"/>
    <cellStyle name="Normal 6 5 6 4 2 4 4" xfId="15571" xr:uid="{00000000-0005-0000-0000-0000863E0000}"/>
    <cellStyle name="Normal 6 5 6 4 2 5" xfId="15572" xr:uid="{00000000-0005-0000-0000-0000873E0000}"/>
    <cellStyle name="Normal 6 5 6 4 2 5 2" xfId="15573" xr:uid="{00000000-0005-0000-0000-0000883E0000}"/>
    <cellStyle name="Normal 6 5 6 4 2 5 2 2" xfId="15574" xr:uid="{00000000-0005-0000-0000-0000893E0000}"/>
    <cellStyle name="Normal 6 5 6 4 2 5 3" xfId="15575" xr:uid="{00000000-0005-0000-0000-00008A3E0000}"/>
    <cellStyle name="Normal 6 5 6 4 2 6" xfId="15576" xr:uid="{00000000-0005-0000-0000-00008B3E0000}"/>
    <cellStyle name="Normal 6 5 6 4 2 6 2" xfId="15577" xr:uid="{00000000-0005-0000-0000-00008C3E0000}"/>
    <cellStyle name="Normal 6 5 6 4 2 7" xfId="15578" xr:uid="{00000000-0005-0000-0000-00008D3E0000}"/>
    <cellStyle name="Normal 6 5 6 4 3" xfId="15579" xr:uid="{00000000-0005-0000-0000-00008E3E0000}"/>
    <cellStyle name="Normal 6 5 6 4 3 2" xfId="15580" xr:uid="{00000000-0005-0000-0000-00008F3E0000}"/>
    <cellStyle name="Normal 6 5 6 4 3 2 2" xfId="15581" xr:uid="{00000000-0005-0000-0000-0000903E0000}"/>
    <cellStyle name="Normal 6 5 6 4 3 2 2 2" xfId="15582" xr:uid="{00000000-0005-0000-0000-0000913E0000}"/>
    <cellStyle name="Normal 6 5 6 4 3 2 3" xfId="15583" xr:uid="{00000000-0005-0000-0000-0000923E0000}"/>
    <cellStyle name="Normal 6 5 6 4 3 3" xfId="15584" xr:uid="{00000000-0005-0000-0000-0000933E0000}"/>
    <cellStyle name="Normal 6 5 6 4 3 3 2" xfId="15585" xr:uid="{00000000-0005-0000-0000-0000943E0000}"/>
    <cellStyle name="Normal 6 5 6 4 3 4" xfId="15586" xr:uid="{00000000-0005-0000-0000-0000953E0000}"/>
    <cellStyle name="Normal 6 5 6 4 4" xfId="15587" xr:uid="{00000000-0005-0000-0000-0000963E0000}"/>
    <cellStyle name="Normal 6 5 6 4 4 2" xfId="15588" xr:uid="{00000000-0005-0000-0000-0000973E0000}"/>
    <cellStyle name="Normal 6 5 6 4 4 2 2" xfId="15589" xr:uid="{00000000-0005-0000-0000-0000983E0000}"/>
    <cellStyle name="Normal 6 5 6 4 4 2 2 2" xfId="15590" xr:uid="{00000000-0005-0000-0000-0000993E0000}"/>
    <cellStyle name="Normal 6 5 6 4 4 2 3" xfId="15591" xr:uid="{00000000-0005-0000-0000-00009A3E0000}"/>
    <cellStyle name="Normal 6 5 6 4 4 3" xfId="15592" xr:uid="{00000000-0005-0000-0000-00009B3E0000}"/>
    <cellStyle name="Normal 6 5 6 4 4 3 2" xfId="15593" xr:uid="{00000000-0005-0000-0000-00009C3E0000}"/>
    <cellStyle name="Normal 6 5 6 4 4 4" xfId="15594" xr:uid="{00000000-0005-0000-0000-00009D3E0000}"/>
    <cellStyle name="Normal 6 5 6 4 5" xfId="15595" xr:uid="{00000000-0005-0000-0000-00009E3E0000}"/>
    <cellStyle name="Normal 6 5 6 4 5 2" xfId="15596" xr:uid="{00000000-0005-0000-0000-00009F3E0000}"/>
    <cellStyle name="Normal 6 5 6 4 5 2 2" xfId="15597" xr:uid="{00000000-0005-0000-0000-0000A03E0000}"/>
    <cellStyle name="Normal 6 5 6 4 5 2 2 2" xfId="15598" xr:uid="{00000000-0005-0000-0000-0000A13E0000}"/>
    <cellStyle name="Normal 6 5 6 4 5 2 3" xfId="15599" xr:uid="{00000000-0005-0000-0000-0000A23E0000}"/>
    <cellStyle name="Normal 6 5 6 4 5 3" xfId="15600" xr:uid="{00000000-0005-0000-0000-0000A33E0000}"/>
    <cellStyle name="Normal 6 5 6 4 5 3 2" xfId="15601" xr:uid="{00000000-0005-0000-0000-0000A43E0000}"/>
    <cellStyle name="Normal 6 5 6 4 5 4" xfId="15602" xr:uid="{00000000-0005-0000-0000-0000A53E0000}"/>
    <cellStyle name="Normal 6 5 6 4 6" xfId="15603" xr:uid="{00000000-0005-0000-0000-0000A63E0000}"/>
    <cellStyle name="Normal 6 5 6 4 6 2" xfId="15604" xr:uid="{00000000-0005-0000-0000-0000A73E0000}"/>
    <cellStyle name="Normal 6 5 6 4 6 2 2" xfId="15605" xr:uid="{00000000-0005-0000-0000-0000A83E0000}"/>
    <cellStyle name="Normal 6 5 6 4 6 3" xfId="15606" xr:uid="{00000000-0005-0000-0000-0000A93E0000}"/>
    <cellStyle name="Normal 6 5 6 4 7" xfId="15607" xr:uid="{00000000-0005-0000-0000-0000AA3E0000}"/>
    <cellStyle name="Normal 6 5 6 4 7 2" xfId="15608" xr:uid="{00000000-0005-0000-0000-0000AB3E0000}"/>
    <cellStyle name="Normal 6 5 6 4 8" xfId="15609" xr:uid="{00000000-0005-0000-0000-0000AC3E0000}"/>
    <cellStyle name="Normal 6 5 6 4 8 2" xfId="15610" xr:uid="{00000000-0005-0000-0000-0000AD3E0000}"/>
    <cellStyle name="Normal 6 5 6 4 9" xfId="15611" xr:uid="{00000000-0005-0000-0000-0000AE3E0000}"/>
    <cellStyle name="Normal 6 5 6 5" xfId="15612" xr:uid="{00000000-0005-0000-0000-0000AF3E0000}"/>
    <cellStyle name="Normal 6 5 6 5 2" xfId="15613" xr:uid="{00000000-0005-0000-0000-0000B03E0000}"/>
    <cellStyle name="Normal 6 5 6 5 2 2" xfId="15614" xr:uid="{00000000-0005-0000-0000-0000B13E0000}"/>
    <cellStyle name="Normal 6 5 6 5 2 2 2" xfId="15615" xr:uid="{00000000-0005-0000-0000-0000B23E0000}"/>
    <cellStyle name="Normal 6 5 6 5 2 2 2 2" xfId="15616" xr:uid="{00000000-0005-0000-0000-0000B33E0000}"/>
    <cellStyle name="Normal 6 5 6 5 2 2 2 2 2" xfId="15617" xr:uid="{00000000-0005-0000-0000-0000B43E0000}"/>
    <cellStyle name="Normal 6 5 6 5 2 2 2 3" xfId="15618" xr:uid="{00000000-0005-0000-0000-0000B53E0000}"/>
    <cellStyle name="Normal 6 5 6 5 2 2 3" xfId="15619" xr:uid="{00000000-0005-0000-0000-0000B63E0000}"/>
    <cellStyle name="Normal 6 5 6 5 2 2 3 2" xfId="15620" xr:uid="{00000000-0005-0000-0000-0000B73E0000}"/>
    <cellStyle name="Normal 6 5 6 5 2 2 4" xfId="15621" xr:uid="{00000000-0005-0000-0000-0000B83E0000}"/>
    <cellStyle name="Normal 6 5 6 5 2 3" xfId="15622" xr:uid="{00000000-0005-0000-0000-0000B93E0000}"/>
    <cellStyle name="Normal 6 5 6 5 2 3 2" xfId="15623" xr:uid="{00000000-0005-0000-0000-0000BA3E0000}"/>
    <cellStyle name="Normal 6 5 6 5 2 3 2 2" xfId="15624" xr:uid="{00000000-0005-0000-0000-0000BB3E0000}"/>
    <cellStyle name="Normal 6 5 6 5 2 3 2 2 2" xfId="15625" xr:uid="{00000000-0005-0000-0000-0000BC3E0000}"/>
    <cellStyle name="Normal 6 5 6 5 2 3 2 3" xfId="15626" xr:uid="{00000000-0005-0000-0000-0000BD3E0000}"/>
    <cellStyle name="Normal 6 5 6 5 2 3 3" xfId="15627" xr:uid="{00000000-0005-0000-0000-0000BE3E0000}"/>
    <cellStyle name="Normal 6 5 6 5 2 3 3 2" xfId="15628" xr:uid="{00000000-0005-0000-0000-0000BF3E0000}"/>
    <cellStyle name="Normal 6 5 6 5 2 3 4" xfId="15629" xr:uid="{00000000-0005-0000-0000-0000C03E0000}"/>
    <cellStyle name="Normal 6 5 6 5 2 4" xfId="15630" xr:uid="{00000000-0005-0000-0000-0000C13E0000}"/>
    <cellStyle name="Normal 6 5 6 5 2 4 2" xfId="15631" xr:uid="{00000000-0005-0000-0000-0000C23E0000}"/>
    <cellStyle name="Normal 6 5 6 5 2 4 2 2" xfId="15632" xr:uid="{00000000-0005-0000-0000-0000C33E0000}"/>
    <cellStyle name="Normal 6 5 6 5 2 4 2 2 2" xfId="15633" xr:uid="{00000000-0005-0000-0000-0000C43E0000}"/>
    <cellStyle name="Normal 6 5 6 5 2 4 2 3" xfId="15634" xr:uid="{00000000-0005-0000-0000-0000C53E0000}"/>
    <cellStyle name="Normal 6 5 6 5 2 4 3" xfId="15635" xr:uid="{00000000-0005-0000-0000-0000C63E0000}"/>
    <cellStyle name="Normal 6 5 6 5 2 4 3 2" xfId="15636" xr:uid="{00000000-0005-0000-0000-0000C73E0000}"/>
    <cellStyle name="Normal 6 5 6 5 2 4 4" xfId="15637" xr:uid="{00000000-0005-0000-0000-0000C83E0000}"/>
    <cellStyle name="Normal 6 5 6 5 2 5" xfId="15638" xr:uid="{00000000-0005-0000-0000-0000C93E0000}"/>
    <cellStyle name="Normal 6 5 6 5 2 5 2" xfId="15639" xr:uid="{00000000-0005-0000-0000-0000CA3E0000}"/>
    <cellStyle name="Normal 6 5 6 5 2 5 2 2" xfId="15640" xr:uid="{00000000-0005-0000-0000-0000CB3E0000}"/>
    <cellStyle name="Normal 6 5 6 5 2 5 3" xfId="15641" xr:uid="{00000000-0005-0000-0000-0000CC3E0000}"/>
    <cellStyle name="Normal 6 5 6 5 2 6" xfId="15642" xr:uid="{00000000-0005-0000-0000-0000CD3E0000}"/>
    <cellStyle name="Normal 6 5 6 5 2 6 2" xfId="15643" xr:uid="{00000000-0005-0000-0000-0000CE3E0000}"/>
    <cellStyle name="Normal 6 5 6 5 2 7" xfId="15644" xr:uid="{00000000-0005-0000-0000-0000CF3E0000}"/>
    <cellStyle name="Normal 6 5 6 5 3" xfId="15645" xr:uid="{00000000-0005-0000-0000-0000D03E0000}"/>
    <cellStyle name="Normal 6 5 6 5 3 2" xfId="15646" xr:uid="{00000000-0005-0000-0000-0000D13E0000}"/>
    <cellStyle name="Normal 6 5 6 5 3 2 2" xfId="15647" xr:uid="{00000000-0005-0000-0000-0000D23E0000}"/>
    <cellStyle name="Normal 6 5 6 5 3 2 2 2" xfId="15648" xr:uid="{00000000-0005-0000-0000-0000D33E0000}"/>
    <cellStyle name="Normal 6 5 6 5 3 2 3" xfId="15649" xr:uid="{00000000-0005-0000-0000-0000D43E0000}"/>
    <cellStyle name="Normal 6 5 6 5 3 3" xfId="15650" xr:uid="{00000000-0005-0000-0000-0000D53E0000}"/>
    <cellStyle name="Normal 6 5 6 5 3 3 2" xfId="15651" xr:uid="{00000000-0005-0000-0000-0000D63E0000}"/>
    <cellStyle name="Normal 6 5 6 5 3 4" xfId="15652" xr:uid="{00000000-0005-0000-0000-0000D73E0000}"/>
    <cellStyle name="Normal 6 5 6 5 4" xfId="15653" xr:uid="{00000000-0005-0000-0000-0000D83E0000}"/>
    <cellStyle name="Normal 6 5 6 5 4 2" xfId="15654" xr:uid="{00000000-0005-0000-0000-0000D93E0000}"/>
    <cellStyle name="Normal 6 5 6 5 4 2 2" xfId="15655" xr:uid="{00000000-0005-0000-0000-0000DA3E0000}"/>
    <cellStyle name="Normal 6 5 6 5 4 2 2 2" xfId="15656" xr:uid="{00000000-0005-0000-0000-0000DB3E0000}"/>
    <cellStyle name="Normal 6 5 6 5 4 2 3" xfId="15657" xr:uid="{00000000-0005-0000-0000-0000DC3E0000}"/>
    <cellStyle name="Normal 6 5 6 5 4 3" xfId="15658" xr:uid="{00000000-0005-0000-0000-0000DD3E0000}"/>
    <cellStyle name="Normal 6 5 6 5 4 3 2" xfId="15659" xr:uid="{00000000-0005-0000-0000-0000DE3E0000}"/>
    <cellStyle name="Normal 6 5 6 5 4 4" xfId="15660" xr:uid="{00000000-0005-0000-0000-0000DF3E0000}"/>
    <cellStyle name="Normal 6 5 6 5 5" xfId="15661" xr:uid="{00000000-0005-0000-0000-0000E03E0000}"/>
    <cellStyle name="Normal 6 5 6 5 5 2" xfId="15662" xr:uid="{00000000-0005-0000-0000-0000E13E0000}"/>
    <cellStyle name="Normal 6 5 6 5 5 2 2" xfId="15663" xr:uid="{00000000-0005-0000-0000-0000E23E0000}"/>
    <cellStyle name="Normal 6 5 6 5 5 2 2 2" xfId="15664" xr:uid="{00000000-0005-0000-0000-0000E33E0000}"/>
    <cellStyle name="Normal 6 5 6 5 5 2 3" xfId="15665" xr:uid="{00000000-0005-0000-0000-0000E43E0000}"/>
    <cellStyle name="Normal 6 5 6 5 5 3" xfId="15666" xr:uid="{00000000-0005-0000-0000-0000E53E0000}"/>
    <cellStyle name="Normal 6 5 6 5 5 3 2" xfId="15667" xr:uid="{00000000-0005-0000-0000-0000E63E0000}"/>
    <cellStyle name="Normal 6 5 6 5 5 4" xfId="15668" xr:uid="{00000000-0005-0000-0000-0000E73E0000}"/>
    <cellStyle name="Normal 6 5 6 5 6" xfId="15669" xr:uid="{00000000-0005-0000-0000-0000E83E0000}"/>
    <cellStyle name="Normal 6 5 6 5 6 2" xfId="15670" xr:uid="{00000000-0005-0000-0000-0000E93E0000}"/>
    <cellStyle name="Normal 6 5 6 5 6 2 2" xfId="15671" xr:uid="{00000000-0005-0000-0000-0000EA3E0000}"/>
    <cellStyle name="Normal 6 5 6 5 6 3" xfId="15672" xr:uid="{00000000-0005-0000-0000-0000EB3E0000}"/>
    <cellStyle name="Normal 6 5 6 5 7" xfId="15673" xr:uid="{00000000-0005-0000-0000-0000EC3E0000}"/>
    <cellStyle name="Normal 6 5 6 5 7 2" xfId="15674" xr:uid="{00000000-0005-0000-0000-0000ED3E0000}"/>
    <cellStyle name="Normal 6 5 6 5 8" xfId="15675" xr:uid="{00000000-0005-0000-0000-0000EE3E0000}"/>
    <cellStyle name="Normal 6 5 6 6" xfId="15676" xr:uid="{00000000-0005-0000-0000-0000EF3E0000}"/>
    <cellStyle name="Normal 6 5 6 6 2" xfId="15677" xr:uid="{00000000-0005-0000-0000-0000F03E0000}"/>
    <cellStyle name="Normal 6 5 6 6 2 2" xfId="15678" xr:uid="{00000000-0005-0000-0000-0000F13E0000}"/>
    <cellStyle name="Normal 6 5 6 6 2 2 2" xfId="15679" xr:uid="{00000000-0005-0000-0000-0000F23E0000}"/>
    <cellStyle name="Normal 6 5 6 6 2 2 2 2" xfId="15680" xr:uid="{00000000-0005-0000-0000-0000F33E0000}"/>
    <cellStyle name="Normal 6 5 6 6 2 2 3" xfId="15681" xr:uid="{00000000-0005-0000-0000-0000F43E0000}"/>
    <cellStyle name="Normal 6 5 6 6 2 3" xfId="15682" xr:uid="{00000000-0005-0000-0000-0000F53E0000}"/>
    <cellStyle name="Normal 6 5 6 6 2 3 2" xfId="15683" xr:uid="{00000000-0005-0000-0000-0000F63E0000}"/>
    <cellStyle name="Normal 6 5 6 6 2 4" xfId="15684" xr:uid="{00000000-0005-0000-0000-0000F73E0000}"/>
    <cellStyle name="Normal 6 5 6 6 3" xfId="15685" xr:uid="{00000000-0005-0000-0000-0000F83E0000}"/>
    <cellStyle name="Normal 6 5 6 6 3 2" xfId="15686" xr:uid="{00000000-0005-0000-0000-0000F93E0000}"/>
    <cellStyle name="Normal 6 5 6 6 3 2 2" xfId="15687" xr:uid="{00000000-0005-0000-0000-0000FA3E0000}"/>
    <cellStyle name="Normal 6 5 6 6 3 2 2 2" xfId="15688" xr:uid="{00000000-0005-0000-0000-0000FB3E0000}"/>
    <cellStyle name="Normal 6 5 6 6 3 2 3" xfId="15689" xr:uid="{00000000-0005-0000-0000-0000FC3E0000}"/>
    <cellStyle name="Normal 6 5 6 6 3 3" xfId="15690" xr:uid="{00000000-0005-0000-0000-0000FD3E0000}"/>
    <cellStyle name="Normal 6 5 6 6 3 3 2" xfId="15691" xr:uid="{00000000-0005-0000-0000-0000FE3E0000}"/>
    <cellStyle name="Normal 6 5 6 6 3 4" xfId="15692" xr:uid="{00000000-0005-0000-0000-0000FF3E0000}"/>
    <cellStyle name="Normal 6 5 6 6 4" xfId="15693" xr:uid="{00000000-0005-0000-0000-0000003F0000}"/>
    <cellStyle name="Normal 6 5 6 6 4 2" xfId="15694" xr:uid="{00000000-0005-0000-0000-0000013F0000}"/>
    <cellStyle name="Normal 6 5 6 6 4 2 2" xfId="15695" xr:uid="{00000000-0005-0000-0000-0000023F0000}"/>
    <cellStyle name="Normal 6 5 6 6 4 2 2 2" xfId="15696" xr:uid="{00000000-0005-0000-0000-0000033F0000}"/>
    <cellStyle name="Normal 6 5 6 6 4 2 3" xfId="15697" xr:uid="{00000000-0005-0000-0000-0000043F0000}"/>
    <cellStyle name="Normal 6 5 6 6 4 3" xfId="15698" xr:uid="{00000000-0005-0000-0000-0000053F0000}"/>
    <cellStyle name="Normal 6 5 6 6 4 3 2" xfId="15699" xr:uid="{00000000-0005-0000-0000-0000063F0000}"/>
    <cellStyle name="Normal 6 5 6 6 4 4" xfId="15700" xr:uid="{00000000-0005-0000-0000-0000073F0000}"/>
    <cellStyle name="Normal 6 5 6 6 5" xfId="15701" xr:uid="{00000000-0005-0000-0000-0000083F0000}"/>
    <cellStyle name="Normal 6 5 6 6 5 2" xfId="15702" xr:uid="{00000000-0005-0000-0000-0000093F0000}"/>
    <cellStyle name="Normal 6 5 6 6 5 2 2" xfId="15703" xr:uid="{00000000-0005-0000-0000-00000A3F0000}"/>
    <cellStyle name="Normal 6 5 6 6 5 3" xfId="15704" xr:uid="{00000000-0005-0000-0000-00000B3F0000}"/>
    <cellStyle name="Normal 6 5 6 6 6" xfId="15705" xr:uid="{00000000-0005-0000-0000-00000C3F0000}"/>
    <cellStyle name="Normal 6 5 6 6 6 2" xfId="15706" xr:uid="{00000000-0005-0000-0000-00000D3F0000}"/>
    <cellStyle name="Normal 6 5 6 6 7" xfId="15707" xr:uid="{00000000-0005-0000-0000-00000E3F0000}"/>
    <cellStyle name="Normal 6 5 6 7" xfId="15708" xr:uid="{00000000-0005-0000-0000-00000F3F0000}"/>
    <cellStyle name="Normal 6 5 6 7 2" xfId="15709" xr:uid="{00000000-0005-0000-0000-0000103F0000}"/>
    <cellStyle name="Normal 6 5 6 7 2 2" xfId="15710" xr:uid="{00000000-0005-0000-0000-0000113F0000}"/>
    <cellStyle name="Normal 6 5 6 7 2 2 2" xfId="15711" xr:uid="{00000000-0005-0000-0000-0000123F0000}"/>
    <cellStyle name="Normal 6 5 6 7 2 3" xfId="15712" xr:uid="{00000000-0005-0000-0000-0000133F0000}"/>
    <cellStyle name="Normal 6 5 6 7 3" xfId="15713" xr:uid="{00000000-0005-0000-0000-0000143F0000}"/>
    <cellStyle name="Normal 6 5 6 7 3 2" xfId="15714" xr:uid="{00000000-0005-0000-0000-0000153F0000}"/>
    <cellStyle name="Normal 6 5 6 7 4" xfId="15715" xr:uid="{00000000-0005-0000-0000-0000163F0000}"/>
    <cellStyle name="Normal 6 5 6 8" xfId="15716" xr:uid="{00000000-0005-0000-0000-0000173F0000}"/>
    <cellStyle name="Normal 6 5 6 8 2" xfId="15717" xr:uid="{00000000-0005-0000-0000-0000183F0000}"/>
    <cellStyle name="Normal 6 5 6 8 2 2" xfId="15718" xr:uid="{00000000-0005-0000-0000-0000193F0000}"/>
    <cellStyle name="Normal 6 5 6 8 2 2 2" xfId="15719" xr:uid="{00000000-0005-0000-0000-00001A3F0000}"/>
    <cellStyle name="Normal 6 5 6 8 2 3" xfId="15720" xr:uid="{00000000-0005-0000-0000-00001B3F0000}"/>
    <cellStyle name="Normal 6 5 6 8 3" xfId="15721" xr:uid="{00000000-0005-0000-0000-00001C3F0000}"/>
    <cellStyle name="Normal 6 5 6 8 3 2" xfId="15722" xr:uid="{00000000-0005-0000-0000-00001D3F0000}"/>
    <cellStyle name="Normal 6 5 6 8 4" xfId="15723" xr:uid="{00000000-0005-0000-0000-00001E3F0000}"/>
    <cellStyle name="Normal 6 5 6 9" xfId="15724" xr:uid="{00000000-0005-0000-0000-00001F3F0000}"/>
    <cellStyle name="Normal 6 5 6 9 2" xfId="15725" xr:uid="{00000000-0005-0000-0000-0000203F0000}"/>
    <cellStyle name="Normal 6 5 6 9 2 2" xfId="15726" xr:uid="{00000000-0005-0000-0000-0000213F0000}"/>
    <cellStyle name="Normal 6 5 6 9 2 2 2" xfId="15727" xr:uid="{00000000-0005-0000-0000-0000223F0000}"/>
    <cellStyle name="Normal 6 5 6 9 2 3" xfId="15728" xr:uid="{00000000-0005-0000-0000-0000233F0000}"/>
    <cellStyle name="Normal 6 5 6 9 3" xfId="15729" xr:uid="{00000000-0005-0000-0000-0000243F0000}"/>
    <cellStyle name="Normal 6 5 6 9 3 2" xfId="15730" xr:uid="{00000000-0005-0000-0000-0000253F0000}"/>
    <cellStyle name="Normal 6 5 6 9 4" xfId="15731" xr:uid="{00000000-0005-0000-0000-0000263F0000}"/>
    <cellStyle name="Normal 6 5 7" xfId="15732" xr:uid="{00000000-0005-0000-0000-0000273F0000}"/>
    <cellStyle name="Normal 6 5 7 10" xfId="15733" xr:uid="{00000000-0005-0000-0000-0000283F0000}"/>
    <cellStyle name="Normal 6 5 7 10 2" xfId="15734" xr:uid="{00000000-0005-0000-0000-0000293F0000}"/>
    <cellStyle name="Normal 6 5 7 11" xfId="15735" xr:uid="{00000000-0005-0000-0000-00002A3F0000}"/>
    <cellStyle name="Normal 6 5 7 2" xfId="15736" xr:uid="{00000000-0005-0000-0000-00002B3F0000}"/>
    <cellStyle name="Normal 6 5 7 2 2" xfId="15737" xr:uid="{00000000-0005-0000-0000-00002C3F0000}"/>
    <cellStyle name="Normal 6 5 7 2 2 2" xfId="15738" xr:uid="{00000000-0005-0000-0000-00002D3F0000}"/>
    <cellStyle name="Normal 6 5 7 2 2 2 2" xfId="15739" xr:uid="{00000000-0005-0000-0000-00002E3F0000}"/>
    <cellStyle name="Normal 6 5 7 2 2 2 2 2" xfId="15740" xr:uid="{00000000-0005-0000-0000-00002F3F0000}"/>
    <cellStyle name="Normal 6 5 7 2 2 2 2 2 2" xfId="15741" xr:uid="{00000000-0005-0000-0000-0000303F0000}"/>
    <cellStyle name="Normal 6 5 7 2 2 2 2 3" xfId="15742" xr:uid="{00000000-0005-0000-0000-0000313F0000}"/>
    <cellStyle name="Normal 6 5 7 2 2 2 3" xfId="15743" xr:uid="{00000000-0005-0000-0000-0000323F0000}"/>
    <cellStyle name="Normal 6 5 7 2 2 2 3 2" xfId="15744" xr:uid="{00000000-0005-0000-0000-0000333F0000}"/>
    <cellStyle name="Normal 6 5 7 2 2 2 4" xfId="15745" xr:uid="{00000000-0005-0000-0000-0000343F0000}"/>
    <cellStyle name="Normal 6 5 7 2 2 3" xfId="15746" xr:uid="{00000000-0005-0000-0000-0000353F0000}"/>
    <cellStyle name="Normal 6 5 7 2 2 3 2" xfId="15747" xr:uid="{00000000-0005-0000-0000-0000363F0000}"/>
    <cellStyle name="Normal 6 5 7 2 2 3 2 2" xfId="15748" xr:uid="{00000000-0005-0000-0000-0000373F0000}"/>
    <cellStyle name="Normal 6 5 7 2 2 3 2 2 2" xfId="15749" xr:uid="{00000000-0005-0000-0000-0000383F0000}"/>
    <cellStyle name="Normal 6 5 7 2 2 3 2 3" xfId="15750" xr:uid="{00000000-0005-0000-0000-0000393F0000}"/>
    <cellStyle name="Normal 6 5 7 2 2 3 3" xfId="15751" xr:uid="{00000000-0005-0000-0000-00003A3F0000}"/>
    <cellStyle name="Normal 6 5 7 2 2 3 3 2" xfId="15752" xr:uid="{00000000-0005-0000-0000-00003B3F0000}"/>
    <cellStyle name="Normal 6 5 7 2 2 3 4" xfId="15753" xr:uid="{00000000-0005-0000-0000-00003C3F0000}"/>
    <cellStyle name="Normal 6 5 7 2 2 4" xfId="15754" xr:uid="{00000000-0005-0000-0000-00003D3F0000}"/>
    <cellStyle name="Normal 6 5 7 2 2 4 2" xfId="15755" xr:uid="{00000000-0005-0000-0000-00003E3F0000}"/>
    <cellStyle name="Normal 6 5 7 2 2 4 2 2" xfId="15756" xr:uid="{00000000-0005-0000-0000-00003F3F0000}"/>
    <cellStyle name="Normal 6 5 7 2 2 4 2 2 2" xfId="15757" xr:uid="{00000000-0005-0000-0000-0000403F0000}"/>
    <cellStyle name="Normal 6 5 7 2 2 4 2 3" xfId="15758" xr:uid="{00000000-0005-0000-0000-0000413F0000}"/>
    <cellStyle name="Normal 6 5 7 2 2 4 3" xfId="15759" xr:uid="{00000000-0005-0000-0000-0000423F0000}"/>
    <cellStyle name="Normal 6 5 7 2 2 4 3 2" xfId="15760" xr:uid="{00000000-0005-0000-0000-0000433F0000}"/>
    <cellStyle name="Normal 6 5 7 2 2 4 4" xfId="15761" xr:uid="{00000000-0005-0000-0000-0000443F0000}"/>
    <cellStyle name="Normal 6 5 7 2 2 5" xfId="15762" xr:uid="{00000000-0005-0000-0000-0000453F0000}"/>
    <cellStyle name="Normal 6 5 7 2 2 5 2" xfId="15763" xr:uid="{00000000-0005-0000-0000-0000463F0000}"/>
    <cellStyle name="Normal 6 5 7 2 2 5 2 2" xfId="15764" xr:uid="{00000000-0005-0000-0000-0000473F0000}"/>
    <cellStyle name="Normal 6 5 7 2 2 5 3" xfId="15765" xr:uid="{00000000-0005-0000-0000-0000483F0000}"/>
    <cellStyle name="Normal 6 5 7 2 2 6" xfId="15766" xr:uid="{00000000-0005-0000-0000-0000493F0000}"/>
    <cellStyle name="Normal 6 5 7 2 2 6 2" xfId="15767" xr:uid="{00000000-0005-0000-0000-00004A3F0000}"/>
    <cellStyle name="Normal 6 5 7 2 2 7" xfId="15768" xr:uid="{00000000-0005-0000-0000-00004B3F0000}"/>
    <cellStyle name="Normal 6 5 7 2 3" xfId="15769" xr:uid="{00000000-0005-0000-0000-00004C3F0000}"/>
    <cellStyle name="Normal 6 5 7 2 3 2" xfId="15770" xr:uid="{00000000-0005-0000-0000-00004D3F0000}"/>
    <cellStyle name="Normal 6 5 7 2 3 2 2" xfId="15771" xr:uid="{00000000-0005-0000-0000-00004E3F0000}"/>
    <cellStyle name="Normal 6 5 7 2 3 2 2 2" xfId="15772" xr:uid="{00000000-0005-0000-0000-00004F3F0000}"/>
    <cellStyle name="Normal 6 5 7 2 3 2 3" xfId="15773" xr:uid="{00000000-0005-0000-0000-0000503F0000}"/>
    <cellStyle name="Normal 6 5 7 2 3 3" xfId="15774" xr:uid="{00000000-0005-0000-0000-0000513F0000}"/>
    <cellStyle name="Normal 6 5 7 2 3 3 2" xfId="15775" xr:uid="{00000000-0005-0000-0000-0000523F0000}"/>
    <cellStyle name="Normal 6 5 7 2 3 4" xfId="15776" xr:uid="{00000000-0005-0000-0000-0000533F0000}"/>
    <cellStyle name="Normal 6 5 7 2 4" xfId="15777" xr:uid="{00000000-0005-0000-0000-0000543F0000}"/>
    <cellStyle name="Normal 6 5 7 2 4 2" xfId="15778" xr:uid="{00000000-0005-0000-0000-0000553F0000}"/>
    <cellStyle name="Normal 6 5 7 2 4 2 2" xfId="15779" xr:uid="{00000000-0005-0000-0000-0000563F0000}"/>
    <cellStyle name="Normal 6 5 7 2 4 2 2 2" xfId="15780" xr:uid="{00000000-0005-0000-0000-0000573F0000}"/>
    <cellStyle name="Normal 6 5 7 2 4 2 3" xfId="15781" xr:uid="{00000000-0005-0000-0000-0000583F0000}"/>
    <cellStyle name="Normal 6 5 7 2 4 3" xfId="15782" xr:uid="{00000000-0005-0000-0000-0000593F0000}"/>
    <cellStyle name="Normal 6 5 7 2 4 3 2" xfId="15783" xr:uid="{00000000-0005-0000-0000-00005A3F0000}"/>
    <cellStyle name="Normal 6 5 7 2 4 4" xfId="15784" xr:uid="{00000000-0005-0000-0000-00005B3F0000}"/>
    <cellStyle name="Normal 6 5 7 2 5" xfId="15785" xr:uid="{00000000-0005-0000-0000-00005C3F0000}"/>
    <cellStyle name="Normal 6 5 7 2 5 2" xfId="15786" xr:uid="{00000000-0005-0000-0000-00005D3F0000}"/>
    <cellStyle name="Normal 6 5 7 2 5 2 2" xfId="15787" xr:uid="{00000000-0005-0000-0000-00005E3F0000}"/>
    <cellStyle name="Normal 6 5 7 2 5 2 2 2" xfId="15788" xr:uid="{00000000-0005-0000-0000-00005F3F0000}"/>
    <cellStyle name="Normal 6 5 7 2 5 2 3" xfId="15789" xr:uid="{00000000-0005-0000-0000-0000603F0000}"/>
    <cellStyle name="Normal 6 5 7 2 5 3" xfId="15790" xr:uid="{00000000-0005-0000-0000-0000613F0000}"/>
    <cellStyle name="Normal 6 5 7 2 5 3 2" xfId="15791" xr:uid="{00000000-0005-0000-0000-0000623F0000}"/>
    <cellStyle name="Normal 6 5 7 2 5 4" xfId="15792" xr:uid="{00000000-0005-0000-0000-0000633F0000}"/>
    <cellStyle name="Normal 6 5 7 2 6" xfId="15793" xr:uid="{00000000-0005-0000-0000-0000643F0000}"/>
    <cellStyle name="Normal 6 5 7 2 6 2" xfId="15794" xr:uid="{00000000-0005-0000-0000-0000653F0000}"/>
    <cellStyle name="Normal 6 5 7 2 6 2 2" xfId="15795" xr:uid="{00000000-0005-0000-0000-0000663F0000}"/>
    <cellStyle name="Normal 6 5 7 2 6 3" xfId="15796" xr:uid="{00000000-0005-0000-0000-0000673F0000}"/>
    <cellStyle name="Normal 6 5 7 2 7" xfId="15797" xr:uid="{00000000-0005-0000-0000-0000683F0000}"/>
    <cellStyle name="Normal 6 5 7 2 7 2" xfId="15798" xr:uid="{00000000-0005-0000-0000-0000693F0000}"/>
    <cellStyle name="Normal 6 5 7 2 8" xfId="15799" xr:uid="{00000000-0005-0000-0000-00006A3F0000}"/>
    <cellStyle name="Normal 6 5 7 2 8 2" xfId="15800" xr:uid="{00000000-0005-0000-0000-00006B3F0000}"/>
    <cellStyle name="Normal 6 5 7 2 9" xfId="15801" xr:uid="{00000000-0005-0000-0000-00006C3F0000}"/>
    <cellStyle name="Normal 6 5 7 3" xfId="15802" xr:uid="{00000000-0005-0000-0000-00006D3F0000}"/>
    <cellStyle name="Normal 6 5 7 3 2" xfId="15803" xr:uid="{00000000-0005-0000-0000-00006E3F0000}"/>
    <cellStyle name="Normal 6 5 7 3 2 2" xfId="15804" xr:uid="{00000000-0005-0000-0000-00006F3F0000}"/>
    <cellStyle name="Normal 6 5 7 3 2 2 2" xfId="15805" xr:uid="{00000000-0005-0000-0000-0000703F0000}"/>
    <cellStyle name="Normal 6 5 7 3 2 2 2 2" xfId="15806" xr:uid="{00000000-0005-0000-0000-0000713F0000}"/>
    <cellStyle name="Normal 6 5 7 3 2 2 3" xfId="15807" xr:uid="{00000000-0005-0000-0000-0000723F0000}"/>
    <cellStyle name="Normal 6 5 7 3 2 3" xfId="15808" xr:uid="{00000000-0005-0000-0000-0000733F0000}"/>
    <cellStyle name="Normal 6 5 7 3 2 3 2" xfId="15809" xr:uid="{00000000-0005-0000-0000-0000743F0000}"/>
    <cellStyle name="Normal 6 5 7 3 2 4" xfId="15810" xr:uid="{00000000-0005-0000-0000-0000753F0000}"/>
    <cellStyle name="Normal 6 5 7 3 3" xfId="15811" xr:uid="{00000000-0005-0000-0000-0000763F0000}"/>
    <cellStyle name="Normal 6 5 7 3 3 2" xfId="15812" xr:uid="{00000000-0005-0000-0000-0000773F0000}"/>
    <cellStyle name="Normal 6 5 7 3 3 2 2" xfId="15813" xr:uid="{00000000-0005-0000-0000-0000783F0000}"/>
    <cellStyle name="Normal 6 5 7 3 3 2 2 2" xfId="15814" xr:uid="{00000000-0005-0000-0000-0000793F0000}"/>
    <cellStyle name="Normal 6 5 7 3 3 2 3" xfId="15815" xr:uid="{00000000-0005-0000-0000-00007A3F0000}"/>
    <cellStyle name="Normal 6 5 7 3 3 3" xfId="15816" xr:uid="{00000000-0005-0000-0000-00007B3F0000}"/>
    <cellStyle name="Normal 6 5 7 3 3 3 2" xfId="15817" xr:uid="{00000000-0005-0000-0000-00007C3F0000}"/>
    <cellStyle name="Normal 6 5 7 3 3 4" xfId="15818" xr:uid="{00000000-0005-0000-0000-00007D3F0000}"/>
    <cellStyle name="Normal 6 5 7 3 4" xfId="15819" xr:uid="{00000000-0005-0000-0000-00007E3F0000}"/>
    <cellStyle name="Normal 6 5 7 3 4 2" xfId="15820" xr:uid="{00000000-0005-0000-0000-00007F3F0000}"/>
    <cellStyle name="Normal 6 5 7 3 4 2 2" xfId="15821" xr:uid="{00000000-0005-0000-0000-0000803F0000}"/>
    <cellStyle name="Normal 6 5 7 3 4 2 2 2" xfId="15822" xr:uid="{00000000-0005-0000-0000-0000813F0000}"/>
    <cellStyle name="Normal 6 5 7 3 4 2 3" xfId="15823" xr:uid="{00000000-0005-0000-0000-0000823F0000}"/>
    <cellStyle name="Normal 6 5 7 3 4 3" xfId="15824" xr:uid="{00000000-0005-0000-0000-0000833F0000}"/>
    <cellStyle name="Normal 6 5 7 3 4 3 2" xfId="15825" xr:uid="{00000000-0005-0000-0000-0000843F0000}"/>
    <cellStyle name="Normal 6 5 7 3 4 4" xfId="15826" xr:uid="{00000000-0005-0000-0000-0000853F0000}"/>
    <cellStyle name="Normal 6 5 7 3 5" xfId="15827" xr:uid="{00000000-0005-0000-0000-0000863F0000}"/>
    <cellStyle name="Normal 6 5 7 3 5 2" xfId="15828" xr:uid="{00000000-0005-0000-0000-0000873F0000}"/>
    <cellStyle name="Normal 6 5 7 3 5 2 2" xfId="15829" xr:uid="{00000000-0005-0000-0000-0000883F0000}"/>
    <cellStyle name="Normal 6 5 7 3 5 3" xfId="15830" xr:uid="{00000000-0005-0000-0000-0000893F0000}"/>
    <cellStyle name="Normal 6 5 7 3 6" xfId="15831" xr:uid="{00000000-0005-0000-0000-00008A3F0000}"/>
    <cellStyle name="Normal 6 5 7 3 6 2" xfId="15832" xr:uid="{00000000-0005-0000-0000-00008B3F0000}"/>
    <cellStyle name="Normal 6 5 7 3 7" xfId="15833" xr:uid="{00000000-0005-0000-0000-00008C3F0000}"/>
    <cellStyle name="Normal 6 5 7 4" xfId="15834" xr:uid="{00000000-0005-0000-0000-00008D3F0000}"/>
    <cellStyle name="Normal 6 5 7 4 2" xfId="15835" xr:uid="{00000000-0005-0000-0000-00008E3F0000}"/>
    <cellStyle name="Normal 6 5 7 4 2 2" xfId="15836" xr:uid="{00000000-0005-0000-0000-00008F3F0000}"/>
    <cellStyle name="Normal 6 5 7 4 2 2 2" xfId="15837" xr:uid="{00000000-0005-0000-0000-0000903F0000}"/>
    <cellStyle name="Normal 6 5 7 4 2 3" xfId="15838" xr:uid="{00000000-0005-0000-0000-0000913F0000}"/>
    <cellStyle name="Normal 6 5 7 4 3" xfId="15839" xr:uid="{00000000-0005-0000-0000-0000923F0000}"/>
    <cellStyle name="Normal 6 5 7 4 3 2" xfId="15840" xr:uid="{00000000-0005-0000-0000-0000933F0000}"/>
    <cellStyle name="Normal 6 5 7 4 4" xfId="15841" xr:uid="{00000000-0005-0000-0000-0000943F0000}"/>
    <cellStyle name="Normal 6 5 7 5" xfId="15842" xr:uid="{00000000-0005-0000-0000-0000953F0000}"/>
    <cellStyle name="Normal 6 5 7 5 2" xfId="15843" xr:uid="{00000000-0005-0000-0000-0000963F0000}"/>
    <cellStyle name="Normal 6 5 7 5 2 2" xfId="15844" xr:uid="{00000000-0005-0000-0000-0000973F0000}"/>
    <cellStyle name="Normal 6 5 7 5 2 2 2" xfId="15845" xr:uid="{00000000-0005-0000-0000-0000983F0000}"/>
    <cellStyle name="Normal 6 5 7 5 2 3" xfId="15846" xr:uid="{00000000-0005-0000-0000-0000993F0000}"/>
    <cellStyle name="Normal 6 5 7 5 3" xfId="15847" xr:uid="{00000000-0005-0000-0000-00009A3F0000}"/>
    <cellStyle name="Normal 6 5 7 5 3 2" xfId="15848" xr:uid="{00000000-0005-0000-0000-00009B3F0000}"/>
    <cellStyle name="Normal 6 5 7 5 4" xfId="15849" xr:uid="{00000000-0005-0000-0000-00009C3F0000}"/>
    <cellStyle name="Normal 6 5 7 6" xfId="15850" xr:uid="{00000000-0005-0000-0000-00009D3F0000}"/>
    <cellStyle name="Normal 6 5 7 6 2" xfId="15851" xr:uid="{00000000-0005-0000-0000-00009E3F0000}"/>
    <cellStyle name="Normal 6 5 7 6 2 2" xfId="15852" xr:uid="{00000000-0005-0000-0000-00009F3F0000}"/>
    <cellStyle name="Normal 6 5 7 6 2 2 2" xfId="15853" xr:uid="{00000000-0005-0000-0000-0000A03F0000}"/>
    <cellStyle name="Normal 6 5 7 6 2 3" xfId="15854" xr:uid="{00000000-0005-0000-0000-0000A13F0000}"/>
    <cellStyle name="Normal 6 5 7 6 3" xfId="15855" xr:uid="{00000000-0005-0000-0000-0000A23F0000}"/>
    <cellStyle name="Normal 6 5 7 6 3 2" xfId="15856" xr:uid="{00000000-0005-0000-0000-0000A33F0000}"/>
    <cellStyle name="Normal 6 5 7 6 4" xfId="15857" xr:uid="{00000000-0005-0000-0000-0000A43F0000}"/>
    <cellStyle name="Normal 6 5 7 7" xfId="15858" xr:uid="{00000000-0005-0000-0000-0000A53F0000}"/>
    <cellStyle name="Normal 6 5 7 7 2" xfId="15859" xr:uid="{00000000-0005-0000-0000-0000A63F0000}"/>
    <cellStyle name="Normal 6 5 7 7 2 2" xfId="15860" xr:uid="{00000000-0005-0000-0000-0000A73F0000}"/>
    <cellStyle name="Normal 6 5 7 7 2 2 2" xfId="15861" xr:uid="{00000000-0005-0000-0000-0000A83F0000}"/>
    <cellStyle name="Normal 6 5 7 7 2 3" xfId="15862" xr:uid="{00000000-0005-0000-0000-0000A93F0000}"/>
    <cellStyle name="Normal 6 5 7 7 3" xfId="15863" xr:uid="{00000000-0005-0000-0000-0000AA3F0000}"/>
    <cellStyle name="Normal 6 5 7 7 3 2" xfId="15864" xr:uid="{00000000-0005-0000-0000-0000AB3F0000}"/>
    <cellStyle name="Normal 6 5 7 7 4" xfId="15865" xr:uid="{00000000-0005-0000-0000-0000AC3F0000}"/>
    <cellStyle name="Normal 6 5 7 8" xfId="15866" xr:uid="{00000000-0005-0000-0000-0000AD3F0000}"/>
    <cellStyle name="Normal 6 5 7 8 2" xfId="15867" xr:uid="{00000000-0005-0000-0000-0000AE3F0000}"/>
    <cellStyle name="Normal 6 5 7 8 2 2" xfId="15868" xr:uid="{00000000-0005-0000-0000-0000AF3F0000}"/>
    <cellStyle name="Normal 6 5 7 8 3" xfId="15869" xr:uid="{00000000-0005-0000-0000-0000B03F0000}"/>
    <cellStyle name="Normal 6 5 7 9" xfId="15870" xr:uid="{00000000-0005-0000-0000-0000B13F0000}"/>
    <cellStyle name="Normal 6 5 7 9 2" xfId="15871" xr:uid="{00000000-0005-0000-0000-0000B23F0000}"/>
    <cellStyle name="Normal 6 5 8" xfId="15872" xr:uid="{00000000-0005-0000-0000-0000B33F0000}"/>
    <cellStyle name="Normal 6 5 8 10" xfId="15873" xr:uid="{00000000-0005-0000-0000-0000B43F0000}"/>
    <cellStyle name="Normal 6 5 8 2" xfId="15874" xr:uid="{00000000-0005-0000-0000-0000B53F0000}"/>
    <cellStyle name="Normal 6 5 8 2 2" xfId="15875" xr:uid="{00000000-0005-0000-0000-0000B63F0000}"/>
    <cellStyle name="Normal 6 5 8 2 2 2" xfId="15876" xr:uid="{00000000-0005-0000-0000-0000B73F0000}"/>
    <cellStyle name="Normal 6 5 8 2 2 2 2" xfId="15877" xr:uid="{00000000-0005-0000-0000-0000B83F0000}"/>
    <cellStyle name="Normal 6 5 8 2 2 2 2 2" xfId="15878" xr:uid="{00000000-0005-0000-0000-0000B93F0000}"/>
    <cellStyle name="Normal 6 5 8 2 2 2 3" xfId="15879" xr:uid="{00000000-0005-0000-0000-0000BA3F0000}"/>
    <cellStyle name="Normal 6 5 8 2 2 3" xfId="15880" xr:uid="{00000000-0005-0000-0000-0000BB3F0000}"/>
    <cellStyle name="Normal 6 5 8 2 2 3 2" xfId="15881" xr:uid="{00000000-0005-0000-0000-0000BC3F0000}"/>
    <cellStyle name="Normal 6 5 8 2 2 4" xfId="15882" xr:uid="{00000000-0005-0000-0000-0000BD3F0000}"/>
    <cellStyle name="Normal 6 5 8 2 3" xfId="15883" xr:uid="{00000000-0005-0000-0000-0000BE3F0000}"/>
    <cellStyle name="Normal 6 5 8 2 3 2" xfId="15884" xr:uid="{00000000-0005-0000-0000-0000BF3F0000}"/>
    <cellStyle name="Normal 6 5 8 2 3 2 2" xfId="15885" xr:uid="{00000000-0005-0000-0000-0000C03F0000}"/>
    <cellStyle name="Normal 6 5 8 2 3 2 2 2" xfId="15886" xr:uid="{00000000-0005-0000-0000-0000C13F0000}"/>
    <cellStyle name="Normal 6 5 8 2 3 2 3" xfId="15887" xr:uid="{00000000-0005-0000-0000-0000C23F0000}"/>
    <cellStyle name="Normal 6 5 8 2 3 3" xfId="15888" xr:uid="{00000000-0005-0000-0000-0000C33F0000}"/>
    <cellStyle name="Normal 6 5 8 2 3 3 2" xfId="15889" xr:uid="{00000000-0005-0000-0000-0000C43F0000}"/>
    <cellStyle name="Normal 6 5 8 2 3 4" xfId="15890" xr:uid="{00000000-0005-0000-0000-0000C53F0000}"/>
    <cellStyle name="Normal 6 5 8 2 4" xfId="15891" xr:uid="{00000000-0005-0000-0000-0000C63F0000}"/>
    <cellStyle name="Normal 6 5 8 2 4 2" xfId="15892" xr:uid="{00000000-0005-0000-0000-0000C73F0000}"/>
    <cellStyle name="Normal 6 5 8 2 4 2 2" xfId="15893" xr:uid="{00000000-0005-0000-0000-0000C83F0000}"/>
    <cellStyle name="Normal 6 5 8 2 4 2 2 2" xfId="15894" xr:uid="{00000000-0005-0000-0000-0000C93F0000}"/>
    <cellStyle name="Normal 6 5 8 2 4 2 3" xfId="15895" xr:uid="{00000000-0005-0000-0000-0000CA3F0000}"/>
    <cellStyle name="Normal 6 5 8 2 4 3" xfId="15896" xr:uid="{00000000-0005-0000-0000-0000CB3F0000}"/>
    <cellStyle name="Normal 6 5 8 2 4 3 2" xfId="15897" xr:uid="{00000000-0005-0000-0000-0000CC3F0000}"/>
    <cellStyle name="Normal 6 5 8 2 4 4" xfId="15898" xr:uid="{00000000-0005-0000-0000-0000CD3F0000}"/>
    <cellStyle name="Normal 6 5 8 2 5" xfId="15899" xr:uid="{00000000-0005-0000-0000-0000CE3F0000}"/>
    <cellStyle name="Normal 6 5 8 2 5 2" xfId="15900" xr:uid="{00000000-0005-0000-0000-0000CF3F0000}"/>
    <cellStyle name="Normal 6 5 8 2 5 2 2" xfId="15901" xr:uid="{00000000-0005-0000-0000-0000D03F0000}"/>
    <cellStyle name="Normal 6 5 8 2 5 3" xfId="15902" xr:uid="{00000000-0005-0000-0000-0000D13F0000}"/>
    <cellStyle name="Normal 6 5 8 2 6" xfId="15903" xr:uid="{00000000-0005-0000-0000-0000D23F0000}"/>
    <cellStyle name="Normal 6 5 8 2 6 2" xfId="15904" xr:uid="{00000000-0005-0000-0000-0000D33F0000}"/>
    <cellStyle name="Normal 6 5 8 2 7" xfId="15905" xr:uid="{00000000-0005-0000-0000-0000D43F0000}"/>
    <cellStyle name="Normal 6 5 8 3" xfId="15906" xr:uid="{00000000-0005-0000-0000-0000D53F0000}"/>
    <cellStyle name="Normal 6 5 8 3 2" xfId="15907" xr:uid="{00000000-0005-0000-0000-0000D63F0000}"/>
    <cellStyle name="Normal 6 5 8 3 2 2" xfId="15908" xr:uid="{00000000-0005-0000-0000-0000D73F0000}"/>
    <cellStyle name="Normal 6 5 8 3 2 2 2" xfId="15909" xr:uid="{00000000-0005-0000-0000-0000D83F0000}"/>
    <cellStyle name="Normal 6 5 8 3 2 3" xfId="15910" xr:uid="{00000000-0005-0000-0000-0000D93F0000}"/>
    <cellStyle name="Normal 6 5 8 3 3" xfId="15911" xr:uid="{00000000-0005-0000-0000-0000DA3F0000}"/>
    <cellStyle name="Normal 6 5 8 3 3 2" xfId="15912" xr:uid="{00000000-0005-0000-0000-0000DB3F0000}"/>
    <cellStyle name="Normal 6 5 8 3 4" xfId="15913" xr:uid="{00000000-0005-0000-0000-0000DC3F0000}"/>
    <cellStyle name="Normal 6 5 8 4" xfId="15914" xr:uid="{00000000-0005-0000-0000-0000DD3F0000}"/>
    <cellStyle name="Normal 6 5 8 4 2" xfId="15915" xr:uid="{00000000-0005-0000-0000-0000DE3F0000}"/>
    <cellStyle name="Normal 6 5 8 4 2 2" xfId="15916" xr:uid="{00000000-0005-0000-0000-0000DF3F0000}"/>
    <cellStyle name="Normal 6 5 8 4 2 2 2" xfId="15917" xr:uid="{00000000-0005-0000-0000-0000E03F0000}"/>
    <cellStyle name="Normal 6 5 8 4 2 3" xfId="15918" xr:uid="{00000000-0005-0000-0000-0000E13F0000}"/>
    <cellStyle name="Normal 6 5 8 4 3" xfId="15919" xr:uid="{00000000-0005-0000-0000-0000E23F0000}"/>
    <cellStyle name="Normal 6 5 8 4 3 2" xfId="15920" xr:uid="{00000000-0005-0000-0000-0000E33F0000}"/>
    <cellStyle name="Normal 6 5 8 4 4" xfId="15921" xr:uid="{00000000-0005-0000-0000-0000E43F0000}"/>
    <cellStyle name="Normal 6 5 8 5" xfId="15922" xr:uid="{00000000-0005-0000-0000-0000E53F0000}"/>
    <cellStyle name="Normal 6 5 8 5 2" xfId="15923" xr:uid="{00000000-0005-0000-0000-0000E63F0000}"/>
    <cellStyle name="Normal 6 5 8 5 2 2" xfId="15924" xr:uid="{00000000-0005-0000-0000-0000E73F0000}"/>
    <cellStyle name="Normal 6 5 8 5 2 2 2" xfId="15925" xr:uid="{00000000-0005-0000-0000-0000E83F0000}"/>
    <cellStyle name="Normal 6 5 8 5 2 3" xfId="15926" xr:uid="{00000000-0005-0000-0000-0000E93F0000}"/>
    <cellStyle name="Normal 6 5 8 5 3" xfId="15927" xr:uid="{00000000-0005-0000-0000-0000EA3F0000}"/>
    <cellStyle name="Normal 6 5 8 5 3 2" xfId="15928" xr:uid="{00000000-0005-0000-0000-0000EB3F0000}"/>
    <cellStyle name="Normal 6 5 8 5 4" xfId="15929" xr:uid="{00000000-0005-0000-0000-0000EC3F0000}"/>
    <cellStyle name="Normal 6 5 8 6" xfId="15930" xr:uid="{00000000-0005-0000-0000-0000ED3F0000}"/>
    <cellStyle name="Normal 6 5 8 6 2" xfId="15931" xr:uid="{00000000-0005-0000-0000-0000EE3F0000}"/>
    <cellStyle name="Normal 6 5 8 6 2 2" xfId="15932" xr:uid="{00000000-0005-0000-0000-0000EF3F0000}"/>
    <cellStyle name="Normal 6 5 8 6 2 2 2" xfId="15933" xr:uid="{00000000-0005-0000-0000-0000F03F0000}"/>
    <cellStyle name="Normal 6 5 8 6 2 3" xfId="15934" xr:uid="{00000000-0005-0000-0000-0000F13F0000}"/>
    <cellStyle name="Normal 6 5 8 6 3" xfId="15935" xr:uid="{00000000-0005-0000-0000-0000F23F0000}"/>
    <cellStyle name="Normal 6 5 8 6 3 2" xfId="15936" xr:uid="{00000000-0005-0000-0000-0000F33F0000}"/>
    <cellStyle name="Normal 6 5 8 6 4" xfId="15937" xr:uid="{00000000-0005-0000-0000-0000F43F0000}"/>
    <cellStyle name="Normal 6 5 8 7" xfId="15938" xr:uid="{00000000-0005-0000-0000-0000F53F0000}"/>
    <cellStyle name="Normal 6 5 8 7 2" xfId="15939" xr:uid="{00000000-0005-0000-0000-0000F63F0000}"/>
    <cellStyle name="Normal 6 5 8 7 2 2" xfId="15940" xr:uid="{00000000-0005-0000-0000-0000F73F0000}"/>
    <cellStyle name="Normal 6 5 8 7 3" xfId="15941" xr:uid="{00000000-0005-0000-0000-0000F83F0000}"/>
    <cellStyle name="Normal 6 5 8 8" xfId="15942" xr:uid="{00000000-0005-0000-0000-0000F93F0000}"/>
    <cellStyle name="Normal 6 5 8 8 2" xfId="15943" xr:uid="{00000000-0005-0000-0000-0000FA3F0000}"/>
    <cellStyle name="Normal 6 5 8 9" xfId="15944" xr:uid="{00000000-0005-0000-0000-0000FB3F0000}"/>
    <cellStyle name="Normal 6 5 8 9 2" xfId="15945" xr:uid="{00000000-0005-0000-0000-0000FC3F0000}"/>
    <cellStyle name="Normal 6 5 9" xfId="15946" xr:uid="{00000000-0005-0000-0000-0000FD3F0000}"/>
    <cellStyle name="Normal 6 5 9 2" xfId="15947" xr:uid="{00000000-0005-0000-0000-0000FE3F0000}"/>
    <cellStyle name="Normal 6 5 9 2 2" xfId="15948" xr:uid="{00000000-0005-0000-0000-0000FF3F0000}"/>
    <cellStyle name="Normal 6 5 9 2 2 2" xfId="15949" xr:uid="{00000000-0005-0000-0000-000000400000}"/>
    <cellStyle name="Normal 6 5 9 2 2 2 2" xfId="15950" xr:uid="{00000000-0005-0000-0000-000001400000}"/>
    <cellStyle name="Normal 6 5 9 2 2 2 2 2" xfId="15951" xr:uid="{00000000-0005-0000-0000-000002400000}"/>
    <cellStyle name="Normal 6 5 9 2 2 2 3" xfId="15952" xr:uid="{00000000-0005-0000-0000-000003400000}"/>
    <cellStyle name="Normal 6 5 9 2 2 3" xfId="15953" xr:uid="{00000000-0005-0000-0000-000004400000}"/>
    <cellStyle name="Normal 6 5 9 2 2 3 2" xfId="15954" xr:uid="{00000000-0005-0000-0000-000005400000}"/>
    <cellStyle name="Normal 6 5 9 2 2 4" xfId="15955" xr:uid="{00000000-0005-0000-0000-000006400000}"/>
    <cellStyle name="Normal 6 5 9 2 3" xfId="15956" xr:uid="{00000000-0005-0000-0000-000007400000}"/>
    <cellStyle name="Normal 6 5 9 2 3 2" xfId="15957" xr:uid="{00000000-0005-0000-0000-000008400000}"/>
    <cellStyle name="Normal 6 5 9 2 3 2 2" xfId="15958" xr:uid="{00000000-0005-0000-0000-000009400000}"/>
    <cellStyle name="Normal 6 5 9 2 3 2 2 2" xfId="15959" xr:uid="{00000000-0005-0000-0000-00000A400000}"/>
    <cellStyle name="Normal 6 5 9 2 3 2 3" xfId="15960" xr:uid="{00000000-0005-0000-0000-00000B400000}"/>
    <cellStyle name="Normal 6 5 9 2 3 3" xfId="15961" xr:uid="{00000000-0005-0000-0000-00000C400000}"/>
    <cellStyle name="Normal 6 5 9 2 3 3 2" xfId="15962" xr:uid="{00000000-0005-0000-0000-00000D400000}"/>
    <cellStyle name="Normal 6 5 9 2 3 4" xfId="15963" xr:uid="{00000000-0005-0000-0000-00000E400000}"/>
    <cellStyle name="Normal 6 5 9 2 4" xfId="15964" xr:uid="{00000000-0005-0000-0000-00000F400000}"/>
    <cellStyle name="Normal 6 5 9 2 4 2" xfId="15965" xr:uid="{00000000-0005-0000-0000-000010400000}"/>
    <cellStyle name="Normal 6 5 9 2 4 2 2" xfId="15966" xr:uid="{00000000-0005-0000-0000-000011400000}"/>
    <cellStyle name="Normal 6 5 9 2 4 2 2 2" xfId="15967" xr:uid="{00000000-0005-0000-0000-000012400000}"/>
    <cellStyle name="Normal 6 5 9 2 4 2 3" xfId="15968" xr:uid="{00000000-0005-0000-0000-000013400000}"/>
    <cellStyle name="Normal 6 5 9 2 4 3" xfId="15969" xr:uid="{00000000-0005-0000-0000-000014400000}"/>
    <cellStyle name="Normal 6 5 9 2 4 3 2" xfId="15970" xr:uid="{00000000-0005-0000-0000-000015400000}"/>
    <cellStyle name="Normal 6 5 9 2 4 4" xfId="15971" xr:uid="{00000000-0005-0000-0000-000016400000}"/>
    <cellStyle name="Normal 6 5 9 2 5" xfId="15972" xr:uid="{00000000-0005-0000-0000-000017400000}"/>
    <cellStyle name="Normal 6 5 9 2 5 2" xfId="15973" xr:uid="{00000000-0005-0000-0000-000018400000}"/>
    <cellStyle name="Normal 6 5 9 2 5 2 2" xfId="15974" xr:uid="{00000000-0005-0000-0000-000019400000}"/>
    <cellStyle name="Normal 6 5 9 2 5 3" xfId="15975" xr:uid="{00000000-0005-0000-0000-00001A400000}"/>
    <cellStyle name="Normal 6 5 9 2 6" xfId="15976" xr:uid="{00000000-0005-0000-0000-00001B400000}"/>
    <cellStyle name="Normal 6 5 9 2 6 2" xfId="15977" xr:uid="{00000000-0005-0000-0000-00001C400000}"/>
    <cellStyle name="Normal 6 5 9 2 7" xfId="15978" xr:uid="{00000000-0005-0000-0000-00001D400000}"/>
    <cellStyle name="Normal 6 5 9 3" xfId="15979" xr:uid="{00000000-0005-0000-0000-00001E400000}"/>
    <cellStyle name="Normal 6 5 9 3 2" xfId="15980" xr:uid="{00000000-0005-0000-0000-00001F400000}"/>
    <cellStyle name="Normal 6 5 9 3 2 2" xfId="15981" xr:uid="{00000000-0005-0000-0000-000020400000}"/>
    <cellStyle name="Normal 6 5 9 3 2 2 2" xfId="15982" xr:uid="{00000000-0005-0000-0000-000021400000}"/>
    <cellStyle name="Normal 6 5 9 3 2 3" xfId="15983" xr:uid="{00000000-0005-0000-0000-000022400000}"/>
    <cellStyle name="Normal 6 5 9 3 3" xfId="15984" xr:uid="{00000000-0005-0000-0000-000023400000}"/>
    <cellStyle name="Normal 6 5 9 3 3 2" xfId="15985" xr:uid="{00000000-0005-0000-0000-000024400000}"/>
    <cellStyle name="Normal 6 5 9 3 4" xfId="15986" xr:uid="{00000000-0005-0000-0000-000025400000}"/>
    <cellStyle name="Normal 6 5 9 4" xfId="15987" xr:uid="{00000000-0005-0000-0000-000026400000}"/>
    <cellStyle name="Normal 6 5 9 4 2" xfId="15988" xr:uid="{00000000-0005-0000-0000-000027400000}"/>
    <cellStyle name="Normal 6 5 9 4 2 2" xfId="15989" xr:uid="{00000000-0005-0000-0000-000028400000}"/>
    <cellStyle name="Normal 6 5 9 4 2 2 2" xfId="15990" xr:uid="{00000000-0005-0000-0000-000029400000}"/>
    <cellStyle name="Normal 6 5 9 4 2 3" xfId="15991" xr:uid="{00000000-0005-0000-0000-00002A400000}"/>
    <cellStyle name="Normal 6 5 9 4 3" xfId="15992" xr:uid="{00000000-0005-0000-0000-00002B400000}"/>
    <cellStyle name="Normal 6 5 9 4 3 2" xfId="15993" xr:uid="{00000000-0005-0000-0000-00002C400000}"/>
    <cellStyle name="Normal 6 5 9 4 4" xfId="15994" xr:uid="{00000000-0005-0000-0000-00002D400000}"/>
    <cellStyle name="Normal 6 5 9 5" xfId="15995" xr:uid="{00000000-0005-0000-0000-00002E400000}"/>
    <cellStyle name="Normal 6 5 9 5 2" xfId="15996" xr:uid="{00000000-0005-0000-0000-00002F400000}"/>
    <cellStyle name="Normal 6 5 9 5 2 2" xfId="15997" xr:uid="{00000000-0005-0000-0000-000030400000}"/>
    <cellStyle name="Normal 6 5 9 5 2 2 2" xfId="15998" xr:uid="{00000000-0005-0000-0000-000031400000}"/>
    <cellStyle name="Normal 6 5 9 5 2 3" xfId="15999" xr:uid="{00000000-0005-0000-0000-000032400000}"/>
    <cellStyle name="Normal 6 5 9 5 3" xfId="16000" xr:uid="{00000000-0005-0000-0000-000033400000}"/>
    <cellStyle name="Normal 6 5 9 5 3 2" xfId="16001" xr:uid="{00000000-0005-0000-0000-000034400000}"/>
    <cellStyle name="Normal 6 5 9 5 4" xfId="16002" xr:uid="{00000000-0005-0000-0000-000035400000}"/>
    <cellStyle name="Normal 6 5 9 6" xfId="16003" xr:uid="{00000000-0005-0000-0000-000036400000}"/>
    <cellStyle name="Normal 6 5 9 6 2" xfId="16004" xr:uid="{00000000-0005-0000-0000-000037400000}"/>
    <cellStyle name="Normal 6 5 9 6 2 2" xfId="16005" xr:uid="{00000000-0005-0000-0000-000038400000}"/>
    <cellStyle name="Normal 6 5 9 6 3" xfId="16006" xr:uid="{00000000-0005-0000-0000-000039400000}"/>
    <cellStyle name="Normal 6 5 9 7" xfId="16007" xr:uid="{00000000-0005-0000-0000-00003A400000}"/>
    <cellStyle name="Normal 6 5 9 7 2" xfId="16008" xr:uid="{00000000-0005-0000-0000-00003B400000}"/>
    <cellStyle name="Normal 6 5 9 8" xfId="16009" xr:uid="{00000000-0005-0000-0000-00003C400000}"/>
    <cellStyle name="Normal 6 5 9 8 2" xfId="16010" xr:uid="{00000000-0005-0000-0000-00003D400000}"/>
    <cellStyle name="Normal 6 5 9 9" xfId="16011" xr:uid="{00000000-0005-0000-0000-00003E400000}"/>
    <cellStyle name="Normal 6 6" xfId="549" xr:uid="{00000000-0005-0000-0000-00003F400000}"/>
    <cellStyle name="Normal 6 6 10" xfId="16013" xr:uid="{00000000-0005-0000-0000-000040400000}"/>
    <cellStyle name="Normal 6 6 10 2" xfId="16014" xr:uid="{00000000-0005-0000-0000-000041400000}"/>
    <cellStyle name="Normal 6 6 10 2 2" xfId="16015" xr:uid="{00000000-0005-0000-0000-000042400000}"/>
    <cellStyle name="Normal 6 6 10 2 2 2" xfId="16016" xr:uid="{00000000-0005-0000-0000-000043400000}"/>
    <cellStyle name="Normal 6 6 10 2 3" xfId="16017" xr:uid="{00000000-0005-0000-0000-000044400000}"/>
    <cellStyle name="Normal 6 6 10 3" xfId="16018" xr:uid="{00000000-0005-0000-0000-000045400000}"/>
    <cellStyle name="Normal 6 6 10 3 2" xfId="16019" xr:uid="{00000000-0005-0000-0000-000046400000}"/>
    <cellStyle name="Normal 6 6 10 4" xfId="16020" xr:uid="{00000000-0005-0000-0000-000047400000}"/>
    <cellStyle name="Normal 6 6 11" xfId="16021" xr:uid="{00000000-0005-0000-0000-000048400000}"/>
    <cellStyle name="Normal 6 6 11 2" xfId="16022" xr:uid="{00000000-0005-0000-0000-000049400000}"/>
    <cellStyle name="Normal 6 6 11 2 2" xfId="16023" xr:uid="{00000000-0005-0000-0000-00004A400000}"/>
    <cellStyle name="Normal 6 6 11 2 2 2" xfId="16024" xr:uid="{00000000-0005-0000-0000-00004B400000}"/>
    <cellStyle name="Normal 6 6 11 2 3" xfId="16025" xr:uid="{00000000-0005-0000-0000-00004C400000}"/>
    <cellStyle name="Normal 6 6 11 3" xfId="16026" xr:uid="{00000000-0005-0000-0000-00004D400000}"/>
    <cellStyle name="Normal 6 6 11 3 2" xfId="16027" xr:uid="{00000000-0005-0000-0000-00004E400000}"/>
    <cellStyle name="Normal 6 6 11 4" xfId="16028" xr:uid="{00000000-0005-0000-0000-00004F400000}"/>
    <cellStyle name="Normal 6 6 12" xfId="16029" xr:uid="{00000000-0005-0000-0000-000050400000}"/>
    <cellStyle name="Normal 6 6 12 2" xfId="16030" xr:uid="{00000000-0005-0000-0000-000051400000}"/>
    <cellStyle name="Normal 6 6 12 2 2" xfId="16031" xr:uid="{00000000-0005-0000-0000-000052400000}"/>
    <cellStyle name="Normal 6 6 12 2 2 2" xfId="16032" xr:uid="{00000000-0005-0000-0000-000053400000}"/>
    <cellStyle name="Normal 6 6 12 2 3" xfId="16033" xr:uid="{00000000-0005-0000-0000-000054400000}"/>
    <cellStyle name="Normal 6 6 12 3" xfId="16034" xr:uid="{00000000-0005-0000-0000-000055400000}"/>
    <cellStyle name="Normal 6 6 12 3 2" xfId="16035" xr:uid="{00000000-0005-0000-0000-000056400000}"/>
    <cellStyle name="Normal 6 6 12 4" xfId="16036" xr:uid="{00000000-0005-0000-0000-000057400000}"/>
    <cellStyle name="Normal 6 6 13" xfId="16037" xr:uid="{00000000-0005-0000-0000-000058400000}"/>
    <cellStyle name="Normal 6 6 13 2" xfId="16038" xr:uid="{00000000-0005-0000-0000-000059400000}"/>
    <cellStyle name="Normal 6 6 13 2 2" xfId="16039" xr:uid="{00000000-0005-0000-0000-00005A400000}"/>
    <cellStyle name="Normal 6 6 13 3" xfId="16040" xr:uid="{00000000-0005-0000-0000-00005B400000}"/>
    <cellStyle name="Normal 6 6 14" xfId="16041" xr:uid="{00000000-0005-0000-0000-00005C400000}"/>
    <cellStyle name="Normal 6 6 14 2" xfId="16042" xr:uid="{00000000-0005-0000-0000-00005D400000}"/>
    <cellStyle name="Normal 6 6 15" xfId="16043" xr:uid="{00000000-0005-0000-0000-00005E400000}"/>
    <cellStyle name="Normal 6 6 15 2" xfId="16044" xr:uid="{00000000-0005-0000-0000-00005F400000}"/>
    <cellStyle name="Normal 6 6 16" xfId="16045" xr:uid="{00000000-0005-0000-0000-000060400000}"/>
    <cellStyle name="Normal 6 6 16 2" xfId="16046" xr:uid="{00000000-0005-0000-0000-000061400000}"/>
    <cellStyle name="Normal 6 6 17" xfId="16047" xr:uid="{00000000-0005-0000-0000-000062400000}"/>
    <cellStyle name="Normal 6 6 18" xfId="16048" xr:uid="{00000000-0005-0000-0000-000063400000}"/>
    <cellStyle name="Normal 6 6 19" xfId="16049" xr:uid="{00000000-0005-0000-0000-000064400000}"/>
    <cellStyle name="Normal 6 6 2" xfId="550" xr:uid="{00000000-0005-0000-0000-000065400000}"/>
    <cellStyle name="Normal 6 6 2 10" xfId="16050" xr:uid="{00000000-0005-0000-0000-000066400000}"/>
    <cellStyle name="Normal 6 6 2 10 2" xfId="16051" xr:uid="{00000000-0005-0000-0000-000067400000}"/>
    <cellStyle name="Normal 6 6 2 10 2 2" xfId="16052" xr:uid="{00000000-0005-0000-0000-000068400000}"/>
    <cellStyle name="Normal 6 6 2 10 2 2 2" xfId="16053" xr:uid="{00000000-0005-0000-0000-000069400000}"/>
    <cellStyle name="Normal 6 6 2 10 2 3" xfId="16054" xr:uid="{00000000-0005-0000-0000-00006A400000}"/>
    <cellStyle name="Normal 6 6 2 10 3" xfId="16055" xr:uid="{00000000-0005-0000-0000-00006B400000}"/>
    <cellStyle name="Normal 6 6 2 10 3 2" xfId="16056" xr:uid="{00000000-0005-0000-0000-00006C400000}"/>
    <cellStyle name="Normal 6 6 2 10 4" xfId="16057" xr:uid="{00000000-0005-0000-0000-00006D400000}"/>
    <cellStyle name="Normal 6 6 2 11" xfId="16058" xr:uid="{00000000-0005-0000-0000-00006E400000}"/>
    <cellStyle name="Normal 6 6 2 11 2" xfId="16059" xr:uid="{00000000-0005-0000-0000-00006F400000}"/>
    <cellStyle name="Normal 6 6 2 11 2 2" xfId="16060" xr:uid="{00000000-0005-0000-0000-000070400000}"/>
    <cellStyle name="Normal 6 6 2 11 3" xfId="16061" xr:uid="{00000000-0005-0000-0000-000071400000}"/>
    <cellStyle name="Normal 6 6 2 12" xfId="16062" xr:uid="{00000000-0005-0000-0000-000072400000}"/>
    <cellStyle name="Normal 6 6 2 12 2" xfId="16063" xr:uid="{00000000-0005-0000-0000-000073400000}"/>
    <cellStyle name="Normal 6 6 2 13" xfId="16064" xr:uid="{00000000-0005-0000-0000-000074400000}"/>
    <cellStyle name="Normal 6 6 2 13 2" xfId="16065" xr:uid="{00000000-0005-0000-0000-000075400000}"/>
    <cellStyle name="Normal 6 6 2 14" xfId="16066" xr:uid="{00000000-0005-0000-0000-000076400000}"/>
    <cellStyle name="Normal 6 6 2 14 2" xfId="16067" xr:uid="{00000000-0005-0000-0000-000077400000}"/>
    <cellStyle name="Normal 6 6 2 15" xfId="16068" xr:uid="{00000000-0005-0000-0000-000078400000}"/>
    <cellStyle name="Normal 6 6 2 16" xfId="16069" xr:uid="{00000000-0005-0000-0000-000079400000}"/>
    <cellStyle name="Normal 6 6 2 17" xfId="16070" xr:uid="{00000000-0005-0000-0000-00007A400000}"/>
    <cellStyle name="Normal 6 6 2 18" xfId="16071" xr:uid="{00000000-0005-0000-0000-00007B400000}"/>
    <cellStyle name="Normal 6 6 2 2" xfId="16072" xr:uid="{00000000-0005-0000-0000-00007C400000}"/>
    <cellStyle name="Normal 6 6 2 2 10" xfId="16073" xr:uid="{00000000-0005-0000-0000-00007D400000}"/>
    <cellStyle name="Normal 6 6 2 2 10 2" xfId="16074" xr:uid="{00000000-0005-0000-0000-00007E400000}"/>
    <cellStyle name="Normal 6 6 2 2 11" xfId="16075" xr:uid="{00000000-0005-0000-0000-00007F400000}"/>
    <cellStyle name="Normal 6 6 2 2 12" xfId="16076" xr:uid="{00000000-0005-0000-0000-000080400000}"/>
    <cellStyle name="Normal 6 6 2 2 2" xfId="16077" xr:uid="{00000000-0005-0000-0000-000081400000}"/>
    <cellStyle name="Normal 6 6 2 2 2 2" xfId="16078" xr:uid="{00000000-0005-0000-0000-000082400000}"/>
    <cellStyle name="Normal 6 6 2 2 2 2 2" xfId="16079" xr:uid="{00000000-0005-0000-0000-000083400000}"/>
    <cellStyle name="Normal 6 6 2 2 2 2 2 2" xfId="16080" xr:uid="{00000000-0005-0000-0000-000084400000}"/>
    <cellStyle name="Normal 6 6 2 2 2 2 2 2 2" xfId="16081" xr:uid="{00000000-0005-0000-0000-000085400000}"/>
    <cellStyle name="Normal 6 6 2 2 2 2 2 2 2 2" xfId="16082" xr:uid="{00000000-0005-0000-0000-000086400000}"/>
    <cellStyle name="Normal 6 6 2 2 2 2 2 2 3" xfId="16083" xr:uid="{00000000-0005-0000-0000-000087400000}"/>
    <cellStyle name="Normal 6 6 2 2 2 2 2 3" xfId="16084" xr:uid="{00000000-0005-0000-0000-000088400000}"/>
    <cellStyle name="Normal 6 6 2 2 2 2 2 3 2" xfId="16085" xr:uid="{00000000-0005-0000-0000-000089400000}"/>
    <cellStyle name="Normal 6 6 2 2 2 2 2 4" xfId="16086" xr:uid="{00000000-0005-0000-0000-00008A400000}"/>
    <cellStyle name="Normal 6 6 2 2 2 2 3" xfId="16087" xr:uid="{00000000-0005-0000-0000-00008B400000}"/>
    <cellStyle name="Normal 6 6 2 2 2 2 3 2" xfId="16088" xr:uid="{00000000-0005-0000-0000-00008C400000}"/>
    <cellStyle name="Normal 6 6 2 2 2 2 3 2 2" xfId="16089" xr:uid="{00000000-0005-0000-0000-00008D400000}"/>
    <cellStyle name="Normal 6 6 2 2 2 2 3 2 2 2" xfId="16090" xr:uid="{00000000-0005-0000-0000-00008E400000}"/>
    <cellStyle name="Normal 6 6 2 2 2 2 3 2 3" xfId="16091" xr:uid="{00000000-0005-0000-0000-00008F400000}"/>
    <cellStyle name="Normal 6 6 2 2 2 2 3 3" xfId="16092" xr:uid="{00000000-0005-0000-0000-000090400000}"/>
    <cellStyle name="Normal 6 6 2 2 2 2 3 3 2" xfId="16093" xr:uid="{00000000-0005-0000-0000-000091400000}"/>
    <cellStyle name="Normal 6 6 2 2 2 2 3 4" xfId="16094" xr:uid="{00000000-0005-0000-0000-000092400000}"/>
    <cellStyle name="Normal 6 6 2 2 2 2 4" xfId="16095" xr:uid="{00000000-0005-0000-0000-000093400000}"/>
    <cellStyle name="Normal 6 6 2 2 2 2 4 2" xfId="16096" xr:uid="{00000000-0005-0000-0000-000094400000}"/>
    <cellStyle name="Normal 6 6 2 2 2 2 4 2 2" xfId="16097" xr:uid="{00000000-0005-0000-0000-000095400000}"/>
    <cellStyle name="Normal 6 6 2 2 2 2 4 2 2 2" xfId="16098" xr:uid="{00000000-0005-0000-0000-000096400000}"/>
    <cellStyle name="Normal 6 6 2 2 2 2 4 2 3" xfId="16099" xr:uid="{00000000-0005-0000-0000-000097400000}"/>
    <cellStyle name="Normal 6 6 2 2 2 2 4 3" xfId="16100" xr:uid="{00000000-0005-0000-0000-000098400000}"/>
    <cellStyle name="Normal 6 6 2 2 2 2 4 3 2" xfId="16101" xr:uid="{00000000-0005-0000-0000-000099400000}"/>
    <cellStyle name="Normal 6 6 2 2 2 2 4 4" xfId="16102" xr:uid="{00000000-0005-0000-0000-00009A400000}"/>
    <cellStyle name="Normal 6 6 2 2 2 2 5" xfId="16103" xr:uid="{00000000-0005-0000-0000-00009B400000}"/>
    <cellStyle name="Normal 6 6 2 2 2 2 5 2" xfId="16104" xr:uid="{00000000-0005-0000-0000-00009C400000}"/>
    <cellStyle name="Normal 6 6 2 2 2 2 5 2 2" xfId="16105" xr:uid="{00000000-0005-0000-0000-00009D400000}"/>
    <cellStyle name="Normal 6 6 2 2 2 2 5 3" xfId="16106" xr:uid="{00000000-0005-0000-0000-00009E400000}"/>
    <cellStyle name="Normal 6 6 2 2 2 2 6" xfId="16107" xr:uid="{00000000-0005-0000-0000-00009F400000}"/>
    <cellStyle name="Normal 6 6 2 2 2 2 6 2" xfId="16108" xr:uid="{00000000-0005-0000-0000-0000A0400000}"/>
    <cellStyle name="Normal 6 6 2 2 2 2 7" xfId="16109" xr:uid="{00000000-0005-0000-0000-0000A1400000}"/>
    <cellStyle name="Normal 6 6 2 2 2 3" xfId="16110" xr:uid="{00000000-0005-0000-0000-0000A2400000}"/>
    <cellStyle name="Normal 6 6 2 2 2 3 2" xfId="16111" xr:uid="{00000000-0005-0000-0000-0000A3400000}"/>
    <cellStyle name="Normal 6 6 2 2 2 3 2 2" xfId="16112" xr:uid="{00000000-0005-0000-0000-0000A4400000}"/>
    <cellStyle name="Normal 6 6 2 2 2 3 2 2 2" xfId="16113" xr:uid="{00000000-0005-0000-0000-0000A5400000}"/>
    <cellStyle name="Normal 6 6 2 2 2 3 2 3" xfId="16114" xr:uid="{00000000-0005-0000-0000-0000A6400000}"/>
    <cellStyle name="Normal 6 6 2 2 2 3 3" xfId="16115" xr:uid="{00000000-0005-0000-0000-0000A7400000}"/>
    <cellStyle name="Normal 6 6 2 2 2 3 3 2" xfId="16116" xr:uid="{00000000-0005-0000-0000-0000A8400000}"/>
    <cellStyle name="Normal 6 6 2 2 2 3 4" xfId="16117" xr:uid="{00000000-0005-0000-0000-0000A9400000}"/>
    <cellStyle name="Normal 6 6 2 2 2 4" xfId="16118" xr:uid="{00000000-0005-0000-0000-0000AA400000}"/>
    <cellStyle name="Normal 6 6 2 2 2 4 2" xfId="16119" xr:uid="{00000000-0005-0000-0000-0000AB400000}"/>
    <cellStyle name="Normal 6 6 2 2 2 4 2 2" xfId="16120" xr:uid="{00000000-0005-0000-0000-0000AC400000}"/>
    <cellStyle name="Normal 6 6 2 2 2 4 2 2 2" xfId="16121" xr:uid="{00000000-0005-0000-0000-0000AD400000}"/>
    <cellStyle name="Normal 6 6 2 2 2 4 2 3" xfId="16122" xr:uid="{00000000-0005-0000-0000-0000AE400000}"/>
    <cellStyle name="Normal 6 6 2 2 2 4 3" xfId="16123" xr:uid="{00000000-0005-0000-0000-0000AF400000}"/>
    <cellStyle name="Normal 6 6 2 2 2 4 3 2" xfId="16124" xr:uid="{00000000-0005-0000-0000-0000B0400000}"/>
    <cellStyle name="Normal 6 6 2 2 2 4 4" xfId="16125" xr:uid="{00000000-0005-0000-0000-0000B1400000}"/>
    <cellStyle name="Normal 6 6 2 2 2 5" xfId="16126" xr:uid="{00000000-0005-0000-0000-0000B2400000}"/>
    <cellStyle name="Normal 6 6 2 2 2 5 2" xfId="16127" xr:uid="{00000000-0005-0000-0000-0000B3400000}"/>
    <cellStyle name="Normal 6 6 2 2 2 5 2 2" xfId="16128" xr:uid="{00000000-0005-0000-0000-0000B4400000}"/>
    <cellStyle name="Normal 6 6 2 2 2 5 2 2 2" xfId="16129" xr:uid="{00000000-0005-0000-0000-0000B5400000}"/>
    <cellStyle name="Normal 6 6 2 2 2 5 2 3" xfId="16130" xr:uid="{00000000-0005-0000-0000-0000B6400000}"/>
    <cellStyle name="Normal 6 6 2 2 2 5 3" xfId="16131" xr:uid="{00000000-0005-0000-0000-0000B7400000}"/>
    <cellStyle name="Normal 6 6 2 2 2 5 3 2" xfId="16132" xr:uid="{00000000-0005-0000-0000-0000B8400000}"/>
    <cellStyle name="Normal 6 6 2 2 2 5 4" xfId="16133" xr:uid="{00000000-0005-0000-0000-0000B9400000}"/>
    <cellStyle name="Normal 6 6 2 2 2 6" xfId="16134" xr:uid="{00000000-0005-0000-0000-0000BA400000}"/>
    <cellStyle name="Normal 6 6 2 2 2 6 2" xfId="16135" xr:uid="{00000000-0005-0000-0000-0000BB400000}"/>
    <cellStyle name="Normal 6 6 2 2 2 6 2 2" xfId="16136" xr:uid="{00000000-0005-0000-0000-0000BC400000}"/>
    <cellStyle name="Normal 6 6 2 2 2 6 3" xfId="16137" xr:uid="{00000000-0005-0000-0000-0000BD400000}"/>
    <cellStyle name="Normal 6 6 2 2 2 7" xfId="16138" xr:uid="{00000000-0005-0000-0000-0000BE400000}"/>
    <cellStyle name="Normal 6 6 2 2 2 7 2" xfId="16139" xr:uid="{00000000-0005-0000-0000-0000BF400000}"/>
    <cellStyle name="Normal 6 6 2 2 2 8" xfId="16140" xr:uid="{00000000-0005-0000-0000-0000C0400000}"/>
    <cellStyle name="Normal 6 6 2 2 2 8 2" xfId="16141" xr:uid="{00000000-0005-0000-0000-0000C1400000}"/>
    <cellStyle name="Normal 6 6 2 2 2 9" xfId="16142" xr:uid="{00000000-0005-0000-0000-0000C2400000}"/>
    <cellStyle name="Normal 6 6 2 2 3" xfId="16143" xr:uid="{00000000-0005-0000-0000-0000C3400000}"/>
    <cellStyle name="Normal 6 6 2 2 3 2" xfId="16144" xr:uid="{00000000-0005-0000-0000-0000C4400000}"/>
    <cellStyle name="Normal 6 6 2 2 3 2 2" xfId="16145" xr:uid="{00000000-0005-0000-0000-0000C5400000}"/>
    <cellStyle name="Normal 6 6 2 2 3 2 2 2" xfId="16146" xr:uid="{00000000-0005-0000-0000-0000C6400000}"/>
    <cellStyle name="Normal 6 6 2 2 3 2 2 2 2" xfId="16147" xr:uid="{00000000-0005-0000-0000-0000C7400000}"/>
    <cellStyle name="Normal 6 6 2 2 3 2 2 3" xfId="16148" xr:uid="{00000000-0005-0000-0000-0000C8400000}"/>
    <cellStyle name="Normal 6 6 2 2 3 2 3" xfId="16149" xr:uid="{00000000-0005-0000-0000-0000C9400000}"/>
    <cellStyle name="Normal 6 6 2 2 3 2 3 2" xfId="16150" xr:uid="{00000000-0005-0000-0000-0000CA400000}"/>
    <cellStyle name="Normal 6 6 2 2 3 2 4" xfId="16151" xr:uid="{00000000-0005-0000-0000-0000CB400000}"/>
    <cellStyle name="Normal 6 6 2 2 3 3" xfId="16152" xr:uid="{00000000-0005-0000-0000-0000CC400000}"/>
    <cellStyle name="Normal 6 6 2 2 3 3 2" xfId="16153" xr:uid="{00000000-0005-0000-0000-0000CD400000}"/>
    <cellStyle name="Normal 6 6 2 2 3 3 2 2" xfId="16154" xr:uid="{00000000-0005-0000-0000-0000CE400000}"/>
    <cellStyle name="Normal 6 6 2 2 3 3 2 2 2" xfId="16155" xr:uid="{00000000-0005-0000-0000-0000CF400000}"/>
    <cellStyle name="Normal 6 6 2 2 3 3 2 3" xfId="16156" xr:uid="{00000000-0005-0000-0000-0000D0400000}"/>
    <cellStyle name="Normal 6 6 2 2 3 3 3" xfId="16157" xr:uid="{00000000-0005-0000-0000-0000D1400000}"/>
    <cellStyle name="Normal 6 6 2 2 3 3 3 2" xfId="16158" xr:uid="{00000000-0005-0000-0000-0000D2400000}"/>
    <cellStyle name="Normal 6 6 2 2 3 3 4" xfId="16159" xr:uid="{00000000-0005-0000-0000-0000D3400000}"/>
    <cellStyle name="Normal 6 6 2 2 3 4" xfId="16160" xr:uid="{00000000-0005-0000-0000-0000D4400000}"/>
    <cellStyle name="Normal 6 6 2 2 3 4 2" xfId="16161" xr:uid="{00000000-0005-0000-0000-0000D5400000}"/>
    <cellStyle name="Normal 6 6 2 2 3 4 2 2" xfId="16162" xr:uid="{00000000-0005-0000-0000-0000D6400000}"/>
    <cellStyle name="Normal 6 6 2 2 3 4 2 2 2" xfId="16163" xr:uid="{00000000-0005-0000-0000-0000D7400000}"/>
    <cellStyle name="Normal 6 6 2 2 3 4 2 3" xfId="16164" xr:uid="{00000000-0005-0000-0000-0000D8400000}"/>
    <cellStyle name="Normal 6 6 2 2 3 4 3" xfId="16165" xr:uid="{00000000-0005-0000-0000-0000D9400000}"/>
    <cellStyle name="Normal 6 6 2 2 3 4 3 2" xfId="16166" xr:uid="{00000000-0005-0000-0000-0000DA400000}"/>
    <cellStyle name="Normal 6 6 2 2 3 4 4" xfId="16167" xr:uid="{00000000-0005-0000-0000-0000DB400000}"/>
    <cellStyle name="Normal 6 6 2 2 3 5" xfId="16168" xr:uid="{00000000-0005-0000-0000-0000DC400000}"/>
    <cellStyle name="Normal 6 6 2 2 3 5 2" xfId="16169" xr:uid="{00000000-0005-0000-0000-0000DD400000}"/>
    <cellStyle name="Normal 6 6 2 2 3 5 2 2" xfId="16170" xr:uid="{00000000-0005-0000-0000-0000DE400000}"/>
    <cellStyle name="Normal 6 6 2 2 3 5 3" xfId="16171" xr:uid="{00000000-0005-0000-0000-0000DF400000}"/>
    <cellStyle name="Normal 6 6 2 2 3 6" xfId="16172" xr:uid="{00000000-0005-0000-0000-0000E0400000}"/>
    <cellStyle name="Normal 6 6 2 2 3 6 2" xfId="16173" xr:uid="{00000000-0005-0000-0000-0000E1400000}"/>
    <cellStyle name="Normal 6 6 2 2 3 7" xfId="16174" xr:uid="{00000000-0005-0000-0000-0000E2400000}"/>
    <cellStyle name="Normal 6 6 2 2 4" xfId="16175" xr:uid="{00000000-0005-0000-0000-0000E3400000}"/>
    <cellStyle name="Normal 6 6 2 2 4 2" xfId="16176" xr:uid="{00000000-0005-0000-0000-0000E4400000}"/>
    <cellStyle name="Normal 6 6 2 2 4 2 2" xfId="16177" xr:uid="{00000000-0005-0000-0000-0000E5400000}"/>
    <cellStyle name="Normal 6 6 2 2 4 2 2 2" xfId="16178" xr:uid="{00000000-0005-0000-0000-0000E6400000}"/>
    <cellStyle name="Normal 6 6 2 2 4 2 3" xfId="16179" xr:uid="{00000000-0005-0000-0000-0000E7400000}"/>
    <cellStyle name="Normal 6 6 2 2 4 3" xfId="16180" xr:uid="{00000000-0005-0000-0000-0000E8400000}"/>
    <cellStyle name="Normal 6 6 2 2 4 3 2" xfId="16181" xr:uid="{00000000-0005-0000-0000-0000E9400000}"/>
    <cellStyle name="Normal 6 6 2 2 4 4" xfId="16182" xr:uid="{00000000-0005-0000-0000-0000EA400000}"/>
    <cellStyle name="Normal 6 6 2 2 5" xfId="16183" xr:uid="{00000000-0005-0000-0000-0000EB400000}"/>
    <cellStyle name="Normal 6 6 2 2 5 2" xfId="16184" xr:uid="{00000000-0005-0000-0000-0000EC400000}"/>
    <cellStyle name="Normal 6 6 2 2 5 2 2" xfId="16185" xr:uid="{00000000-0005-0000-0000-0000ED400000}"/>
    <cellStyle name="Normal 6 6 2 2 5 2 2 2" xfId="16186" xr:uid="{00000000-0005-0000-0000-0000EE400000}"/>
    <cellStyle name="Normal 6 6 2 2 5 2 3" xfId="16187" xr:uid="{00000000-0005-0000-0000-0000EF400000}"/>
    <cellStyle name="Normal 6 6 2 2 5 3" xfId="16188" xr:uid="{00000000-0005-0000-0000-0000F0400000}"/>
    <cellStyle name="Normal 6 6 2 2 5 3 2" xfId="16189" xr:uid="{00000000-0005-0000-0000-0000F1400000}"/>
    <cellStyle name="Normal 6 6 2 2 5 4" xfId="16190" xr:uid="{00000000-0005-0000-0000-0000F2400000}"/>
    <cellStyle name="Normal 6 6 2 2 6" xfId="16191" xr:uid="{00000000-0005-0000-0000-0000F3400000}"/>
    <cellStyle name="Normal 6 6 2 2 6 2" xfId="16192" xr:uid="{00000000-0005-0000-0000-0000F4400000}"/>
    <cellStyle name="Normal 6 6 2 2 6 2 2" xfId="16193" xr:uid="{00000000-0005-0000-0000-0000F5400000}"/>
    <cellStyle name="Normal 6 6 2 2 6 2 2 2" xfId="16194" xr:uid="{00000000-0005-0000-0000-0000F6400000}"/>
    <cellStyle name="Normal 6 6 2 2 6 2 3" xfId="16195" xr:uid="{00000000-0005-0000-0000-0000F7400000}"/>
    <cellStyle name="Normal 6 6 2 2 6 3" xfId="16196" xr:uid="{00000000-0005-0000-0000-0000F8400000}"/>
    <cellStyle name="Normal 6 6 2 2 6 3 2" xfId="16197" xr:uid="{00000000-0005-0000-0000-0000F9400000}"/>
    <cellStyle name="Normal 6 6 2 2 6 4" xfId="16198" xr:uid="{00000000-0005-0000-0000-0000FA400000}"/>
    <cellStyle name="Normal 6 6 2 2 7" xfId="16199" xr:uid="{00000000-0005-0000-0000-0000FB400000}"/>
    <cellStyle name="Normal 6 6 2 2 7 2" xfId="16200" xr:uid="{00000000-0005-0000-0000-0000FC400000}"/>
    <cellStyle name="Normal 6 6 2 2 7 2 2" xfId="16201" xr:uid="{00000000-0005-0000-0000-0000FD400000}"/>
    <cellStyle name="Normal 6 6 2 2 7 2 2 2" xfId="16202" xr:uid="{00000000-0005-0000-0000-0000FE400000}"/>
    <cellStyle name="Normal 6 6 2 2 7 2 3" xfId="16203" xr:uid="{00000000-0005-0000-0000-0000FF400000}"/>
    <cellStyle name="Normal 6 6 2 2 7 3" xfId="16204" xr:uid="{00000000-0005-0000-0000-000000410000}"/>
    <cellStyle name="Normal 6 6 2 2 7 3 2" xfId="16205" xr:uid="{00000000-0005-0000-0000-000001410000}"/>
    <cellStyle name="Normal 6 6 2 2 7 4" xfId="16206" xr:uid="{00000000-0005-0000-0000-000002410000}"/>
    <cellStyle name="Normal 6 6 2 2 8" xfId="16207" xr:uid="{00000000-0005-0000-0000-000003410000}"/>
    <cellStyle name="Normal 6 6 2 2 8 2" xfId="16208" xr:uid="{00000000-0005-0000-0000-000004410000}"/>
    <cellStyle name="Normal 6 6 2 2 8 2 2" xfId="16209" xr:uid="{00000000-0005-0000-0000-000005410000}"/>
    <cellStyle name="Normal 6 6 2 2 8 3" xfId="16210" xr:uid="{00000000-0005-0000-0000-000006410000}"/>
    <cellStyle name="Normal 6 6 2 2 9" xfId="16211" xr:uid="{00000000-0005-0000-0000-000007410000}"/>
    <cellStyle name="Normal 6 6 2 2 9 2" xfId="16212" xr:uid="{00000000-0005-0000-0000-000008410000}"/>
    <cellStyle name="Normal 6 6 2 3" xfId="16213" xr:uid="{00000000-0005-0000-0000-000009410000}"/>
    <cellStyle name="Normal 6 6 2 3 10" xfId="16214" xr:uid="{00000000-0005-0000-0000-00000A410000}"/>
    <cellStyle name="Normal 6 6 2 3 2" xfId="16215" xr:uid="{00000000-0005-0000-0000-00000B410000}"/>
    <cellStyle name="Normal 6 6 2 3 2 2" xfId="16216" xr:uid="{00000000-0005-0000-0000-00000C410000}"/>
    <cellStyle name="Normal 6 6 2 3 2 2 2" xfId="16217" xr:uid="{00000000-0005-0000-0000-00000D410000}"/>
    <cellStyle name="Normal 6 6 2 3 2 2 2 2" xfId="16218" xr:uid="{00000000-0005-0000-0000-00000E410000}"/>
    <cellStyle name="Normal 6 6 2 3 2 2 2 2 2" xfId="16219" xr:uid="{00000000-0005-0000-0000-00000F410000}"/>
    <cellStyle name="Normal 6 6 2 3 2 2 2 3" xfId="16220" xr:uid="{00000000-0005-0000-0000-000010410000}"/>
    <cellStyle name="Normal 6 6 2 3 2 2 3" xfId="16221" xr:uid="{00000000-0005-0000-0000-000011410000}"/>
    <cellStyle name="Normal 6 6 2 3 2 2 3 2" xfId="16222" xr:uid="{00000000-0005-0000-0000-000012410000}"/>
    <cellStyle name="Normal 6 6 2 3 2 2 4" xfId="16223" xr:uid="{00000000-0005-0000-0000-000013410000}"/>
    <cellStyle name="Normal 6 6 2 3 2 3" xfId="16224" xr:uid="{00000000-0005-0000-0000-000014410000}"/>
    <cellStyle name="Normal 6 6 2 3 2 3 2" xfId="16225" xr:uid="{00000000-0005-0000-0000-000015410000}"/>
    <cellStyle name="Normal 6 6 2 3 2 3 2 2" xfId="16226" xr:uid="{00000000-0005-0000-0000-000016410000}"/>
    <cellStyle name="Normal 6 6 2 3 2 3 2 2 2" xfId="16227" xr:uid="{00000000-0005-0000-0000-000017410000}"/>
    <cellStyle name="Normal 6 6 2 3 2 3 2 3" xfId="16228" xr:uid="{00000000-0005-0000-0000-000018410000}"/>
    <cellStyle name="Normal 6 6 2 3 2 3 3" xfId="16229" xr:uid="{00000000-0005-0000-0000-000019410000}"/>
    <cellStyle name="Normal 6 6 2 3 2 3 3 2" xfId="16230" xr:uid="{00000000-0005-0000-0000-00001A410000}"/>
    <cellStyle name="Normal 6 6 2 3 2 3 4" xfId="16231" xr:uid="{00000000-0005-0000-0000-00001B410000}"/>
    <cellStyle name="Normal 6 6 2 3 2 4" xfId="16232" xr:uid="{00000000-0005-0000-0000-00001C410000}"/>
    <cellStyle name="Normal 6 6 2 3 2 4 2" xfId="16233" xr:uid="{00000000-0005-0000-0000-00001D410000}"/>
    <cellStyle name="Normal 6 6 2 3 2 4 2 2" xfId="16234" xr:uid="{00000000-0005-0000-0000-00001E410000}"/>
    <cellStyle name="Normal 6 6 2 3 2 4 2 2 2" xfId="16235" xr:uid="{00000000-0005-0000-0000-00001F410000}"/>
    <cellStyle name="Normal 6 6 2 3 2 4 2 3" xfId="16236" xr:uid="{00000000-0005-0000-0000-000020410000}"/>
    <cellStyle name="Normal 6 6 2 3 2 4 3" xfId="16237" xr:uid="{00000000-0005-0000-0000-000021410000}"/>
    <cellStyle name="Normal 6 6 2 3 2 4 3 2" xfId="16238" xr:uid="{00000000-0005-0000-0000-000022410000}"/>
    <cellStyle name="Normal 6 6 2 3 2 4 4" xfId="16239" xr:uid="{00000000-0005-0000-0000-000023410000}"/>
    <cellStyle name="Normal 6 6 2 3 2 5" xfId="16240" xr:uid="{00000000-0005-0000-0000-000024410000}"/>
    <cellStyle name="Normal 6 6 2 3 2 5 2" xfId="16241" xr:uid="{00000000-0005-0000-0000-000025410000}"/>
    <cellStyle name="Normal 6 6 2 3 2 5 2 2" xfId="16242" xr:uid="{00000000-0005-0000-0000-000026410000}"/>
    <cellStyle name="Normal 6 6 2 3 2 5 3" xfId="16243" xr:uid="{00000000-0005-0000-0000-000027410000}"/>
    <cellStyle name="Normal 6 6 2 3 2 6" xfId="16244" xr:uid="{00000000-0005-0000-0000-000028410000}"/>
    <cellStyle name="Normal 6 6 2 3 2 6 2" xfId="16245" xr:uid="{00000000-0005-0000-0000-000029410000}"/>
    <cellStyle name="Normal 6 6 2 3 2 7" xfId="16246" xr:uid="{00000000-0005-0000-0000-00002A410000}"/>
    <cellStyle name="Normal 6 6 2 3 3" xfId="16247" xr:uid="{00000000-0005-0000-0000-00002B410000}"/>
    <cellStyle name="Normal 6 6 2 3 3 2" xfId="16248" xr:uid="{00000000-0005-0000-0000-00002C410000}"/>
    <cellStyle name="Normal 6 6 2 3 3 2 2" xfId="16249" xr:uid="{00000000-0005-0000-0000-00002D410000}"/>
    <cellStyle name="Normal 6 6 2 3 3 2 2 2" xfId="16250" xr:uid="{00000000-0005-0000-0000-00002E410000}"/>
    <cellStyle name="Normal 6 6 2 3 3 2 3" xfId="16251" xr:uid="{00000000-0005-0000-0000-00002F410000}"/>
    <cellStyle name="Normal 6 6 2 3 3 3" xfId="16252" xr:uid="{00000000-0005-0000-0000-000030410000}"/>
    <cellStyle name="Normal 6 6 2 3 3 3 2" xfId="16253" xr:uid="{00000000-0005-0000-0000-000031410000}"/>
    <cellStyle name="Normal 6 6 2 3 3 4" xfId="16254" xr:uid="{00000000-0005-0000-0000-000032410000}"/>
    <cellStyle name="Normal 6 6 2 3 4" xfId="16255" xr:uid="{00000000-0005-0000-0000-000033410000}"/>
    <cellStyle name="Normal 6 6 2 3 4 2" xfId="16256" xr:uid="{00000000-0005-0000-0000-000034410000}"/>
    <cellStyle name="Normal 6 6 2 3 4 2 2" xfId="16257" xr:uid="{00000000-0005-0000-0000-000035410000}"/>
    <cellStyle name="Normal 6 6 2 3 4 2 2 2" xfId="16258" xr:uid="{00000000-0005-0000-0000-000036410000}"/>
    <cellStyle name="Normal 6 6 2 3 4 2 3" xfId="16259" xr:uid="{00000000-0005-0000-0000-000037410000}"/>
    <cellStyle name="Normal 6 6 2 3 4 3" xfId="16260" xr:uid="{00000000-0005-0000-0000-000038410000}"/>
    <cellStyle name="Normal 6 6 2 3 4 3 2" xfId="16261" xr:uid="{00000000-0005-0000-0000-000039410000}"/>
    <cellStyle name="Normal 6 6 2 3 4 4" xfId="16262" xr:uid="{00000000-0005-0000-0000-00003A410000}"/>
    <cellStyle name="Normal 6 6 2 3 5" xfId="16263" xr:uid="{00000000-0005-0000-0000-00003B410000}"/>
    <cellStyle name="Normal 6 6 2 3 5 2" xfId="16264" xr:uid="{00000000-0005-0000-0000-00003C410000}"/>
    <cellStyle name="Normal 6 6 2 3 5 2 2" xfId="16265" xr:uid="{00000000-0005-0000-0000-00003D410000}"/>
    <cellStyle name="Normal 6 6 2 3 5 2 2 2" xfId="16266" xr:uid="{00000000-0005-0000-0000-00003E410000}"/>
    <cellStyle name="Normal 6 6 2 3 5 2 3" xfId="16267" xr:uid="{00000000-0005-0000-0000-00003F410000}"/>
    <cellStyle name="Normal 6 6 2 3 5 3" xfId="16268" xr:uid="{00000000-0005-0000-0000-000040410000}"/>
    <cellStyle name="Normal 6 6 2 3 5 3 2" xfId="16269" xr:uid="{00000000-0005-0000-0000-000041410000}"/>
    <cellStyle name="Normal 6 6 2 3 5 4" xfId="16270" xr:uid="{00000000-0005-0000-0000-000042410000}"/>
    <cellStyle name="Normal 6 6 2 3 6" xfId="16271" xr:uid="{00000000-0005-0000-0000-000043410000}"/>
    <cellStyle name="Normal 6 6 2 3 6 2" xfId="16272" xr:uid="{00000000-0005-0000-0000-000044410000}"/>
    <cellStyle name="Normal 6 6 2 3 6 2 2" xfId="16273" xr:uid="{00000000-0005-0000-0000-000045410000}"/>
    <cellStyle name="Normal 6 6 2 3 6 2 2 2" xfId="16274" xr:uid="{00000000-0005-0000-0000-000046410000}"/>
    <cellStyle name="Normal 6 6 2 3 6 2 3" xfId="16275" xr:uid="{00000000-0005-0000-0000-000047410000}"/>
    <cellStyle name="Normal 6 6 2 3 6 3" xfId="16276" xr:uid="{00000000-0005-0000-0000-000048410000}"/>
    <cellStyle name="Normal 6 6 2 3 6 3 2" xfId="16277" xr:uid="{00000000-0005-0000-0000-000049410000}"/>
    <cellStyle name="Normal 6 6 2 3 6 4" xfId="16278" xr:uid="{00000000-0005-0000-0000-00004A410000}"/>
    <cellStyle name="Normal 6 6 2 3 7" xfId="16279" xr:uid="{00000000-0005-0000-0000-00004B410000}"/>
    <cellStyle name="Normal 6 6 2 3 7 2" xfId="16280" xr:uid="{00000000-0005-0000-0000-00004C410000}"/>
    <cellStyle name="Normal 6 6 2 3 7 2 2" xfId="16281" xr:uid="{00000000-0005-0000-0000-00004D410000}"/>
    <cellStyle name="Normal 6 6 2 3 7 3" xfId="16282" xr:uid="{00000000-0005-0000-0000-00004E410000}"/>
    <cellStyle name="Normal 6 6 2 3 8" xfId="16283" xr:uid="{00000000-0005-0000-0000-00004F410000}"/>
    <cellStyle name="Normal 6 6 2 3 8 2" xfId="16284" xr:uid="{00000000-0005-0000-0000-000050410000}"/>
    <cellStyle name="Normal 6 6 2 3 9" xfId="16285" xr:uid="{00000000-0005-0000-0000-000051410000}"/>
    <cellStyle name="Normal 6 6 2 3 9 2" xfId="16286" xr:uid="{00000000-0005-0000-0000-000052410000}"/>
    <cellStyle name="Normal 6 6 2 4" xfId="16287" xr:uid="{00000000-0005-0000-0000-000053410000}"/>
    <cellStyle name="Normal 6 6 2 4 2" xfId="16288" xr:uid="{00000000-0005-0000-0000-000054410000}"/>
    <cellStyle name="Normal 6 6 2 4 2 2" xfId="16289" xr:uid="{00000000-0005-0000-0000-000055410000}"/>
    <cellStyle name="Normal 6 6 2 4 2 2 2" xfId="16290" xr:uid="{00000000-0005-0000-0000-000056410000}"/>
    <cellStyle name="Normal 6 6 2 4 2 2 2 2" xfId="16291" xr:uid="{00000000-0005-0000-0000-000057410000}"/>
    <cellStyle name="Normal 6 6 2 4 2 2 2 2 2" xfId="16292" xr:uid="{00000000-0005-0000-0000-000058410000}"/>
    <cellStyle name="Normal 6 6 2 4 2 2 2 3" xfId="16293" xr:uid="{00000000-0005-0000-0000-000059410000}"/>
    <cellStyle name="Normal 6 6 2 4 2 2 3" xfId="16294" xr:uid="{00000000-0005-0000-0000-00005A410000}"/>
    <cellStyle name="Normal 6 6 2 4 2 2 3 2" xfId="16295" xr:uid="{00000000-0005-0000-0000-00005B410000}"/>
    <cellStyle name="Normal 6 6 2 4 2 2 4" xfId="16296" xr:uid="{00000000-0005-0000-0000-00005C410000}"/>
    <cellStyle name="Normal 6 6 2 4 2 3" xfId="16297" xr:uid="{00000000-0005-0000-0000-00005D410000}"/>
    <cellStyle name="Normal 6 6 2 4 2 3 2" xfId="16298" xr:uid="{00000000-0005-0000-0000-00005E410000}"/>
    <cellStyle name="Normal 6 6 2 4 2 3 2 2" xfId="16299" xr:uid="{00000000-0005-0000-0000-00005F410000}"/>
    <cellStyle name="Normal 6 6 2 4 2 3 2 2 2" xfId="16300" xr:uid="{00000000-0005-0000-0000-000060410000}"/>
    <cellStyle name="Normal 6 6 2 4 2 3 2 3" xfId="16301" xr:uid="{00000000-0005-0000-0000-000061410000}"/>
    <cellStyle name="Normal 6 6 2 4 2 3 3" xfId="16302" xr:uid="{00000000-0005-0000-0000-000062410000}"/>
    <cellStyle name="Normal 6 6 2 4 2 3 3 2" xfId="16303" xr:uid="{00000000-0005-0000-0000-000063410000}"/>
    <cellStyle name="Normal 6 6 2 4 2 3 4" xfId="16304" xr:uid="{00000000-0005-0000-0000-000064410000}"/>
    <cellStyle name="Normal 6 6 2 4 2 4" xfId="16305" xr:uid="{00000000-0005-0000-0000-000065410000}"/>
    <cellStyle name="Normal 6 6 2 4 2 4 2" xfId="16306" xr:uid="{00000000-0005-0000-0000-000066410000}"/>
    <cellStyle name="Normal 6 6 2 4 2 4 2 2" xfId="16307" xr:uid="{00000000-0005-0000-0000-000067410000}"/>
    <cellStyle name="Normal 6 6 2 4 2 4 2 2 2" xfId="16308" xr:uid="{00000000-0005-0000-0000-000068410000}"/>
    <cellStyle name="Normal 6 6 2 4 2 4 2 3" xfId="16309" xr:uid="{00000000-0005-0000-0000-000069410000}"/>
    <cellStyle name="Normal 6 6 2 4 2 4 3" xfId="16310" xr:uid="{00000000-0005-0000-0000-00006A410000}"/>
    <cellStyle name="Normal 6 6 2 4 2 4 3 2" xfId="16311" xr:uid="{00000000-0005-0000-0000-00006B410000}"/>
    <cellStyle name="Normal 6 6 2 4 2 4 4" xfId="16312" xr:uid="{00000000-0005-0000-0000-00006C410000}"/>
    <cellStyle name="Normal 6 6 2 4 2 5" xfId="16313" xr:uid="{00000000-0005-0000-0000-00006D410000}"/>
    <cellStyle name="Normal 6 6 2 4 2 5 2" xfId="16314" xr:uid="{00000000-0005-0000-0000-00006E410000}"/>
    <cellStyle name="Normal 6 6 2 4 2 5 2 2" xfId="16315" xr:uid="{00000000-0005-0000-0000-00006F410000}"/>
    <cellStyle name="Normal 6 6 2 4 2 5 3" xfId="16316" xr:uid="{00000000-0005-0000-0000-000070410000}"/>
    <cellStyle name="Normal 6 6 2 4 2 6" xfId="16317" xr:uid="{00000000-0005-0000-0000-000071410000}"/>
    <cellStyle name="Normal 6 6 2 4 2 6 2" xfId="16318" xr:uid="{00000000-0005-0000-0000-000072410000}"/>
    <cellStyle name="Normal 6 6 2 4 2 7" xfId="16319" xr:uid="{00000000-0005-0000-0000-000073410000}"/>
    <cellStyle name="Normal 6 6 2 4 3" xfId="16320" xr:uid="{00000000-0005-0000-0000-000074410000}"/>
    <cellStyle name="Normal 6 6 2 4 3 2" xfId="16321" xr:uid="{00000000-0005-0000-0000-000075410000}"/>
    <cellStyle name="Normal 6 6 2 4 3 2 2" xfId="16322" xr:uid="{00000000-0005-0000-0000-000076410000}"/>
    <cellStyle name="Normal 6 6 2 4 3 2 2 2" xfId="16323" xr:uid="{00000000-0005-0000-0000-000077410000}"/>
    <cellStyle name="Normal 6 6 2 4 3 2 3" xfId="16324" xr:uid="{00000000-0005-0000-0000-000078410000}"/>
    <cellStyle name="Normal 6 6 2 4 3 3" xfId="16325" xr:uid="{00000000-0005-0000-0000-000079410000}"/>
    <cellStyle name="Normal 6 6 2 4 3 3 2" xfId="16326" xr:uid="{00000000-0005-0000-0000-00007A410000}"/>
    <cellStyle name="Normal 6 6 2 4 3 4" xfId="16327" xr:uid="{00000000-0005-0000-0000-00007B410000}"/>
    <cellStyle name="Normal 6 6 2 4 4" xfId="16328" xr:uid="{00000000-0005-0000-0000-00007C410000}"/>
    <cellStyle name="Normal 6 6 2 4 4 2" xfId="16329" xr:uid="{00000000-0005-0000-0000-00007D410000}"/>
    <cellStyle name="Normal 6 6 2 4 4 2 2" xfId="16330" xr:uid="{00000000-0005-0000-0000-00007E410000}"/>
    <cellStyle name="Normal 6 6 2 4 4 2 2 2" xfId="16331" xr:uid="{00000000-0005-0000-0000-00007F410000}"/>
    <cellStyle name="Normal 6 6 2 4 4 2 3" xfId="16332" xr:uid="{00000000-0005-0000-0000-000080410000}"/>
    <cellStyle name="Normal 6 6 2 4 4 3" xfId="16333" xr:uid="{00000000-0005-0000-0000-000081410000}"/>
    <cellStyle name="Normal 6 6 2 4 4 3 2" xfId="16334" xr:uid="{00000000-0005-0000-0000-000082410000}"/>
    <cellStyle name="Normal 6 6 2 4 4 4" xfId="16335" xr:uid="{00000000-0005-0000-0000-000083410000}"/>
    <cellStyle name="Normal 6 6 2 4 5" xfId="16336" xr:uid="{00000000-0005-0000-0000-000084410000}"/>
    <cellStyle name="Normal 6 6 2 4 5 2" xfId="16337" xr:uid="{00000000-0005-0000-0000-000085410000}"/>
    <cellStyle name="Normal 6 6 2 4 5 2 2" xfId="16338" xr:uid="{00000000-0005-0000-0000-000086410000}"/>
    <cellStyle name="Normal 6 6 2 4 5 2 2 2" xfId="16339" xr:uid="{00000000-0005-0000-0000-000087410000}"/>
    <cellStyle name="Normal 6 6 2 4 5 2 3" xfId="16340" xr:uid="{00000000-0005-0000-0000-000088410000}"/>
    <cellStyle name="Normal 6 6 2 4 5 3" xfId="16341" xr:uid="{00000000-0005-0000-0000-000089410000}"/>
    <cellStyle name="Normal 6 6 2 4 5 3 2" xfId="16342" xr:uid="{00000000-0005-0000-0000-00008A410000}"/>
    <cellStyle name="Normal 6 6 2 4 5 4" xfId="16343" xr:uid="{00000000-0005-0000-0000-00008B410000}"/>
    <cellStyle name="Normal 6 6 2 4 6" xfId="16344" xr:uid="{00000000-0005-0000-0000-00008C410000}"/>
    <cellStyle name="Normal 6 6 2 4 6 2" xfId="16345" xr:uid="{00000000-0005-0000-0000-00008D410000}"/>
    <cellStyle name="Normal 6 6 2 4 6 2 2" xfId="16346" xr:uid="{00000000-0005-0000-0000-00008E410000}"/>
    <cellStyle name="Normal 6 6 2 4 6 3" xfId="16347" xr:uid="{00000000-0005-0000-0000-00008F410000}"/>
    <cellStyle name="Normal 6 6 2 4 7" xfId="16348" xr:uid="{00000000-0005-0000-0000-000090410000}"/>
    <cellStyle name="Normal 6 6 2 4 7 2" xfId="16349" xr:uid="{00000000-0005-0000-0000-000091410000}"/>
    <cellStyle name="Normal 6 6 2 4 8" xfId="16350" xr:uid="{00000000-0005-0000-0000-000092410000}"/>
    <cellStyle name="Normal 6 6 2 4 8 2" xfId="16351" xr:uid="{00000000-0005-0000-0000-000093410000}"/>
    <cellStyle name="Normal 6 6 2 4 9" xfId="16352" xr:uid="{00000000-0005-0000-0000-000094410000}"/>
    <cellStyle name="Normal 6 6 2 5" xfId="16353" xr:uid="{00000000-0005-0000-0000-000095410000}"/>
    <cellStyle name="Normal 6 6 2 5 2" xfId="16354" xr:uid="{00000000-0005-0000-0000-000096410000}"/>
    <cellStyle name="Normal 6 6 2 5 2 2" xfId="16355" xr:uid="{00000000-0005-0000-0000-000097410000}"/>
    <cellStyle name="Normal 6 6 2 5 2 2 2" xfId="16356" xr:uid="{00000000-0005-0000-0000-000098410000}"/>
    <cellStyle name="Normal 6 6 2 5 2 2 2 2" xfId="16357" xr:uid="{00000000-0005-0000-0000-000099410000}"/>
    <cellStyle name="Normal 6 6 2 5 2 2 2 2 2" xfId="16358" xr:uid="{00000000-0005-0000-0000-00009A410000}"/>
    <cellStyle name="Normal 6 6 2 5 2 2 2 3" xfId="16359" xr:uid="{00000000-0005-0000-0000-00009B410000}"/>
    <cellStyle name="Normal 6 6 2 5 2 2 3" xfId="16360" xr:uid="{00000000-0005-0000-0000-00009C410000}"/>
    <cellStyle name="Normal 6 6 2 5 2 2 3 2" xfId="16361" xr:uid="{00000000-0005-0000-0000-00009D410000}"/>
    <cellStyle name="Normal 6 6 2 5 2 2 4" xfId="16362" xr:uid="{00000000-0005-0000-0000-00009E410000}"/>
    <cellStyle name="Normal 6 6 2 5 2 3" xfId="16363" xr:uid="{00000000-0005-0000-0000-00009F410000}"/>
    <cellStyle name="Normal 6 6 2 5 2 3 2" xfId="16364" xr:uid="{00000000-0005-0000-0000-0000A0410000}"/>
    <cellStyle name="Normal 6 6 2 5 2 3 2 2" xfId="16365" xr:uid="{00000000-0005-0000-0000-0000A1410000}"/>
    <cellStyle name="Normal 6 6 2 5 2 3 2 2 2" xfId="16366" xr:uid="{00000000-0005-0000-0000-0000A2410000}"/>
    <cellStyle name="Normal 6 6 2 5 2 3 2 3" xfId="16367" xr:uid="{00000000-0005-0000-0000-0000A3410000}"/>
    <cellStyle name="Normal 6 6 2 5 2 3 3" xfId="16368" xr:uid="{00000000-0005-0000-0000-0000A4410000}"/>
    <cellStyle name="Normal 6 6 2 5 2 3 3 2" xfId="16369" xr:uid="{00000000-0005-0000-0000-0000A5410000}"/>
    <cellStyle name="Normal 6 6 2 5 2 3 4" xfId="16370" xr:uid="{00000000-0005-0000-0000-0000A6410000}"/>
    <cellStyle name="Normal 6 6 2 5 2 4" xfId="16371" xr:uid="{00000000-0005-0000-0000-0000A7410000}"/>
    <cellStyle name="Normal 6 6 2 5 2 4 2" xfId="16372" xr:uid="{00000000-0005-0000-0000-0000A8410000}"/>
    <cellStyle name="Normal 6 6 2 5 2 4 2 2" xfId="16373" xr:uid="{00000000-0005-0000-0000-0000A9410000}"/>
    <cellStyle name="Normal 6 6 2 5 2 4 2 2 2" xfId="16374" xr:uid="{00000000-0005-0000-0000-0000AA410000}"/>
    <cellStyle name="Normal 6 6 2 5 2 4 2 3" xfId="16375" xr:uid="{00000000-0005-0000-0000-0000AB410000}"/>
    <cellStyle name="Normal 6 6 2 5 2 4 3" xfId="16376" xr:uid="{00000000-0005-0000-0000-0000AC410000}"/>
    <cellStyle name="Normal 6 6 2 5 2 4 3 2" xfId="16377" xr:uid="{00000000-0005-0000-0000-0000AD410000}"/>
    <cellStyle name="Normal 6 6 2 5 2 4 4" xfId="16378" xr:uid="{00000000-0005-0000-0000-0000AE410000}"/>
    <cellStyle name="Normal 6 6 2 5 2 5" xfId="16379" xr:uid="{00000000-0005-0000-0000-0000AF410000}"/>
    <cellStyle name="Normal 6 6 2 5 2 5 2" xfId="16380" xr:uid="{00000000-0005-0000-0000-0000B0410000}"/>
    <cellStyle name="Normal 6 6 2 5 2 5 2 2" xfId="16381" xr:uid="{00000000-0005-0000-0000-0000B1410000}"/>
    <cellStyle name="Normal 6 6 2 5 2 5 3" xfId="16382" xr:uid="{00000000-0005-0000-0000-0000B2410000}"/>
    <cellStyle name="Normal 6 6 2 5 2 6" xfId="16383" xr:uid="{00000000-0005-0000-0000-0000B3410000}"/>
    <cellStyle name="Normal 6 6 2 5 2 6 2" xfId="16384" xr:uid="{00000000-0005-0000-0000-0000B4410000}"/>
    <cellStyle name="Normal 6 6 2 5 2 7" xfId="16385" xr:uid="{00000000-0005-0000-0000-0000B5410000}"/>
    <cellStyle name="Normal 6 6 2 5 3" xfId="16386" xr:uid="{00000000-0005-0000-0000-0000B6410000}"/>
    <cellStyle name="Normal 6 6 2 5 3 2" xfId="16387" xr:uid="{00000000-0005-0000-0000-0000B7410000}"/>
    <cellStyle name="Normal 6 6 2 5 3 2 2" xfId="16388" xr:uid="{00000000-0005-0000-0000-0000B8410000}"/>
    <cellStyle name="Normal 6 6 2 5 3 2 2 2" xfId="16389" xr:uid="{00000000-0005-0000-0000-0000B9410000}"/>
    <cellStyle name="Normal 6 6 2 5 3 2 3" xfId="16390" xr:uid="{00000000-0005-0000-0000-0000BA410000}"/>
    <cellStyle name="Normal 6 6 2 5 3 3" xfId="16391" xr:uid="{00000000-0005-0000-0000-0000BB410000}"/>
    <cellStyle name="Normal 6 6 2 5 3 3 2" xfId="16392" xr:uid="{00000000-0005-0000-0000-0000BC410000}"/>
    <cellStyle name="Normal 6 6 2 5 3 4" xfId="16393" xr:uid="{00000000-0005-0000-0000-0000BD410000}"/>
    <cellStyle name="Normal 6 6 2 5 4" xfId="16394" xr:uid="{00000000-0005-0000-0000-0000BE410000}"/>
    <cellStyle name="Normal 6 6 2 5 4 2" xfId="16395" xr:uid="{00000000-0005-0000-0000-0000BF410000}"/>
    <cellStyle name="Normal 6 6 2 5 4 2 2" xfId="16396" xr:uid="{00000000-0005-0000-0000-0000C0410000}"/>
    <cellStyle name="Normal 6 6 2 5 4 2 2 2" xfId="16397" xr:uid="{00000000-0005-0000-0000-0000C1410000}"/>
    <cellStyle name="Normal 6 6 2 5 4 2 3" xfId="16398" xr:uid="{00000000-0005-0000-0000-0000C2410000}"/>
    <cellStyle name="Normal 6 6 2 5 4 3" xfId="16399" xr:uid="{00000000-0005-0000-0000-0000C3410000}"/>
    <cellStyle name="Normal 6 6 2 5 4 3 2" xfId="16400" xr:uid="{00000000-0005-0000-0000-0000C4410000}"/>
    <cellStyle name="Normal 6 6 2 5 4 4" xfId="16401" xr:uid="{00000000-0005-0000-0000-0000C5410000}"/>
    <cellStyle name="Normal 6 6 2 5 5" xfId="16402" xr:uid="{00000000-0005-0000-0000-0000C6410000}"/>
    <cellStyle name="Normal 6 6 2 5 5 2" xfId="16403" xr:uid="{00000000-0005-0000-0000-0000C7410000}"/>
    <cellStyle name="Normal 6 6 2 5 5 2 2" xfId="16404" xr:uid="{00000000-0005-0000-0000-0000C8410000}"/>
    <cellStyle name="Normal 6 6 2 5 5 2 2 2" xfId="16405" xr:uid="{00000000-0005-0000-0000-0000C9410000}"/>
    <cellStyle name="Normal 6 6 2 5 5 2 3" xfId="16406" xr:uid="{00000000-0005-0000-0000-0000CA410000}"/>
    <cellStyle name="Normal 6 6 2 5 5 3" xfId="16407" xr:uid="{00000000-0005-0000-0000-0000CB410000}"/>
    <cellStyle name="Normal 6 6 2 5 5 3 2" xfId="16408" xr:uid="{00000000-0005-0000-0000-0000CC410000}"/>
    <cellStyle name="Normal 6 6 2 5 5 4" xfId="16409" xr:uid="{00000000-0005-0000-0000-0000CD410000}"/>
    <cellStyle name="Normal 6 6 2 5 6" xfId="16410" xr:uid="{00000000-0005-0000-0000-0000CE410000}"/>
    <cellStyle name="Normal 6 6 2 5 6 2" xfId="16411" xr:uid="{00000000-0005-0000-0000-0000CF410000}"/>
    <cellStyle name="Normal 6 6 2 5 6 2 2" xfId="16412" xr:uid="{00000000-0005-0000-0000-0000D0410000}"/>
    <cellStyle name="Normal 6 6 2 5 6 3" xfId="16413" xr:uid="{00000000-0005-0000-0000-0000D1410000}"/>
    <cellStyle name="Normal 6 6 2 5 7" xfId="16414" xr:uid="{00000000-0005-0000-0000-0000D2410000}"/>
    <cellStyle name="Normal 6 6 2 5 7 2" xfId="16415" xr:uid="{00000000-0005-0000-0000-0000D3410000}"/>
    <cellStyle name="Normal 6 6 2 5 8" xfId="16416" xr:uid="{00000000-0005-0000-0000-0000D4410000}"/>
    <cellStyle name="Normal 6 6 2 6" xfId="16417" xr:uid="{00000000-0005-0000-0000-0000D5410000}"/>
    <cellStyle name="Normal 6 6 2 6 2" xfId="16418" xr:uid="{00000000-0005-0000-0000-0000D6410000}"/>
    <cellStyle name="Normal 6 6 2 6 2 2" xfId="16419" xr:uid="{00000000-0005-0000-0000-0000D7410000}"/>
    <cellStyle name="Normal 6 6 2 6 2 2 2" xfId="16420" xr:uid="{00000000-0005-0000-0000-0000D8410000}"/>
    <cellStyle name="Normal 6 6 2 6 2 2 2 2" xfId="16421" xr:uid="{00000000-0005-0000-0000-0000D9410000}"/>
    <cellStyle name="Normal 6 6 2 6 2 2 3" xfId="16422" xr:uid="{00000000-0005-0000-0000-0000DA410000}"/>
    <cellStyle name="Normal 6 6 2 6 2 3" xfId="16423" xr:uid="{00000000-0005-0000-0000-0000DB410000}"/>
    <cellStyle name="Normal 6 6 2 6 2 3 2" xfId="16424" xr:uid="{00000000-0005-0000-0000-0000DC410000}"/>
    <cellStyle name="Normal 6 6 2 6 2 4" xfId="16425" xr:uid="{00000000-0005-0000-0000-0000DD410000}"/>
    <cellStyle name="Normal 6 6 2 6 3" xfId="16426" xr:uid="{00000000-0005-0000-0000-0000DE410000}"/>
    <cellStyle name="Normal 6 6 2 6 3 2" xfId="16427" xr:uid="{00000000-0005-0000-0000-0000DF410000}"/>
    <cellStyle name="Normal 6 6 2 6 3 2 2" xfId="16428" xr:uid="{00000000-0005-0000-0000-0000E0410000}"/>
    <cellStyle name="Normal 6 6 2 6 3 2 2 2" xfId="16429" xr:uid="{00000000-0005-0000-0000-0000E1410000}"/>
    <cellStyle name="Normal 6 6 2 6 3 2 3" xfId="16430" xr:uid="{00000000-0005-0000-0000-0000E2410000}"/>
    <cellStyle name="Normal 6 6 2 6 3 3" xfId="16431" xr:uid="{00000000-0005-0000-0000-0000E3410000}"/>
    <cellStyle name="Normal 6 6 2 6 3 3 2" xfId="16432" xr:uid="{00000000-0005-0000-0000-0000E4410000}"/>
    <cellStyle name="Normal 6 6 2 6 3 4" xfId="16433" xr:uid="{00000000-0005-0000-0000-0000E5410000}"/>
    <cellStyle name="Normal 6 6 2 6 4" xfId="16434" xr:uid="{00000000-0005-0000-0000-0000E6410000}"/>
    <cellStyle name="Normal 6 6 2 6 4 2" xfId="16435" xr:uid="{00000000-0005-0000-0000-0000E7410000}"/>
    <cellStyle name="Normal 6 6 2 6 4 2 2" xfId="16436" xr:uid="{00000000-0005-0000-0000-0000E8410000}"/>
    <cellStyle name="Normal 6 6 2 6 4 2 2 2" xfId="16437" xr:uid="{00000000-0005-0000-0000-0000E9410000}"/>
    <cellStyle name="Normal 6 6 2 6 4 2 3" xfId="16438" xr:uid="{00000000-0005-0000-0000-0000EA410000}"/>
    <cellStyle name="Normal 6 6 2 6 4 3" xfId="16439" xr:uid="{00000000-0005-0000-0000-0000EB410000}"/>
    <cellStyle name="Normal 6 6 2 6 4 3 2" xfId="16440" xr:uid="{00000000-0005-0000-0000-0000EC410000}"/>
    <cellStyle name="Normal 6 6 2 6 4 4" xfId="16441" xr:uid="{00000000-0005-0000-0000-0000ED410000}"/>
    <cellStyle name="Normal 6 6 2 6 5" xfId="16442" xr:uid="{00000000-0005-0000-0000-0000EE410000}"/>
    <cellStyle name="Normal 6 6 2 6 5 2" xfId="16443" xr:uid="{00000000-0005-0000-0000-0000EF410000}"/>
    <cellStyle name="Normal 6 6 2 6 5 2 2" xfId="16444" xr:uid="{00000000-0005-0000-0000-0000F0410000}"/>
    <cellStyle name="Normal 6 6 2 6 5 3" xfId="16445" xr:uid="{00000000-0005-0000-0000-0000F1410000}"/>
    <cellStyle name="Normal 6 6 2 6 6" xfId="16446" xr:uid="{00000000-0005-0000-0000-0000F2410000}"/>
    <cellStyle name="Normal 6 6 2 6 6 2" xfId="16447" xr:uid="{00000000-0005-0000-0000-0000F3410000}"/>
    <cellStyle name="Normal 6 6 2 6 7" xfId="16448" xr:uid="{00000000-0005-0000-0000-0000F4410000}"/>
    <cellStyle name="Normal 6 6 2 7" xfId="16449" xr:uid="{00000000-0005-0000-0000-0000F5410000}"/>
    <cellStyle name="Normal 6 6 2 7 2" xfId="16450" xr:uid="{00000000-0005-0000-0000-0000F6410000}"/>
    <cellStyle name="Normal 6 6 2 7 2 2" xfId="16451" xr:uid="{00000000-0005-0000-0000-0000F7410000}"/>
    <cellStyle name="Normal 6 6 2 7 2 2 2" xfId="16452" xr:uid="{00000000-0005-0000-0000-0000F8410000}"/>
    <cellStyle name="Normal 6 6 2 7 2 3" xfId="16453" xr:uid="{00000000-0005-0000-0000-0000F9410000}"/>
    <cellStyle name="Normal 6 6 2 7 3" xfId="16454" xr:uid="{00000000-0005-0000-0000-0000FA410000}"/>
    <cellStyle name="Normal 6 6 2 7 3 2" xfId="16455" xr:uid="{00000000-0005-0000-0000-0000FB410000}"/>
    <cellStyle name="Normal 6 6 2 7 4" xfId="16456" xr:uid="{00000000-0005-0000-0000-0000FC410000}"/>
    <cellStyle name="Normal 6 6 2 8" xfId="16457" xr:uid="{00000000-0005-0000-0000-0000FD410000}"/>
    <cellStyle name="Normal 6 6 2 8 2" xfId="16458" xr:uid="{00000000-0005-0000-0000-0000FE410000}"/>
    <cellStyle name="Normal 6 6 2 8 2 2" xfId="16459" xr:uid="{00000000-0005-0000-0000-0000FF410000}"/>
    <cellStyle name="Normal 6 6 2 8 2 2 2" xfId="16460" xr:uid="{00000000-0005-0000-0000-000000420000}"/>
    <cellStyle name="Normal 6 6 2 8 2 3" xfId="16461" xr:uid="{00000000-0005-0000-0000-000001420000}"/>
    <cellStyle name="Normal 6 6 2 8 3" xfId="16462" xr:uid="{00000000-0005-0000-0000-000002420000}"/>
    <cellStyle name="Normal 6 6 2 8 3 2" xfId="16463" xr:uid="{00000000-0005-0000-0000-000003420000}"/>
    <cellStyle name="Normal 6 6 2 8 4" xfId="16464" xr:uid="{00000000-0005-0000-0000-000004420000}"/>
    <cellStyle name="Normal 6 6 2 9" xfId="16465" xr:uid="{00000000-0005-0000-0000-000005420000}"/>
    <cellStyle name="Normal 6 6 2 9 2" xfId="16466" xr:uid="{00000000-0005-0000-0000-000006420000}"/>
    <cellStyle name="Normal 6 6 2 9 2 2" xfId="16467" xr:uid="{00000000-0005-0000-0000-000007420000}"/>
    <cellStyle name="Normal 6 6 2 9 2 2 2" xfId="16468" xr:uid="{00000000-0005-0000-0000-000008420000}"/>
    <cellStyle name="Normal 6 6 2 9 2 3" xfId="16469" xr:uid="{00000000-0005-0000-0000-000009420000}"/>
    <cellStyle name="Normal 6 6 2 9 3" xfId="16470" xr:uid="{00000000-0005-0000-0000-00000A420000}"/>
    <cellStyle name="Normal 6 6 2 9 3 2" xfId="16471" xr:uid="{00000000-0005-0000-0000-00000B420000}"/>
    <cellStyle name="Normal 6 6 2 9 4" xfId="16472" xr:uid="{00000000-0005-0000-0000-00000C420000}"/>
    <cellStyle name="Normal 6 6 20" xfId="16473" xr:uid="{00000000-0005-0000-0000-00000D420000}"/>
    <cellStyle name="Normal 6 6 21" xfId="16474" xr:uid="{00000000-0005-0000-0000-00000E420000}"/>
    <cellStyle name="Normal 6 6 22" xfId="16475" xr:uid="{00000000-0005-0000-0000-00000F420000}"/>
    <cellStyle name="Normal 6 6 23" xfId="16012" xr:uid="{00000000-0005-0000-0000-000010420000}"/>
    <cellStyle name="Normal 6 6 3" xfId="16476" xr:uid="{00000000-0005-0000-0000-000011420000}"/>
    <cellStyle name="Normal 6 6 3 10" xfId="16477" xr:uid="{00000000-0005-0000-0000-000012420000}"/>
    <cellStyle name="Normal 6 6 3 10 2" xfId="16478" xr:uid="{00000000-0005-0000-0000-000013420000}"/>
    <cellStyle name="Normal 6 6 3 10 2 2" xfId="16479" xr:uid="{00000000-0005-0000-0000-000014420000}"/>
    <cellStyle name="Normal 6 6 3 10 2 2 2" xfId="16480" xr:uid="{00000000-0005-0000-0000-000015420000}"/>
    <cellStyle name="Normal 6 6 3 10 2 3" xfId="16481" xr:uid="{00000000-0005-0000-0000-000016420000}"/>
    <cellStyle name="Normal 6 6 3 10 3" xfId="16482" xr:uid="{00000000-0005-0000-0000-000017420000}"/>
    <cellStyle name="Normal 6 6 3 10 3 2" xfId="16483" xr:uid="{00000000-0005-0000-0000-000018420000}"/>
    <cellStyle name="Normal 6 6 3 10 4" xfId="16484" xr:uid="{00000000-0005-0000-0000-000019420000}"/>
    <cellStyle name="Normal 6 6 3 11" xfId="16485" xr:uid="{00000000-0005-0000-0000-00001A420000}"/>
    <cellStyle name="Normal 6 6 3 11 2" xfId="16486" xr:uid="{00000000-0005-0000-0000-00001B420000}"/>
    <cellStyle name="Normal 6 6 3 11 2 2" xfId="16487" xr:uid="{00000000-0005-0000-0000-00001C420000}"/>
    <cellStyle name="Normal 6 6 3 11 3" xfId="16488" xr:uid="{00000000-0005-0000-0000-00001D420000}"/>
    <cellStyle name="Normal 6 6 3 12" xfId="16489" xr:uid="{00000000-0005-0000-0000-00001E420000}"/>
    <cellStyle name="Normal 6 6 3 12 2" xfId="16490" xr:uid="{00000000-0005-0000-0000-00001F420000}"/>
    <cellStyle name="Normal 6 6 3 13" xfId="16491" xr:uid="{00000000-0005-0000-0000-000020420000}"/>
    <cellStyle name="Normal 6 6 3 13 2" xfId="16492" xr:uid="{00000000-0005-0000-0000-000021420000}"/>
    <cellStyle name="Normal 6 6 3 14" xfId="16493" xr:uid="{00000000-0005-0000-0000-000022420000}"/>
    <cellStyle name="Normal 6 6 3 15" xfId="16494" xr:uid="{00000000-0005-0000-0000-000023420000}"/>
    <cellStyle name="Normal 6 6 3 2" xfId="16495" xr:uid="{00000000-0005-0000-0000-000024420000}"/>
    <cellStyle name="Normal 6 6 3 2 10" xfId="16496" xr:uid="{00000000-0005-0000-0000-000025420000}"/>
    <cellStyle name="Normal 6 6 3 2 10 2" xfId="16497" xr:uid="{00000000-0005-0000-0000-000026420000}"/>
    <cellStyle name="Normal 6 6 3 2 11" xfId="16498" xr:uid="{00000000-0005-0000-0000-000027420000}"/>
    <cellStyle name="Normal 6 6 3 2 2" xfId="16499" xr:uid="{00000000-0005-0000-0000-000028420000}"/>
    <cellStyle name="Normal 6 6 3 2 2 2" xfId="16500" xr:uid="{00000000-0005-0000-0000-000029420000}"/>
    <cellStyle name="Normal 6 6 3 2 2 2 2" xfId="16501" xr:uid="{00000000-0005-0000-0000-00002A420000}"/>
    <cellStyle name="Normal 6 6 3 2 2 2 2 2" xfId="16502" xr:uid="{00000000-0005-0000-0000-00002B420000}"/>
    <cellStyle name="Normal 6 6 3 2 2 2 2 2 2" xfId="16503" xr:uid="{00000000-0005-0000-0000-00002C420000}"/>
    <cellStyle name="Normal 6 6 3 2 2 2 2 2 2 2" xfId="16504" xr:uid="{00000000-0005-0000-0000-00002D420000}"/>
    <cellStyle name="Normal 6 6 3 2 2 2 2 2 3" xfId="16505" xr:uid="{00000000-0005-0000-0000-00002E420000}"/>
    <cellStyle name="Normal 6 6 3 2 2 2 2 3" xfId="16506" xr:uid="{00000000-0005-0000-0000-00002F420000}"/>
    <cellStyle name="Normal 6 6 3 2 2 2 2 3 2" xfId="16507" xr:uid="{00000000-0005-0000-0000-000030420000}"/>
    <cellStyle name="Normal 6 6 3 2 2 2 2 4" xfId="16508" xr:uid="{00000000-0005-0000-0000-000031420000}"/>
    <cellStyle name="Normal 6 6 3 2 2 2 3" xfId="16509" xr:uid="{00000000-0005-0000-0000-000032420000}"/>
    <cellStyle name="Normal 6 6 3 2 2 2 3 2" xfId="16510" xr:uid="{00000000-0005-0000-0000-000033420000}"/>
    <cellStyle name="Normal 6 6 3 2 2 2 3 2 2" xfId="16511" xr:uid="{00000000-0005-0000-0000-000034420000}"/>
    <cellStyle name="Normal 6 6 3 2 2 2 3 2 2 2" xfId="16512" xr:uid="{00000000-0005-0000-0000-000035420000}"/>
    <cellStyle name="Normal 6 6 3 2 2 2 3 2 3" xfId="16513" xr:uid="{00000000-0005-0000-0000-000036420000}"/>
    <cellStyle name="Normal 6 6 3 2 2 2 3 3" xfId="16514" xr:uid="{00000000-0005-0000-0000-000037420000}"/>
    <cellStyle name="Normal 6 6 3 2 2 2 3 3 2" xfId="16515" xr:uid="{00000000-0005-0000-0000-000038420000}"/>
    <cellStyle name="Normal 6 6 3 2 2 2 3 4" xfId="16516" xr:uid="{00000000-0005-0000-0000-000039420000}"/>
    <cellStyle name="Normal 6 6 3 2 2 2 4" xfId="16517" xr:uid="{00000000-0005-0000-0000-00003A420000}"/>
    <cellStyle name="Normal 6 6 3 2 2 2 4 2" xfId="16518" xr:uid="{00000000-0005-0000-0000-00003B420000}"/>
    <cellStyle name="Normal 6 6 3 2 2 2 4 2 2" xfId="16519" xr:uid="{00000000-0005-0000-0000-00003C420000}"/>
    <cellStyle name="Normal 6 6 3 2 2 2 4 2 2 2" xfId="16520" xr:uid="{00000000-0005-0000-0000-00003D420000}"/>
    <cellStyle name="Normal 6 6 3 2 2 2 4 2 3" xfId="16521" xr:uid="{00000000-0005-0000-0000-00003E420000}"/>
    <cellStyle name="Normal 6 6 3 2 2 2 4 3" xfId="16522" xr:uid="{00000000-0005-0000-0000-00003F420000}"/>
    <cellStyle name="Normal 6 6 3 2 2 2 4 3 2" xfId="16523" xr:uid="{00000000-0005-0000-0000-000040420000}"/>
    <cellStyle name="Normal 6 6 3 2 2 2 4 4" xfId="16524" xr:uid="{00000000-0005-0000-0000-000041420000}"/>
    <cellStyle name="Normal 6 6 3 2 2 2 5" xfId="16525" xr:uid="{00000000-0005-0000-0000-000042420000}"/>
    <cellStyle name="Normal 6 6 3 2 2 2 5 2" xfId="16526" xr:uid="{00000000-0005-0000-0000-000043420000}"/>
    <cellStyle name="Normal 6 6 3 2 2 2 5 2 2" xfId="16527" xr:uid="{00000000-0005-0000-0000-000044420000}"/>
    <cellStyle name="Normal 6 6 3 2 2 2 5 3" xfId="16528" xr:uid="{00000000-0005-0000-0000-000045420000}"/>
    <cellStyle name="Normal 6 6 3 2 2 2 6" xfId="16529" xr:uid="{00000000-0005-0000-0000-000046420000}"/>
    <cellStyle name="Normal 6 6 3 2 2 2 6 2" xfId="16530" xr:uid="{00000000-0005-0000-0000-000047420000}"/>
    <cellStyle name="Normal 6 6 3 2 2 2 7" xfId="16531" xr:uid="{00000000-0005-0000-0000-000048420000}"/>
    <cellStyle name="Normal 6 6 3 2 2 3" xfId="16532" xr:uid="{00000000-0005-0000-0000-000049420000}"/>
    <cellStyle name="Normal 6 6 3 2 2 3 2" xfId="16533" xr:uid="{00000000-0005-0000-0000-00004A420000}"/>
    <cellStyle name="Normal 6 6 3 2 2 3 2 2" xfId="16534" xr:uid="{00000000-0005-0000-0000-00004B420000}"/>
    <cellStyle name="Normal 6 6 3 2 2 3 2 2 2" xfId="16535" xr:uid="{00000000-0005-0000-0000-00004C420000}"/>
    <cellStyle name="Normal 6 6 3 2 2 3 2 3" xfId="16536" xr:uid="{00000000-0005-0000-0000-00004D420000}"/>
    <cellStyle name="Normal 6 6 3 2 2 3 3" xfId="16537" xr:uid="{00000000-0005-0000-0000-00004E420000}"/>
    <cellStyle name="Normal 6 6 3 2 2 3 3 2" xfId="16538" xr:uid="{00000000-0005-0000-0000-00004F420000}"/>
    <cellStyle name="Normal 6 6 3 2 2 3 4" xfId="16539" xr:uid="{00000000-0005-0000-0000-000050420000}"/>
    <cellStyle name="Normal 6 6 3 2 2 4" xfId="16540" xr:uid="{00000000-0005-0000-0000-000051420000}"/>
    <cellStyle name="Normal 6 6 3 2 2 4 2" xfId="16541" xr:uid="{00000000-0005-0000-0000-000052420000}"/>
    <cellStyle name="Normal 6 6 3 2 2 4 2 2" xfId="16542" xr:uid="{00000000-0005-0000-0000-000053420000}"/>
    <cellStyle name="Normal 6 6 3 2 2 4 2 2 2" xfId="16543" xr:uid="{00000000-0005-0000-0000-000054420000}"/>
    <cellStyle name="Normal 6 6 3 2 2 4 2 3" xfId="16544" xr:uid="{00000000-0005-0000-0000-000055420000}"/>
    <cellStyle name="Normal 6 6 3 2 2 4 3" xfId="16545" xr:uid="{00000000-0005-0000-0000-000056420000}"/>
    <cellStyle name="Normal 6 6 3 2 2 4 3 2" xfId="16546" xr:uid="{00000000-0005-0000-0000-000057420000}"/>
    <cellStyle name="Normal 6 6 3 2 2 4 4" xfId="16547" xr:uid="{00000000-0005-0000-0000-000058420000}"/>
    <cellStyle name="Normal 6 6 3 2 2 5" xfId="16548" xr:uid="{00000000-0005-0000-0000-000059420000}"/>
    <cellStyle name="Normal 6 6 3 2 2 5 2" xfId="16549" xr:uid="{00000000-0005-0000-0000-00005A420000}"/>
    <cellStyle name="Normal 6 6 3 2 2 5 2 2" xfId="16550" xr:uid="{00000000-0005-0000-0000-00005B420000}"/>
    <cellStyle name="Normal 6 6 3 2 2 5 2 2 2" xfId="16551" xr:uid="{00000000-0005-0000-0000-00005C420000}"/>
    <cellStyle name="Normal 6 6 3 2 2 5 2 3" xfId="16552" xr:uid="{00000000-0005-0000-0000-00005D420000}"/>
    <cellStyle name="Normal 6 6 3 2 2 5 3" xfId="16553" xr:uid="{00000000-0005-0000-0000-00005E420000}"/>
    <cellStyle name="Normal 6 6 3 2 2 5 3 2" xfId="16554" xr:uid="{00000000-0005-0000-0000-00005F420000}"/>
    <cellStyle name="Normal 6 6 3 2 2 5 4" xfId="16555" xr:uid="{00000000-0005-0000-0000-000060420000}"/>
    <cellStyle name="Normal 6 6 3 2 2 6" xfId="16556" xr:uid="{00000000-0005-0000-0000-000061420000}"/>
    <cellStyle name="Normal 6 6 3 2 2 6 2" xfId="16557" xr:uid="{00000000-0005-0000-0000-000062420000}"/>
    <cellStyle name="Normal 6 6 3 2 2 6 2 2" xfId="16558" xr:uid="{00000000-0005-0000-0000-000063420000}"/>
    <cellStyle name="Normal 6 6 3 2 2 6 3" xfId="16559" xr:uid="{00000000-0005-0000-0000-000064420000}"/>
    <cellStyle name="Normal 6 6 3 2 2 7" xfId="16560" xr:uid="{00000000-0005-0000-0000-000065420000}"/>
    <cellStyle name="Normal 6 6 3 2 2 7 2" xfId="16561" xr:uid="{00000000-0005-0000-0000-000066420000}"/>
    <cellStyle name="Normal 6 6 3 2 2 8" xfId="16562" xr:uid="{00000000-0005-0000-0000-000067420000}"/>
    <cellStyle name="Normal 6 6 3 2 2 8 2" xfId="16563" xr:uid="{00000000-0005-0000-0000-000068420000}"/>
    <cellStyle name="Normal 6 6 3 2 2 9" xfId="16564" xr:uid="{00000000-0005-0000-0000-000069420000}"/>
    <cellStyle name="Normal 6 6 3 2 3" xfId="16565" xr:uid="{00000000-0005-0000-0000-00006A420000}"/>
    <cellStyle name="Normal 6 6 3 2 3 2" xfId="16566" xr:uid="{00000000-0005-0000-0000-00006B420000}"/>
    <cellStyle name="Normal 6 6 3 2 3 2 2" xfId="16567" xr:uid="{00000000-0005-0000-0000-00006C420000}"/>
    <cellStyle name="Normal 6 6 3 2 3 2 2 2" xfId="16568" xr:uid="{00000000-0005-0000-0000-00006D420000}"/>
    <cellStyle name="Normal 6 6 3 2 3 2 2 2 2" xfId="16569" xr:uid="{00000000-0005-0000-0000-00006E420000}"/>
    <cellStyle name="Normal 6 6 3 2 3 2 2 3" xfId="16570" xr:uid="{00000000-0005-0000-0000-00006F420000}"/>
    <cellStyle name="Normal 6 6 3 2 3 2 3" xfId="16571" xr:uid="{00000000-0005-0000-0000-000070420000}"/>
    <cellStyle name="Normal 6 6 3 2 3 2 3 2" xfId="16572" xr:uid="{00000000-0005-0000-0000-000071420000}"/>
    <cellStyle name="Normal 6 6 3 2 3 2 4" xfId="16573" xr:uid="{00000000-0005-0000-0000-000072420000}"/>
    <cellStyle name="Normal 6 6 3 2 3 3" xfId="16574" xr:uid="{00000000-0005-0000-0000-000073420000}"/>
    <cellStyle name="Normal 6 6 3 2 3 3 2" xfId="16575" xr:uid="{00000000-0005-0000-0000-000074420000}"/>
    <cellStyle name="Normal 6 6 3 2 3 3 2 2" xfId="16576" xr:uid="{00000000-0005-0000-0000-000075420000}"/>
    <cellStyle name="Normal 6 6 3 2 3 3 2 2 2" xfId="16577" xr:uid="{00000000-0005-0000-0000-000076420000}"/>
    <cellStyle name="Normal 6 6 3 2 3 3 2 3" xfId="16578" xr:uid="{00000000-0005-0000-0000-000077420000}"/>
    <cellStyle name="Normal 6 6 3 2 3 3 3" xfId="16579" xr:uid="{00000000-0005-0000-0000-000078420000}"/>
    <cellStyle name="Normal 6 6 3 2 3 3 3 2" xfId="16580" xr:uid="{00000000-0005-0000-0000-000079420000}"/>
    <cellStyle name="Normal 6 6 3 2 3 3 4" xfId="16581" xr:uid="{00000000-0005-0000-0000-00007A420000}"/>
    <cellStyle name="Normal 6 6 3 2 3 4" xfId="16582" xr:uid="{00000000-0005-0000-0000-00007B420000}"/>
    <cellStyle name="Normal 6 6 3 2 3 4 2" xfId="16583" xr:uid="{00000000-0005-0000-0000-00007C420000}"/>
    <cellStyle name="Normal 6 6 3 2 3 4 2 2" xfId="16584" xr:uid="{00000000-0005-0000-0000-00007D420000}"/>
    <cellStyle name="Normal 6 6 3 2 3 4 2 2 2" xfId="16585" xr:uid="{00000000-0005-0000-0000-00007E420000}"/>
    <cellStyle name="Normal 6 6 3 2 3 4 2 3" xfId="16586" xr:uid="{00000000-0005-0000-0000-00007F420000}"/>
    <cellStyle name="Normal 6 6 3 2 3 4 3" xfId="16587" xr:uid="{00000000-0005-0000-0000-000080420000}"/>
    <cellStyle name="Normal 6 6 3 2 3 4 3 2" xfId="16588" xr:uid="{00000000-0005-0000-0000-000081420000}"/>
    <cellStyle name="Normal 6 6 3 2 3 4 4" xfId="16589" xr:uid="{00000000-0005-0000-0000-000082420000}"/>
    <cellStyle name="Normal 6 6 3 2 3 5" xfId="16590" xr:uid="{00000000-0005-0000-0000-000083420000}"/>
    <cellStyle name="Normal 6 6 3 2 3 5 2" xfId="16591" xr:uid="{00000000-0005-0000-0000-000084420000}"/>
    <cellStyle name="Normal 6 6 3 2 3 5 2 2" xfId="16592" xr:uid="{00000000-0005-0000-0000-000085420000}"/>
    <cellStyle name="Normal 6 6 3 2 3 5 3" xfId="16593" xr:uid="{00000000-0005-0000-0000-000086420000}"/>
    <cellStyle name="Normal 6 6 3 2 3 6" xfId="16594" xr:uid="{00000000-0005-0000-0000-000087420000}"/>
    <cellStyle name="Normal 6 6 3 2 3 6 2" xfId="16595" xr:uid="{00000000-0005-0000-0000-000088420000}"/>
    <cellStyle name="Normal 6 6 3 2 3 7" xfId="16596" xr:uid="{00000000-0005-0000-0000-000089420000}"/>
    <cellStyle name="Normal 6 6 3 2 4" xfId="16597" xr:uid="{00000000-0005-0000-0000-00008A420000}"/>
    <cellStyle name="Normal 6 6 3 2 4 2" xfId="16598" xr:uid="{00000000-0005-0000-0000-00008B420000}"/>
    <cellStyle name="Normal 6 6 3 2 4 2 2" xfId="16599" xr:uid="{00000000-0005-0000-0000-00008C420000}"/>
    <cellStyle name="Normal 6 6 3 2 4 2 2 2" xfId="16600" xr:uid="{00000000-0005-0000-0000-00008D420000}"/>
    <cellStyle name="Normal 6 6 3 2 4 2 3" xfId="16601" xr:uid="{00000000-0005-0000-0000-00008E420000}"/>
    <cellStyle name="Normal 6 6 3 2 4 3" xfId="16602" xr:uid="{00000000-0005-0000-0000-00008F420000}"/>
    <cellStyle name="Normal 6 6 3 2 4 3 2" xfId="16603" xr:uid="{00000000-0005-0000-0000-000090420000}"/>
    <cellStyle name="Normal 6 6 3 2 4 4" xfId="16604" xr:uid="{00000000-0005-0000-0000-000091420000}"/>
    <cellStyle name="Normal 6 6 3 2 5" xfId="16605" xr:uid="{00000000-0005-0000-0000-000092420000}"/>
    <cellStyle name="Normal 6 6 3 2 5 2" xfId="16606" xr:uid="{00000000-0005-0000-0000-000093420000}"/>
    <cellStyle name="Normal 6 6 3 2 5 2 2" xfId="16607" xr:uid="{00000000-0005-0000-0000-000094420000}"/>
    <cellStyle name="Normal 6 6 3 2 5 2 2 2" xfId="16608" xr:uid="{00000000-0005-0000-0000-000095420000}"/>
    <cellStyle name="Normal 6 6 3 2 5 2 3" xfId="16609" xr:uid="{00000000-0005-0000-0000-000096420000}"/>
    <cellStyle name="Normal 6 6 3 2 5 3" xfId="16610" xr:uid="{00000000-0005-0000-0000-000097420000}"/>
    <cellStyle name="Normal 6 6 3 2 5 3 2" xfId="16611" xr:uid="{00000000-0005-0000-0000-000098420000}"/>
    <cellStyle name="Normal 6 6 3 2 5 4" xfId="16612" xr:uid="{00000000-0005-0000-0000-000099420000}"/>
    <cellStyle name="Normal 6 6 3 2 6" xfId="16613" xr:uid="{00000000-0005-0000-0000-00009A420000}"/>
    <cellStyle name="Normal 6 6 3 2 6 2" xfId="16614" xr:uid="{00000000-0005-0000-0000-00009B420000}"/>
    <cellStyle name="Normal 6 6 3 2 6 2 2" xfId="16615" xr:uid="{00000000-0005-0000-0000-00009C420000}"/>
    <cellStyle name="Normal 6 6 3 2 6 2 2 2" xfId="16616" xr:uid="{00000000-0005-0000-0000-00009D420000}"/>
    <cellStyle name="Normal 6 6 3 2 6 2 3" xfId="16617" xr:uid="{00000000-0005-0000-0000-00009E420000}"/>
    <cellStyle name="Normal 6 6 3 2 6 3" xfId="16618" xr:uid="{00000000-0005-0000-0000-00009F420000}"/>
    <cellStyle name="Normal 6 6 3 2 6 3 2" xfId="16619" xr:uid="{00000000-0005-0000-0000-0000A0420000}"/>
    <cellStyle name="Normal 6 6 3 2 6 4" xfId="16620" xr:uid="{00000000-0005-0000-0000-0000A1420000}"/>
    <cellStyle name="Normal 6 6 3 2 7" xfId="16621" xr:uid="{00000000-0005-0000-0000-0000A2420000}"/>
    <cellStyle name="Normal 6 6 3 2 7 2" xfId="16622" xr:uid="{00000000-0005-0000-0000-0000A3420000}"/>
    <cellStyle name="Normal 6 6 3 2 7 2 2" xfId="16623" xr:uid="{00000000-0005-0000-0000-0000A4420000}"/>
    <cellStyle name="Normal 6 6 3 2 7 2 2 2" xfId="16624" xr:uid="{00000000-0005-0000-0000-0000A5420000}"/>
    <cellStyle name="Normal 6 6 3 2 7 2 3" xfId="16625" xr:uid="{00000000-0005-0000-0000-0000A6420000}"/>
    <cellStyle name="Normal 6 6 3 2 7 3" xfId="16626" xr:uid="{00000000-0005-0000-0000-0000A7420000}"/>
    <cellStyle name="Normal 6 6 3 2 7 3 2" xfId="16627" xr:uid="{00000000-0005-0000-0000-0000A8420000}"/>
    <cellStyle name="Normal 6 6 3 2 7 4" xfId="16628" xr:uid="{00000000-0005-0000-0000-0000A9420000}"/>
    <cellStyle name="Normal 6 6 3 2 8" xfId="16629" xr:uid="{00000000-0005-0000-0000-0000AA420000}"/>
    <cellStyle name="Normal 6 6 3 2 8 2" xfId="16630" xr:uid="{00000000-0005-0000-0000-0000AB420000}"/>
    <cellStyle name="Normal 6 6 3 2 8 2 2" xfId="16631" xr:uid="{00000000-0005-0000-0000-0000AC420000}"/>
    <cellStyle name="Normal 6 6 3 2 8 3" xfId="16632" xr:uid="{00000000-0005-0000-0000-0000AD420000}"/>
    <cellStyle name="Normal 6 6 3 2 9" xfId="16633" xr:uid="{00000000-0005-0000-0000-0000AE420000}"/>
    <cellStyle name="Normal 6 6 3 2 9 2" xfId="16634" xr:uid="{00000000-0005-0000-0000-0000AF420000}"/>
    <cellStyle name="Normal 6 6 3 3" xfId="16635" xr:uid="{00000000-0005-0000-0000-0000B0420000}"/>
    <cellStyle name="Normal 6 6 3 3 10" xfId="16636" xr:uid="{00000000-0005-0000-0000-0000B1420000}"/>
    <cellStyle name="Normal 6 6 3 3 2" xfId="16637" xr:uid="{00000000-0005-0000-0000-0000B2420000}"/>
    <cellStyle name="Normal 6 6 3 3 2 2" xfId="16638" xr:uid="{00000000-0005-0000-0000-0000B3420000}"/>
    <cellStyle name="Normal 6 6 3 3 2 2 2" xfId="16639" xr:uid="{00000000-0005-0000-0000-0000B4420000}"/>
    <cellStyle name="Normal 6 6 3 3 2 2 2 2" xfId="16640" xr:uid="{00000000-0005-0000-0000-0000B5420000}"/>
    <cellStyle name="Normal 6 6 3 3 2 2 2 2 2" xfId="16641" xr:uid="{00000000-0005-0000-0000-0000B6420000}"/>
    <cellStyle name="Normal 6 6 3 3 2 2 2 3" xfId="16642" xr:uid="{00000000-0005-0000-0000-0000B7420000}"/>
    <cellStyle name="Normal 6 6 3 3 2 2 3" xfId="16643" xr:uid="{00000000-0005-0000-0000-0000B8420000}"/>
    <cellStyle name="Normal 6 6 3 3 2 2 3 2" xfId="16644" xr:uid="{00000000-0005-0000-0000-0000B9420000}"/>
    <cellStyle name="Normal 6 6 3 3 2 2 4" xfId="16645" xr:uid="{00000000-0005-0000-0000-0000BA420000}"/>
    <cellStyle name="Normal 6 6 3 3 2 3" xfId="16646" xr:uid="{00000000-0005-0000-0000-0000BB420000}"/>
    <cellStyle name="Normal 6 6 3 3 2 3 2" xfId="16647" xr:uid="{00000000-0005-0000-0000-0000BC420000}"/>
    <cellStyle name="Normal 6 6 3 3 2 3 2 2" xfId="16648" xr:uid="{00000000-0005-0000-0000-0000BD420000}"/>
    <cellStyle name="Normal 6 6 3 3 2 3 2 2 2" xfId="16649" xr:uid="{00000000-0005-0000-0000-0000BE420000}"/>
    <cellStyle name="Normal 6 6 3 3 2 3 2 3" xfId="16650" xr:uid="{00000000-0005-0000-0000-0000BF420000}"/>
    <cellStyle name="Normal 6 6 3 3 2 3 3" xfId="16651" xr:uid="{00000000-0005-0000-0000-0000C0420000}"/>
    <cellStyle name="Normal 6 6 3 3 2 3 3 2" xfId="16652" xr:uid="{00000000-0005-0000-0000-0000C1420000}"/>
    <cellStyle name="Normal 6 6 3 3 2 3 4" xfId="16653" xr:uid="{00000000-0005-0000-0000-0000C2420000}"/>
    <cellStyle name="Normal 6 6 3 3 2 4" xfId="16654" xr:uid="{00000000-0005-0000-0000-0000C3420000}"/>
    <cellStyle name="Normal 6 6 3 3 2 4 2" xfId="16655" xr:uid="{00000000-0005-0000-0000-0000C4420000}"/>
    <cellStyle name="Normal 6 6 3 3 2 4 2 2" xfId="16656" xr:uid="{00000000-0005-0000-0000-0000C5420000}"/>
    <cellStyle name="Normal 6 6 3 3 2 4 2 2 2" xfId="16657" xr:uid="{00000000-0005-0000-0000-0000C6420000}"/>
    <cellStyle name="Normal 6 6 3 3 2 4 2 3" xfId="16658" xr:uid="{00000000-0005-0000-0000-0000C7420000}"/>
    <cellStyle name="Normal 6 6 3 3 2 4 3" xfId="16659" xr:uid="{00000000-0005-0000-0000-0000C8420000}"/>
    <cellStyle name="Normal 6 6 3 3 2 4 3 2" xfId="16660" xr:uid="{00000000-0005-0000-0000-0000C9420000}"/>
    <cellStyle name="Normal 6 6 3 3 2 4 4" xfId="16661" xr:uid="{00000000-0005-0000-0000-0000CA420000}"/>
    <cellStyle name="Normal 6 6 3 3 2 5" xfId="16662" xr:uid="{00000000-0005-0000-0000-0000CB420000}"/>
    <cellStyle name="Normal 6 6 3 3 2 5 2" xfId="16663" xr:uid="{00000000-0005-0000-0000-0000CC420000}"/>
    <cellStyle name="Normal 6 6 3 3 2 5 2 2" xfId="16664" xr:uid="{00000000-0005-0000-0000-0000CD420000}"/>
    <cellStyle name="Normal 6 6 3 3 2 5 3" xfId="16665" xr:uid="{00000000-0005-0000-0000-0000CE420000}"/>
    <cellStyle name="Normal 6 6 3 3 2 6" xfId="16666" xr:uid="{00000000-0005-0000-0000-0000CF420000}"/>
    <cellStyle name="Normal 6 6 3 3 2 6 2" xfId="16667" xr:uid="{00000000-0005-0000-0000-0000D0420000}"/>
    <cellStyle name="Normal 6 6 3 3 2 7" xfId="16668" xr:uid="{00000000-0005-0000-0000-0000D1420000}"/>
    <cellStyle name="Normal 6 6 3 3 3" xfId="16669" xr:uid="{00000000-0005-0000-0000-0000D2420000}"/>
    <cellStyle name="Normal 6 6 3 3 3 2" xfId="16670" xr:uid="{00000000-0005-0000-0000-0000D3420000}"/>
    <cellStyle name="Normal 6 6 3 3 3 2 2" xfId="16671" xr:uid="{00000000-0005-0000-0000-0000D4420000}"/>
    <cellStyle name="Normal 6 6 3 3 3 2 2 2" xfId="16672" xr:uid="{00000000-0005-0000-0000-0000D5420000}"/>
    <cellStyle name="Normal 6 6 3 3 3 2 3" xfId="16673" xr:uid="{00000000-0005-0000-0000-0000D6420000}"/>
    <cellStyle name="Normal 6 6 3 3 3 3" xfId="16674" xr:uid="{00000000-0005-0000-0000-0000D7420000}"/>
    <cellStyle name="Normal 6 6 3 3 3 3 2" xfId="16675" xr:uid="{00000000-0005-0000-0000-0000D8420000}"/>
    <cellStyle name="Normal 6 6 3 3 3 4" xfId="16676" xr:uid="{00000000-0005-0000-0000-0000D9420000}"/>
    <cellStyle name="Normal 6 6 3 3 4" xfId="16677" xr:uid="{00000000-0005-0000-0000-0000DA420000}"/>
    <cellStyle name="Normal 6 6 3 3 4 2" xfId="16678" xr:uid="{00000000-0005-0000-0000-0000DB420000}"/>
    <cellStyle name="Normal 6 6 3 3 4 2 2" xfId="16679" xr:uid="{00000000-0005-0000-0000-0000DC420000}"/>
    <cellStyle name="Normal 6 6 3 3 4 2 2 2" xfId="16680" xr:uid="{00000000-0005-0000-0000-0000DD420000}"/>
    <cellStyle name="Normal 6 6 3 3 4 2 3" xfId="16681" xr:uid="{00000000-0005-0000-0000-0000DE420000}"/>
    <cellStyle name="Normal 6 6 3 3 4 3" xfId="16682" xr:uid="{00000000-0005-0000-0000-0000DF420000}"/>
    <cellStyle name="Normal 6 6 3 3 4 3 2" xfId="16683" xr:uid="{00000000-0005-0000-0000-0000E0420000}"/>
    <cellStyle name="Normal 6 6 3 3 4 4" xfId="16684" xr:uid="{00000000-0005-0000-0000-0000E1420000}"/>
    <cellStyle name="Normal 6 6 3 3 5" xfId="16685" xr:uid="{00000000-0005-0000-0000-0000E2420000}"/>
    <cellStyle name="Normal 6 6 3 3 5 2" xfId="16686" xr:uid="{00000000-0005-0000-0000-0000E3420000}"/>
    <cellStyle name="Normal 6 6 3 3 5 2 2" xfId="16687" xr:uid="{00000000-0005-0000-0000-0000E4420000}"/>
    <cellStyle name="Normal 6 6 3 3 5 2 2 2" xfId="16688" xr:uid="{00000000-0005-0000-0000-0000E5420000}"/>
    <cellStyle name="Normal 6 6 3 3 5 2 3" xfId="16689" xr:uid="{00000000-0005-0000-0000-0000E6420000}"/>
    <cellStyle name="Normal 6 6 3 3 5 3" xfId="16690" xr:uid="{00000000-0005-0000-0000-0000E7420000}"/>
    <cellStyle name="Normal 6 6 3 3 5 3 2" xfId="16691" xr:uid="{00000000-0005-0000-0000-0000E8420000}"/>
    <cellStyle name="Normal 6 6 3 3 5 4" xfId="16692" xr:uid="{00000000-0005-0000-0000-0000E9420000}"/>
    <cellStyle name="Normal 6 6 3 3 6" xfId="16693" xr:uid="{00000000-0005-0000-0000-0000EA420000}"/>
    <cellStyle name="Normal 6 6 3 3 6 2" xfId="16694" xr:uid="{00000000-0005-0000-0000-0000EB420000}"/>
    <cellStyle name="Normal 6 6 3 3 6 2 2" xfId="16695" xr:uid="{00000000-0005-0000-0000-0000EC420000}"/>
    <cellStyle name="Normal 6 6 3 3 6 2 2 2" xfId="16696" xr:uid="{00000000-0005-0000-0000-0000ED420000}"/>
    <cellStyle name="Normal 6 6 3 3 6 2 3" xfId="16697" xr:uid="{00000000-0005-0000-0000-0000EE420000}"/>
    <cellStyle name="Normal 6 6 3 3 6 3" xfId="16698" xr:uid="{00000000-0005-0000-0000-0000EF420000}"/>
    <cellStyle name="Normal 6 6 3 3 6 3 2" xfId="16699" xr:uid="{00000000-0005-0000-0000-0000F0420000}"/>
    <cellStyle name="Normal 6 6 3 3 6 4" xfId="16700" xr:uid="{00000000-0005-0000-0000-0000F1420000}"/>
    <cellStyle name="Normal 6 6 3 3 7" xfId="16701" xr:uid="{00000000-0005-0000-0000-0000F2420000}"/>
    <cellStyle name="Normal 6 6 3 3 7 2" xfId="16702" xr:uid="{00000000-0005-0000-0000-0000F3420000}"/>
    <cellStyle name="Normal 6 6 3 3 7 2 2" xfId="16703" xr:uid="{00000000-0005-0000-0000-0000F4420000}"/>
    <cellStyle name="Normal 6 6 3 3 7 3" xfId="16704" xr:uid="{00000000-0005-0000-0000-0000F5420000}"/>
    <cellStyle name="Normal 6 6 3 3 8" xfId="16705" xr:uid="{00000000-0005-0000-0000-0000F6420000}"/>
    <cellStyle name="Normal 6 6 3 3 8 2" xfId="16706" xr:uid="{00000000-0005-0000-0000-0000F7420000}"/>
    <cellStyle name="Normal 6 6 3 3 9" xfId="16707" xr:uid="{00000000-0005-0000-0000-0000F8420000}"/>
    <cellStyle name="Normal 6 6 3 3 9 2" xfId="16708" xr:uid="{00000000-0005-0000-0000-0000F9420000}"/>
    <cellStyle name="Normal 6 6 3 4" xfId="16709" xr:uid="{00000000-0005-0000-0000-0000FA420000}"/>
    <cellStyle name="Normal 6 6 3 4 2" xfId="16710" xr:uid="{00000000-0005-0000-0000-0000FB420000}"/>
    <cellStyle name="Normal 6 6 3 4 2 2" xfId="16711" xr:uid="{00000000-0005-0000-0000-0000FC420000}"/>
    <cellStyle name="Normal 6 6 3 4 2 2 2" xfId="16712" xr:uid="{00000000-0005-0000-0000-0000FD420000}"/>
    <cellStyle name="Normal 6 6 3 4 2 2 2 2" xfId="16713" xr:uid="{00000000-0005-0000-0000-0000FE420000}"/>
    <cellStyle name="Normal 6 6 3 4 2 2 2 2 2" xfId="16714" xr:uid="{00000000-0005-0000-0000-0000FF420000}"/>
    <cellStyle name="Normal 6 6 3 4 2 2 2 3" xfId="16715" xr:uid="{00000000-0005-0000-0000-000000430000}"/>
    <cellStyle name="Normal 6 6 3 4 2 2 3" xfId="16716" xr:uid="{00000000-0005-0000-0000-000001430000}"/>
    <cellStyle name="Normal 6 6 3 4 2 2 3 2" xfId="16717" xr:uid="{00000000-0005-0000-0000-000002430000}"/>
    <cellStyle name="Normal 6 6 3 4 2 2 4" xfId="16718" xr:uid="{00000000-0005-0000-0000-000003430000}"/>
    <cellStyle name="Normal 6 6 3 4 2 3" xfId="16719" xr:uid="{00000000-0005-0000-0000-000004430000}"/>
    <cellStyle name="Normal 6 6 3 4 2 3 2" xfId="16720" xr:uid="{00000000-0005-0000-0000-000005430000}"/>
    <cellStyle name="Normal 6 6 3 4 2 3 2 2" xfId="16721" xr:uid="{00000000-0005-0000-0000-000006430000}"/>
    <cellStyle name="Normal 6 6 3 4 2 3 2 2 2" xfId="16722" xr:uid="{00000000-0005-0000-0000-000007430000}"/>
    <cellStyle name="Normal 6 6 3 4 2 3 2 3" xfId="16723" xr:uid="{00000000-0005-0000-0000-000008430000}"/>
    <cellStyle name="Normal 6 6 3 4 2 3 3" xfId="16724" xr:uid="{00000000-0005-0000-0000-000009430000}"/>
    <cellStyle name="Normal 6 6 3 4 2 3 3 2" xfId="16725" xr:uid="{00000000-0005-0000-0000-00000A430000}"/>
    <cellStyle name="Normal 6 6 3 4 2 3 4" xfId="16726" xr:uid="{00000000-0005-0000-0000-00000B430000}"/>
    <cellStyle name="Normal 6 6 3 4 2 4" xfId="16727" xr:uid="{00000000-0005-0000-0000-00000C430000}"/>
    <cellStyle name="Normal 6 6 3 4 2 4 2" xfId="16728" xr:uid="{00000000-0005-0000-0000-00000D430000}"/>
    <cellStyle name="Normal 6 6 3 4 2 4 2 2" xfId="16729" xr:uid="{00000000-0005-0000-0000-00000E430000}"/>
    <cellStyle name="Normal 6 6 3 4 2 4 2 2 2" xfId="16730" xr:uid="{00000000-0005-0000-0000-00000F430000}"/>
    <cellStyle name="Normal 6 6 3 4 2 4 2 3" xfId="16731" xr:uid="{00000000-0005-0000-0000-000010430000}"/>
    <cellStyle name="Normal 6 6 3 4 2 4 3" xfId="16732" xr:uid="{00000000-0005-0000-0000-000011430000}"/>
    <cellStyle name="Normal 6 6 3 4 2 4 3 2" xfId="16733" xr:uid="{00000000-0005-0000-0000-000012430000}"/>
    <cellStyle name="Normal 6 6 3 4 2 4 4" xfId="16734" xr:uid="{00000000-0005-0000-0000-000013430000}"/>
    <cellStyle name="Normal 6 6 3 4 2 5" xfId="16735" xr:uid="{00000000-0005-0000-0000-000014430000}"/>
    <cellStyle name="Normal 6 6 3 4 2 5 2" xfId="16736" xr:uid="{00000000-0005-0000-0000-000015430000}"/>
    <cellStyle name="Normal 6 6 3 4 2 5 2 2" xfId="16737" xr:uid="{00000000-0005-0000-0000-000016430000}"/>
    <cellStyle name="Normal 6 6 3 4 2 5 3" xfId="16738" xr:uid="{00000000-0005-0000-0000-000017430000}"/>
    <cellStyle name="Normal 6 6 3 4 2 6" xfId="16739" xr:uid="{00000000-0005-0000-0000-000018430000}"/>
    <cellStyle name="Normal 6 6 3 4 2 6 2" xfId="16740" xr:uid="{00000000-0005-0000-0000-000019430000}"/>
    <cellStyle name="Normal 6 6 3 4 2 7" xfId="16741" xr:uid="{00000000-0005-0000-0000-00001A430000}"/>
    <cellStyle name="Normal 6 6 3 4 3" xfId="16742" xr:uid="{00000000-0005-0000-0000-00001B430000}"/>
    <cellStyle name="Normal 6 6 3 4 3 2" xfId="16743" xr:uid="{00000000-0005-0000-0000-00001C430000}"/>
    <cellStyle name="Normal 6 6 3 4 3 2 2" xfId="16744" xr:uid="{00000000-0005-0000-0000-00001D430000}"/>
    <cellStyle name="Normal 6 6 3 4 3 2 2 2" xfId="16745" xr:uid="{00000000-0005-0000-0000-00001E430000}"/>
    <cellStyle name="Normal 6 6 3 4 3 2 3" xfId="16746" xr:uid="{00000000-0005-0000-0000-00001F430000}"/>
    <cellStyle name="Normal 6 6 3 4 3 3" xfId="16747" xr:uid="{00000000-0005-0000-0000-000020430000}"/>
    <cellStyle name="Normal 6 6 3 4 3 3 2" xfId="16748" xr:uid="{00000000-0005-0000-0000-000021430000}"/>
    <cellStyle name="Normal 6 6 3 4 3 4" xfId="16749" xr:uid="{00000000-0005-0000-0000-000022430000}"/>
    <cellStyle name="Normal 6 6 3 4 4" xfId="16750" xr:uid="{00000000-0005-0000-0000-000023430000}"/>
    <cellStyle name="Normal 6 6 3 4 4 2" xfId="16751" xr:uid="{00000000-0005-0000-0000-000024430000}"/>
    <cellStyle name="Normal 6 6 3 4 4 2 2" xfId="16752" xr:uid="{00000000-0005-0000-0000-000025430000}"/>
    <cellStyle name="Normal 6 6 3 4 4 2 2 2" xfId="16753" xr:uid="{00000000-0005-0000-0000-000026430000}"/>
    <cellStyle name="Normal 6 6 3 4 4 2 3" xfId="16754" xr:uid="{00000000-0005-0000-0000-000027430000}"/>
    <cellStyle name="Normal 6 6 3 4 4 3" xfId="16755" xr:uid="{00000000-0005-0000-0000-000028430000}"/>
    <cellStyle name="Normal 6 6 3 4 4 3 2" xfId="16756" xr:uid="{00000000-0005-0000-0000-000029430000}"/>
    <cellStyle name="Normal 6 6 3 4 4 4" xfId="16757" xr:uid="{00000000-0005-0000-0000-00002A430000}"/>
    <cellStyle name="Normal 6 6 3 4 5" xfId="16758" xr:uid="{00000000-0005-0000-0000-00002B430000}"/>
    <cellStyle name="Normal 6 6 3 4 5 2" xfId="16759" xr:uid="{00000000-0005-0000-0000-00002C430000}"/>
    <cellStyle name="Normal 6 6 3 4 5 2 2" xfId="16760" xr:uid="{00000000-0005-0000-0000-00002D430000}"/>
    <cellStyle name="Normal 6 6 3 4 5 2 2 2" xfId="16761" xr:uid="{00000000-0005-0000-0000-00002E430000}"/>
    <cellStyle name="Normal 6 6 3 4 5 2 3" xfId="16762" xr:uid="{00000000-0005-0000-0000-00002F430000}"/>
    <cellStyle name="Normal 6 6 3 4 5 3" xfId="16763" xr:uid="{00000000-0005-0000-0000-000030430000}"/>
    <cellStyle name="Normal 6 6 3 4 5 3 2" xfId="16764" xr:uid="{00000000-0005-0000-0000-000031430000}"/>
    <cellStyle name="Normal 6 6 3 4 5 4" xfId="16765" xr:uid="{00000000-0005-0000-0000-000032430000}"/>
    <cellStyle name="Normal 6 6 3 4 6" xfId="16766" xr:uid="{00000000-0005-0000-0000-000033430000}"/>
    <cellStyle name="Normal 6 6 3 4 6 2" xfId="16767" xr:uid="{00000000-0005-0000-0000-000034430000}"/>
    <cellStyle name="Normal 6 6 3 4 6 2 2" xfId="16768" xr:uid="{00000000-0005-0000-0000-000035430000}"/>
    <cellStyle name="Normal 6 6 3 4 6 3" xfId="16769" xr:uid="{00000000-0005-0000-0000-000036430000}"/>
    <cellStyle name="Normal 6 6 3 4 7" xfId="16770" xr:uid="{00000000-0005-0000-0000-000037430000}"/>
    <cellStyle name="Normal 6 6 3 4 7 2" xfId="16771" xr:uid="{00000000-0005-0000-0000-000038430000}"/>
    <cellStyle name="Normal 6 6 3 4 8" xfId="16772" xr:uid="{00000000-0005-0000-0000-000039430000}"/>
    <cellStyle name="Normal 6 6 3 4 8 2" xfId="16773" xr:uid="{00000000-0005-0000-0000-00003A430000}"/>
    <cellStyle name="Normal 6 6 3 4 9" xfId="16774" xr:uid="{00000000-0005-0000-0000-00003B430000}"/>
    <cellStyle name="Normal 6 6 3 5" xfId="16775" xr:uid="{00000000-0005-0000-0000-00003C430000}"/>
    <cellStyle name="Normal 6 6 3 5 2" xfId="16776" xr:uid="{00000000-0005-0000-0000-00003D430000}"/>
    <cellStyle name="Normal 6 6 3 5 2 2" xfId="16777" xr:uid="{00000000-0005-0000-0000-00003E430000}"/>
    <cellStyle name="Normal 6 6 3 5 2 2 2" xfId="16778" xr:uid="{00000000-0005-0000-0000-00003F430000}"/>
    <cellStyle name="Normal 6 6 3 5 2 2 2 2" xfId="16779" xr:uid="{00000000-0005-0000-0000-000040430000}"/>
    <cellStyle name="Normal 6 6 3 5 2 2 2 2 2" xfId="16780" xr:uid="{00000000-0005-0000-0000-000041430000}"/>
    <cellStyle name="Normal 6 6 3 5 2 2 2 3" xfId="16781" xr:uid="{00000000-0005-0000-0000-000042430000}"/>
    <cellStyle name="Normal 6 6 3 5 2 2 3" xfId="16782" xr:uid="{00000000-0005-0000-0000-000043430000}"/>
    <cellStyle name="Normal 6 6 3 5 2 2 3 2" xfId="16783" xr:uid="{00000000-0005-0000-0000-000044430000}"/>
    <cellStyle name="Normal 6 6 3 5 2 2 4" xfId="16784" xr:uid="{00000000-0005-0000-0000-000045430000}"/>
    <cellStyle name="Normal 6 6 3 5 2 3" xfId="16785" xr:uid="{00000000-0005-0000-0000-000046430000}"/>
    <cellStyle name="Normal 6 6 3 5 2 3 2" xfId="16786" xr:uid="{00000000-0005-0000-0000-000047430000}"/>
    <cellStyle name="Normal 6 6 3 5 2 3 2 2" xfId="16787" xr:uid="{00000000-0005-0000-0000-000048430000}"/>
    <cellStyle name="Normal 6 6 3 5 2 3 2 2 2" xfId="16788" xr:uid="{00000000-0005-0000-0000-000049430000}"/>
    <cellStyle name="Normal 6 6 3 5 2 3 2 3" xfId="16789" xr:uid="{00000000-0005-0000-0000-00004A430000}"/>
    <cellStyle name="Normal 6 6 3 5 2 3 3" xfId="16790" xr:uid="{00000000-0005-0000-0000-00004B430000}"/>
    <cellStyle name="Normal 6 6 3 5 2 3 3 2" xfId="16791" xr:uid="{00000000-0005-0000-0000-00004C430000}"/>
    <cellStyle name="Normal 6 6 3 5 2 3 4" xfId="16792" xr:uid="{00000000-0005-0000-0000-00004D430000}"/>
    <cellStyle name="Normal 6 6 3 5 2 4" xfId="16793" xr:uid="{00000000-0005-0000-0000-00004E430000}"/>
    <cellStyle name="Normal 6 6 3 5 2 4 2" xfId="16794" xr:uid="{00000000-0005-0000-0000-00004F430000}"/>
    <cellStyle name="Normal 6 6 3 5 2 4 2 2" xfId="16795" xr:uid="{00000000-0005-0000-0000-000050430000}"/>
    <cellStyle name="Normal 6 6 3 5 2 4 2 2 2" xfId="16796" xr:uid="{00000000-0005-0000-0000-000051430000}"/>
    <cellStyle name="Normal 6 6 3 5 2 4 2 3" xfId="16797" xr:uid="{00000000-0005-0000-0000-000052430000}"/>
    <cellStyle name="Normal 6 6 3 5 2 4 3" xfId="16798" xr:uid="{00000000-0005-0000-0000-000053430000}"/>
    <cellStyle name="Normal 6 6 3 5 2 4 3 2" xfId="16799" xr:uid="{00000000-0005-0000-0000-000054430000}"/>
    <cellStyle name="Normal 6 6 3 5 2 4 4" xfId="16800" xr:uid="{00000000-0005-0000-0000-000055430000}"/>
    <cellStyle name="Normal 6 6 3 5 2 5" xfId="16801" xr:uid="{00000000-0005-0000-0000-000056430000}"/>
    <cellStyle name="Normal 6 6 3 5 2 5 2" xfId="16802" xr:uid="{00000000-0005-0000-0000-000057430000}"/>
    <cellStyle name="Normal 6 6 3 5 2 5 2 2" xfId="16803" xr:uid="{00000000-0005-0000-0000-000058430000}"/>
    <cellStyle name="Normal 6 6 3 5 2 5 3" xfId="16804" xr:uid="{00000000-0005-0000-0000-000059430000}"/>
    <cellStyle name="Normal 6 6 3 5 2 6" xfId="16805" xr:uid="{00000000-0005-0000-0000-00005A430000}"/>
    <cellStyle name="Normal 6 6 3 5 2 6 2" xfId="16806" xr:uid="{00000000-0005-0000-0000-00005B430000}"/>
    <cellStyle name="Normal 6 6 3 5 2 7" xfId="16807" xr:uid="{00000000-0005-0000-0000-00005C430000}"/>
    <cellStyle name="Normal 6 6 3 5 3" xfId="16808" xr:uid="{00000000-0005-0000-0000-00005D430000}"/>
    <cellStyle name="Normal 6 6 3 5 3 2" xfId="16809" xr:uid="{00000000-0005-0000-0000-00005E430000}"/>
    <cellStyle name="Normal 6 6 3 5 3 2 2" xfId="16810" xr:uid="{00000000-0005-0000-0000-00005F430000}"/>
    <cellStyle name="Normal 6 6 3 5 3 2 2 2" xfId="16811" xr:uid="{00000000-0005-0000-0000-000060430000}"/>
    <cellStyle name="Normal 6 6 3 5 3 2 3" xfId="16812" xr:uid="{00000000-0005-0000-0000-000061430000}"/>
    <cellStyle name="Normal 6 6 3 5 3 3" xfId="16813" xr:uid="{00000000-0005-0000-0000-000062430000}"/>
    <cellStyle name="Normal 6 6 3 5 3 3 2" xfId="16814" xr:uid="{00000000-0005-0000-0000-000063430000}"/>
    <cellStyle name="Normal 6 6 3 5 3 4" xfId="16815" xr:uid="{00000000-0005-0000-0000-000064430000}"/>
    <cellStyle name="Normal 6 6 3 5 4" xfId="16816" xr:uid="{00000000-0005-0000-0000-000065430000}"/>
    <cellStyle name="Normal 6 6 3 5 4 2" xfId="16817" xr:uid="{00000000-0005-0000-0000-000066430000}"/>
    <cellStyle name="Normal 6 6 3 5 4 2 2" xfId="16818" xr:uid="{00000000-0005-0000-0000-000067430000}"/>
    <cellStyle name="Normal 6 6 3 5 4 2 2 2" xfId="16819" xr:uid="{00000000-0005-0000-0000-000068430000}"/>
    <cellStyle name="Normal 6 6 3 5 4 2 3" xfId="16820" xr:uid="{00000000-0005-0000-0000-000069430000}"/>
    <cellStyle name="Normal 6 6 3 5 4 3" xfId="16821" xr:uid="{00000000-0005-0000-0000-00006A430000}"/>
    <cellStyle name="Normal 6 6 3 5 4 3 2" xfId="16822" xr:uid="{00000000-0005-0000-0000-00006B430000}"/>
    <cellStyle name="Normal 6 6 3 5 4 4" xfId="16823" xr:uid="{00000000-0005-0000-0000-00006C430000}"/>
    <cellStyle name="Normal 6 6 3 5 5" xfId="16824" xr:uid="{00000000-0005-0000-0000-00006D430000}"/>
    <cellStyle name="Normal 6 6 3 5 5 2" xfId="16825" xr:uid="{00000000-0005-0000-0000-00006E430000}"/>
    <cellStyle name="Normal 6 6 3 5 5 2 2" xfId="16826" xr:uid="{00000000-0005-0000-0000-00006F430000}"/>
    <cellStyle name="Normal 6 6 3 5 5 2 2 2" xfId="16827" xr:uid="{00000000-0005-0000-0000-000070430000}"/>
    <cellStyle name="Normal 6 6 3 5 5 2 3" xfId="16828" xr:uid="{00000000-0005-0000-0000-000071430000}"/>
    <cellStyle name="Normal 6 6 3 5 5 3" xfId="16829" xr:uid="{00000000-0005-0000-0000-000072430000}"/>
    <cellStyle name="Normal 6 6 3 5 5 3 2" xfId="16830" xr:uid="{00000000-0005-0000-0000-000073430000}"/>
    <cellStyle name="Normal 6 6 3 5 5 4" xfId="16831" xr:uid="{00000000-0005-0000-0000-000074430000}"/>
    <cellStyle name="Normal 6 6 3 5 6" xfId="16832" xr:uid="{00000000-0005-0000-0000-000075430000}"/>
    <cellStyle name="Normal 6 6 3 5 6 2" xfId="16833" xr:uid="{00000000-0005-0000-0000-000076430000}"/>
    <cellStyle name="Normal 6 6 3 5 6 2 2" xfId="16834" xr:uid="{00000000-0005-0000-0000-000077430000}"/>
    <cellStyle name="Normal 6 6 3 5 6 3" xfId="16835" xr:uid="{00000000-0005-0000-0000-000078430000}"/>
    <cellStyle name="Normal 6 6 3 5 7" xfId="16836" xr:uid="{00000000-0005-0000-0000-000079430000}"/>
    <cellStyle name="Normal 6 6 3 5 7 2" xfId="16837" xr:uid="{00000000-0005-0000-0000-00007A430000}"/>
    <cellStyle name="Normal 6 6 3 5 8" xfId="16838" xr:uid="{00000000-0005-0000-0000-00007B430000}"/>
    <cellStyle name="Normal 6 6 3 6" xfId="16839" xr:uid="{00000000-0005-0000-0000-00007C430000}"/>
    <cellStyle name="Normal 6 6 3 6 2" xfId="16840" xr:uid="{00000000-0005-0000-0000-00007D430000}"/>
    <cellStyle name="Normal 6 6 3 6 2 2" xfId="16841" xr:uid="{00000000-0005-0000-0000-00007E430000}"/>
    <cellStyle name="Normal 6 6 3 6 2 2 2" xfId="16842" xr:uid="{00000000-0005-0000-0000-00007F430000}"/>
    <cellStyle name="Normal 6 6 3 6 2 2 2 2" xfId="16843" xr:uid="{00000000-0005-0000-0000-000080430000}"/>
    <cellStyle name="Normal 6 6 3 6 2 2 3" xfId="16844" xr:uid="{00000000-0005-0000-0000-000081430000}"/>
    <cellStyle name="Normal 6 6 3 6 2 3" xfId="16845" xr:uid="{00000000-0005-0000-0000-000082430000}"/>
    <cellStyle name="Normal 6 6 3 6 2 3 2" xfId="16846" xr:uid="{00000000-0005-0000-0000-000083430000}"/>
    <cellStyle name="Normal 6 6 3 6 2 4" xfId="16847" xr:uid="{00000000-0005-0000-0000-000084430000}"/>
    <cellStyle name="Normal 6 6 3 6 3" xfId="16848" xr:uid="{00000000-0005-0000-0000-000085430000}"/>
    <cellStyle name="Normal 6 6 3 6 3 2" xfId="16849" xr:uid="{00000000-0005-0000-0000-000086430000}"/>
    <cellStyle name="Normal 6 6 3 6 3 2 2" xfId="16850" xr:uid="{00000000-0005-0000-0000-000087430000}"/>
    <cellStyle name="Normal 6 6 3 6 3 2 2 2" xfId="16851" xr:uid="{00000000-0005-0000-0000-000088430000}"/>
    <cellStyle name="Normal 6 6 3 6 3 2 3" xfId="16852" xr:uid="{00000000-0005-0000-0000-000089430000}"/>
    <cellStyle name="Normal 6 6 3 6 3 3" xfId="16853" xr:uid="{00000000-0005-0000-0000-00008A430000}"/>
    <cellStyle name="Normal 6 6 3 6 3 3 2" xfId="16854" xr:uid="{00000000-0005-0000-0000-00008B430000}"/>
    <cellStyle name="Normal 6 6 3 6 3 4" xfId="16855" xr:uid="{00000000-0005-0000-0000-00008C430000}"/>
    <cellStyle name="Normal 6 6 3 6 4" xfId="16856" xr:uid="{00000000-0005-0000-0000-00008D430000}"/>
    <cellStyle name="Normal 6 6 3 6 4 2" xfId="16857" xr:uid="{00000000-0005-0000-0000-00008E430000}"/>
    <cellStyle name="Normal 6 6 3 6 4 2 2" xfId="16858" xr:uid="{00000000-0005-0000-0000-00008F430000}"/>
    <cellStyle name="Normal 6 6 3 6 4 2 2 2" xfId="16859" xr:uid="{00000000-0005-0000-0000-000090430000}"/>
    <cellStyle name="Normal 6 6 3 6 4 2 3" xfId="16860" xr:uid="{00000000-0005-0000-0000-000091430000}"/>
    <cellStyle name="Normal 6 6 3 6 4 3" xfId="16861" xr:uid="{00000000-0005-0000-0000-000092430000}"/>
    <cellStyle name="Normal 6 6 3 6 4 3 2" xfId="16862" xr:uid="{00000000-0005-0000-0000-000093430000}"/>
    <cellStyle name="Normal 6 6 3 6 4 4" xfId="16863" xr:uid="{00000000-0005-0000-0000-000094430000}"/>
    <cellStyle name="Normal 6 6 3 6 5" xfId="16864" xr:uid="{00000000-0005-0000-0000-000095430000}"/>
    <cellStyle name="Normal 6 6 3 6 5 2" xfId="16865" xr:uid="{00000000-0005-0000-0000-000096430000}"/>
    <cellStyle name="Normal 6 6 3 6 5 2 2" xfId="16866" xr:uid="{00000000-0005-0000-0000-000097430000}"/>
    <cellStyle name="Normal 6 6 3 6 5 3" xfId="16867" xr:uid="{00000000-0005-0000-0000-000098430000}"/>
    <cellStyle name="Normal 6 6 3 6 6" xfId="16868" xr:uid="{00000000-0005-0000-0000-000099430000}"/>
    <cellStyle name="Normal 6 6 3 6 6 2" xfId="16869" xr:uid="{00000000-0005-0000-0000-00009A430000}"/>
    <cellStyle name="Normal 6 6 3 6 7" xfId="16870" xr:uid="{00000000-0005-0000-0000-00009B430000}"/>
    <cellStyle name="Normal 6 6 3 7" xfId="16871" xr:uid="{00000000-0005-0000-0000-00009C430000}"/>
    <cellStyle name="Normal 6 6 3 7 2" xfId="16872" xr:uid="{00000000-0005-0000-0000-00009D430000}"/>
    <cellStyle name="Normal 6 6 3 7 2 2" xfId="16873" xr:uid="{00000000-0005-0000-0000-00009E430000}"/>
    <cellStyle name="Normal 6 6 3 7 2 2 2" xfId="16874" xr:uid="{00000000-0005-0000-0000-00009F430000}"/>
    <cellStyle name="Normal 6 6 3 7 2 3" xfId="16875" xr:uid="{00000000-0005-0000-0000-0000A0430000}"/>
    <cellStyle name="Normal 6 6 3 7 3" xfId="16876" xr:uid="{00000000-0005-0000-0000-0000A1430000}"/>
    <cellStyle name="Normal 6 6 3 7 3 2" xfId="16877" xr:uid="{00000000-0005-0000-0000-0000A2430000}"/>
    <cellStyle name="Normal 6 6 3 7 4" xfId="16878" xr:uid="{00000000-0005-0000-0000-0000A3430000}"/>
    <cellStyle name="Normal 6 6 3 8" xfId="16879" xr:uid="{00000000-0005-0000-0000-0000A4430000}"/>
    <cellStyle name="Normal 6 6 3 8 2" xfId="16880" xr:uid="{00000000-0005-0000-0000-0000A5430000}"/>
    <cellStyle name="Normal 6 6 3 8 2 2" xfId="16881" xr:uid="{00000000-0005-0000-0000-0000A6430000}"/>
    <cellStyle name="Normal 6 6 3 8 2 2 2" xfId="16882" xr:uid="{00000000-0005-0000-0000-0000A7430000}"/>
    <cellStyle name="Normal 6 6 3 8 2 3" xfId="16883" xr:uid="{00000000-0005-0000-0000-0000A8430000}"/>
    <cellStyle name="Normal 6 6 3 8 3" xfId="16884" xr:uid="{00000000-0005-0000-0000-0000A9430000}"/>
    <cellStyle name="Normal 6 6 3 8 3 2" xfId="16885" xr:uid="{00000000-0005-0000-0000-0000AA430000}"/>
    <cellStyle name="Normal 6 6 3 8 4" xfId="16886" xr:uid="{00000000-0005-0000-0000-0000AB430000}"/>
    <cellStyle name="Normal 6 6 3 9" xfId="16887" xr:uid="{00000000-0005-0000-0000-0000AC430000}"/>
    <cellStyle name="Normal 6 6 3 9 2" xfId="16888" xr:uid="{00000000-0005-0000-0000-0000AD430000}"/>
    <cellStyle name="Normal 6 6 3 9 2 2" xfId="16889" xr:uid="{00000000-0005-0000-0000-0000AE430000}"/>
    <cellStyle name="Normal 6 6 3 9 2 2 2" xfId="16890" xr:uid="{00000000-0005-0000-0000-0000AF430000}"/>
    <cellStyle name="Normal 6 6 3 9 2 3" xfId="16891" xr:uid="{00000000-0005-0000-0000-0000B0430000}"/>
    <cellStyle name="Normal 6 6 3 9 3" xfId="16892" xr:uid="{00000000-0005-0000-0000-0000B1430000}"/>
    <cellStyle name="Normal 6 6 3 9 3 2" xfId="16893" xr:uid="{00000000-0005-0000-0000-0000B2430000}"/>
    <cellStyle name="Normal 6 6 3 9 4" xfId="16894" xr:uid="{00000000-0005-0000-0000-0000B3430000}"/>
    <cellStyle name="Normal 6 6 4" xfId="16895" xr:uid="{00000000-0005-0000-0000-0000B4430000}"/>
    <cellStyle name="Normal 6 6 4 10" xfId="16896" xr:uid="{00000000-0005-0000-0000-0000B5430000}"/>
    <cellStyle name="Normal 6 6 4 10 2" xfId="16897" xr:uid="{00000000-0005-0000-0000-0000B6430000}"/>
    <cellStyle name="Normal 6 6 4 11" xfId="16898" xr:uid="{00000000-0005-0000-0000-0000B7430000}"/>
    <cellStyle name="Normal 6 6 4 11 2" xfId="16899" xr:uid="{00000000-0005-0000-0000-0000B8430000}"/>
    <cellStyle name="Normal 6 6 4 12" xfId="16900" xr:uid="{00000000-0005-0000-0000-0000B9430000}"/>
    <cellStyle name="Normal 6 6 4 2" xfId="16901" xr:uid="{00000000-0005-0000-0000-0000BA430000}"/>
    <cellStyle name="Normal 6 6 4 2 2" xfId="16902" xr:uid="{00000000-0005-0000-0000-0000BB430000}"/>
    <cellStyle name="Normal 6 6 4 2 2 2" xfId="16903" xr:uid="{00000000-0005-0000-0000-0000BC430000}"/>
    <cellStyle name="Normal 6 6 4 2 2 2 2" xfId="16904" xr:uid="{00000000-0005-0000-0000-0000BD430000}"/>
    <cellStyle name="Normal 6 6 4 2 2 2 2 2" xfId="16905" xr:uid="{00000000-0005-0000-0000-0000BE430000}"/>
    <cellStyle name="Normal 6 6 4 2 2 2 2 2 2" xfId="16906" xr:uid="{00000000-0005-0000-0000-0000BF430000}"/>
    <cellStyle name="Normal 6 6 4 2 2 2 2 3" xfId="16907" xr:uid="{00000000-0005-0000-0000-0000C0430000}"/>
    <cellStyle name="Normal 6 6 4 2 2 2 3" xfId="16908" xr:uid="{00000000-0005-0000-0000-0000C1430000}"/>
    <cellStyle name="Normal 6 6 4 2 2 2 3 2" xfId="16909" xr:uid="{00000000-0005-0000-0000-0000C2430000}"/>
    <cellStyle name="Normal 6 6 4 2 2 2 4" xfId="16910" xr:uid="{00000000-0005-0000-0000-0000C3430000}"/>
    <cellStyle name="Normal 6 6 4 2 2 3" xfId="16911" xr:uid="{00000000-0005-0000-0000-0000C4430000}"/>
    <cellStyle name="Normal 6 6 4 2 2 3 2" xfId="16912" xr:uid="{00000000-0005-0000-0000-0000C5430000}"/>
    <cellStyle name="Normal 6 6 4 2 2 3 2 2" xfId="16913" xr:uid="{00000000-0005-0000-0000-0000C6430000}"/>
    <cellStyle name="Normal 6 6 4 2 2 3 2 2 2" xfId="16914" xr:uid="{00000000-0005-0000-0000-0000C7430000}"/>
    <cellStyle name="Normal 6 6 4 2 2 3 2 3" xfId="16915" xr:uid="{00000000-0005-0000-0000-0000C8430000}"/>
    <cellStyle name="Normal 6 6 4 2 2 3 3" xfId="16916" xr:uid="{00000000-0005-0000-0000-0000C9430000}"/>
    <cellStyle name="Normal 6 6 4 2 2 3 3 2" xfId="16917" xr:uid="{00000000-0005-0000-0000-0000CA430000}"/>
    <cellStyle name="Normal 6 6 4 2 2 3 4" xfId="16918" xr:uid="{00000000-0005-0000-0000-0000CB430000}"/>
    <cellStyle name="Normal 6 6 4 2 2 4" xfId="16919" xr:uid="{00000000-0005-0000-0000-0000CC430000}"/>
    <cellStyle name="Normal 6 6 4 2 2 4 2" xfId="16920" xr:uid="{00000000-0005-0000-0000-0000CD430000}"/>
    <cellStyle name="Normal 6 6 4 2 2 4 2 2" xfId="16921" xr:uid="{00000000-0005-0000-0000-0000CE430000}"/>
    <cellStyle name="Normal 6 6 4 2 2 4 2 2 2" xfId="16922" xr:uid="{00000000-0005-0000-0000-0000CF430000}"/>
    <cellStyle name="Normal 6 6 4 2 2 4 2 3" xfId="16923" xr:uid="{00000000-0005-0000-0000-0000D0430000}"/>
    <cellStyle name="Normal 6 6 4 2 2 4 3" xfId="16924" xr:uid="{00000000-0005-0000-0000-0000D1430000}"/>
    <cellStyle name="Normal 6 6 4 2 2 4 3 2" xfId="16925" xr:uid="{00000000-0005-0000-0000-0000D2430000}"/>
    <cellStyle name="Normal 6 6 4 2 2 4 4" xfId="16926" xr:uid="{00000000-0005-0000-0000-0000D3430000}"/>
    <cellStyle name="Normal 6 6 4 2 2 5" xfId="16927" xr:uid="{00000000-0005-0000-0000-0000D4430000}"/>
    <cellStyle name="Normal 6 6 4 2 2 5 2" xfId="16928" xr:uid="{00000000-0005-0000-0000-0000D5430000}"/>
    <cellStyle name="Normal 6 6 4 2 2 5 2 2" xfId="16929" xr:uid="{00000000-0005-0000-0000-0000D6430000}"/>
    <cellStyle name="Normal 6 6 4 2 2 5 3" xfId="16930" xr:uid="{00000000-0005-0000-0000-0000D7430000}"/>
    <cellStyle name="Normal 6 6 4 2 2 6" xfId="16931" xr:uid="{00000000-0005-0000-0000-0000D8430000}"/>
    <cellStyle name="Normal 6 6 4 2 2 6 2" xfId="16932" xr:uid="{00000000-0005-0000-0000-0000D9430000}"/>
    <cellStyle name="Normal 6 6 4 2 2 7" xfId="16933" xr:uid="{00000000-0005-0000-0000-0000DA430000}"/>
    <cellStyle name="Normal 6 6 4 2 3" xfId="16934" xr:uid="{00000000-0005-0000-0000-0000DB430000}"/>
    <cellStyle name="Normal 6 6 4 2 3 2" xfId="16935" xr:uid="{00000000-0005-0000-0000-0000DC430000}"/>
    <cellStyle name="Normal 6 6 4 2 3 2 2" xfId="16936" xr:uid="{00000000-0005-0000-0000-0000DD430000}"/>
    <cellStyle name="Normal 6 6 4 2 3 2 2 2" xfId="16937" xr:uid="{00000000-0005-0000-0000-0000DE430000}"/>
    <cellStyle name="Normal 6 6 4 2 3 2 3" xfId="16938" xr:uid="{00000000-0005-0000-0000-0000DF430000}"/>
    <cellStyle name="Normal 6 6 4 2 3 3" xfId="16939" xr:uid="{00000000-0005-0000-0000-0000E0430000}"/>
    <cellStyle name="Normal 6 6 4 2 3 3 2" xfId="16940" xr:uid="{00000000-0005-0000-0000-0000E1430000}"/>
    <cellStyle name="Normal 6 6 4 2 3 4" xfId="16941" xr:uid="{00000000-0005-0000-0000-0000E2430000}"/>
    <cellStyle name="Normal 6 6 4 2 4" xfId="16942" xr:uid="{00000000-0005-0000-0000-0000E3430000}"/>
    <cellStyle name="Normal 6 6 4 2 4 2" xfId="16943" xr:uid="{00000000-0005-0000-0000-0000E4430000}"/>
    <cellStyle name="Normal 6 6 4 2 4 2 2" xfId="16944" xr:uid="{00000000-0005-0000-0000-0000E5430000}"/>
    <cellStyle name="Normal 6 6 4 2 4 2 2 2" xfId="16945" xr:uid="{00000000-0005-0000-0000-0000E6430000}"/>
    <cellStyle name="Normal 6 6 4 2 4 2 3" xfId="16946" xr:uid="{00000000-0005-0000-0000-0000E7430000}"/>
    <cellStyle name="Normal 6 6 4 2 4 3" xfId="16947" xr:uid="{00000000-0005-0000-0000-0000E8430000}"/>
    <cellStyle name="Normal 6 6 4 2 4 3 2" xfId="16948" xr:uid="{00000000-0005-0000-0000-0000E9430000}"/>
    <cellStyle name="Normal 6 6 4 2 4 4" xfId="16949" xr:uid="{00000000-0005-0000-0000-0000EA430000}"/>
    <cellStyle name="Normal 6 6 4 2 5" xfId="16950" xr:uid="{00000000-0005-0000-0000-0000EB430000}"/>
    <cellStyle name="Normal 6 6 4 2 5 2" xfId="16951" xr:uid="{00000000-0005-0000-0000-0000EC430000}"/>
    <cellStyle name="Normal 6 6 4 2 5 2 2" xfId="16952" xr:uid="{00000000-0005-0000-0000-0000ED430000}"/>
    <cellStyle name="Normal 6 6 4 2 5 2 2 2" xfId="16953" xr:uid="{00000000-0005-0000-0000-0000EE430000}"/>
    <cellStyle name="Normal 6 6 4 2 5 2 3" xfId="16954" xr:uid="{00000000-0005-0000-0000-0000EF430000}"/>
    <cellStyle name="Normal 6 6 4 2 5 3" xfId="16955" xr:uid="{00000000-0005-0000-0000-0000F0430000}"/>
    <cellStyle name="Normal 6 6 4 2 5 3 2" xfId="16956" xr:uid="{00000000-0005-0000-0000-0000F1430000}"/>
    <cellStyle name="Normal 6 6 4 2 5 4" xfId="16957" xr:uid="{00000000-0005-0000-0000-0000F2430000}"/>
    <cellStyle name="Normal 6 6 4 2 6" xfId="16958" xr:uid="{00000000-0005-0000-0000-0000F3430000}"/>
    <cellStyle name="Normal 6 6 4 2 6 2" xfId="16959" xr:uid="{00000000-0005-0000-0000-0000F4430000}"/>
    <cellStyle name="Normal 6 6 4 2 6 2 2" xfId="16960" xr:uid="{00000000-0005-0000-0000-0000F5430000}"/>
    <cellStyle name="Normal 6 6 4 2 6 3" xfId="16961" xr:uid="{00000000-0005-0000-0000-0000F6430000}"/>
    <cellStyle name="Normal 6 6 4 2 7" xfId="16962" xr:uid="{00000000-0005-0000-0000-0000F7430000}"/>
    <cellStyle name="Normal 6 6 4 2 7 2" xfId="16963" xr:uid="{00000000-0005-0000-0000-0000F8430000}"/>
    <cellStyle name="Normal 6 6 4 2 8" xfId="16964" xr:uid="{00000000-0005-0000-0000-0000F9430000}"/>
    <cellStyle name="Normal 6 6 4 2 8 2" xfId="16965" xr:uid="{00000000-0005-0000-0000-0000FA430000}"/>
    <cellStyle name="Normal 6 6 4 2 9" xfId="16966" xr:uid="{00000000-0005-0000-0000-0000FB430000}"/>
    <cellStyle name="Normal 6 6 4 3" xfId="16967" xr:uid="{00000000-0005-0000-0000-0000FC430000}"/>
    <cellStyle name="Normal 6 6 4 3 2" xfId="16968" xr:uid="{00000000-0005-0000-0000-0000FD430000}"/>
    <cellStyle name="Normal 6 6 4 3 2 2" xfId="16969" xr:uid="{00000000-0005-0000-0000-0000FE430000}"/>
    <cellStyle name="Normal 6 6 4 3 2 2 2" xfId="16970" xr:uid="{00000000-0005-0000-0000-0000FF430000}"/>
    <cellStyle name="Normal 6 6 4 3 2 2 2 2" xfId="16971" xr:uid="{00000000-0005-0000-0000-000000440000}"/>
    <cellStyle name="Normal 6 6 4 3 2 2 2 2 2" xfId="16972" xr:uid="{00000000-0005-0000-0000-000001440000}"/>
    <cellStyle name="Normal 6 6 4 3 2 2 2 3" xfId="16973" xr:uid="{00000000-0005-0000-0000-000002440000}"/>
    <cellStyle name="Normal 6 6 4 3 2 2 3" xfId="16974" xr:uid="{00000000-0005-0000-0000-000003440000}"/>
    <cellStyle name="Normal 6 6 4 3 2 2 3 2" xfId="16975" xr:uid="{00000000-0005-0000-0000-000004440000}"/>
    <cellStyle name="Normal 6 6 4 3 2 2 4" xfId="16976" xr:uid="{00000000-0005-0000-0000-000005440000}"/>
    <cellStyle name="Normal 6 6 4 3 2 3" xfId="16977" xr:uid="{00000000-0005-0000-0000-000006440000}"/>
    <cellStyle name="Normal 6 6 4 3 2 3 2" xfId="16978" xr:uid="{00000000-0005-0000-0000-000007440000}"/>
    <cellStyle name="Normal 6 6 4 3 2 3 2 2" xfId="16979" xr:uid="{00000000-0005-0000-0000-000008440000}"/>
    <cellStyle name="Normal 6 6 4 3 2 3 2 2 2" xfId="16980" xr:uid="{00000000-0005-0000-0000-000009440000}"/>
    <cellStyle name="Normal 6 6 4 3 2 3 2 3" xfId="16981" xr:uid="{00000000-0005-0000-0000-00000A440000}"/>
    <cellStyle name="Normal 6 6 4 3 2 3 3" xfId="16982" xr:uid="{00000000-0005-0000-0000-00000B440000}"/>
    <cellStyle name="Normal 6 6 4 3 2 3 3 2" xfId="16983" xr:uid="{00000000-0005-0000-0000-00000C440000}"/>
    <cellStyle name="Normal 6 6 4 3 2 3 4" xfId="16984" xr:uid="{00000000-0005-0000-0000-00000D440000}"/>
    <cellStyle name="Normal 6 6 4 3 2 4" xfId="16985" xr:uid="{00000000-0005-0000-0000-00000E440000}"/>
    <cellStyle name="Normal 6 6 4 3 2 4 2" xfId="16986" xr:uid="{00000000-0005-0000-0000-00000F440000}"/>
    <cellStyle name="Normal 6 6 4 3 2 4 2 2" xfId="16987" xr:uid="{00000000-0005-0000-0000-000010440000}"/>
    <cellStyle name="Normal 6 6 4 3 2 4 2 2 2" xfId="16988" xr:uid="{00000000-0005-0000-0000-000011440000}"/>
    <cellStyle name="Normal 6 6 4 3 2 4 2 3" xfId="16989" xr:uid="{00000000-0005-0000-0000-000012440000}"/>
    <cellStyle name="Normal 6 6 4 3 2 4 3" xfId="16990" xr:uid="{00000000-0005-0000-0000-000013440000}"/>
    <cellStyle name="Normal 6 6 4 3 2 4 3 2" xfId="16991" xr:uid="{00000000-0005-0000-0000-000014440000}"/>
    <cellStyle name="Normal 6 6 4 3 2 4 4" xfId="16992" xr:uid="{00000000-0005-0000-0000-000015440000}"/>
    <cellStyle name="Normal 6 6 4 3 2 5" xfId="16993" xr:uid="{00000000-0005-0000-0000-000016440000}"/>
    <cellStyle name="Normal 6 6 4 3 2 5 2" xfId="16994" xr:uid="{00000000-0005-0000-0000-000017440000}"/>
    <cellStyle name="Normal 6 6 4 3 2 5 2 2" xfId="16995" xr:uid="{00000000-0005-0000-0000-000018440000}"/>
    <cellStyle name="Normal 6 6 4 3 2 5 3" xfId="16996" xr:uid="{00000000-0005-0000-0000-000019440000}"/>
    <cellStyle name="Normal 6 6 4 3 2 6" xfId="16997" xr:uid="{00000000-0005-0000-0000-00001A440000}"/>
    <cellStyle name="Normal 6 6 4 3 2 6 2" xfId="16998" xr:uid="{00000000-0005-0000-0000-00001B440000}"/>
    <cellStyle name="Normal 6 6 4 3 2 7" xfId="16999" xr:uid="{00000000-0005-0000-0000-00001C440000}"/>
    <cellStyle name="Normal 6 6 4 3 3" xfId="17000" xr:uid="{00000000-0005-0000-0000-00001D440000}"/>
    <cellStyle name="Normal 6 6 4 3 3 2" xfId="17001" xr:uid="{00000000-0005-0000-0000-00001E440000}"/>
    <cellStyle name="Normal 6 6 4 3 3 2 2" xfId="17002" xr:uid="{00000000-0005-0000-0000-00001F440000}"/>
    <cellStyle name="Normal 6 6 4 3 3 2 2 2" xfId="17003" xr:uid="{00000000-0005-0000-0000-000020440000}"/>
    <cellStyle name="Normal 6 6 4 3 3 2 3" xfId="17004" xr:uid="{00000000-0005-0000-0000-000021440000}"/>
    <cellStyle name="Normal 6 6 4 3 3 3" xfId="17005" xr:uid="{00000000-0005-0000-0000-000022440000}"/>
    <cellStyle name="Normal 6 6 4 3 3 3 2" xfId="17006" xr:uid="{00000000-0005-0000-0000-000023440000}"/>
    <cellStyle name="Normal 6 6 4 3 3 4" xfId="17007" xr:uid="{00000000-0005-0000-0000-000024440000}"/>
    <cellStyle name="Normal 6 6 4 3 4" xfId="17008" xr:uid="{00000000-0005-0000-0000-000025440000}"/>
    <cellStyle name="Normal 6 6 4 3 4 2" xfId="17009" xr:uid="{00000000-0005-0000-0000-000026440000}"/>
    <cellStyle name="Normal 6 6 4 3 4 2 2" xfId="17010" xr:uid="{00000000-0005-0000-0000-000027440000}"/>
    <cellStyle name="Normal 6 6 4 3 4 2 2 2" xfId="17011" xr:uid="{00000000-0005-0000-0000-000028440000}"/>
    <cellStyle name="Normal 6 6 4 3 4 2 3" xfId="17012" xr:uid="{00000000-0005-0000-0000-000029440000}"/>
    <cellStyle name="Normal 6 6 4 3 4 3" xfId="17013" xr:uid="{00000000-0005-0000-0000-00002A440000}"/>
    <cellStyle name="Normal 6 6 4 3 4 3 2" xfId="17014" xr:uid="{00000000-0005-0000-0000-00002B440000}"/>
    <cellStyle name="Normal 6 6 4 3 4 4" xfId="17015" xr:uid="{00000000-0005-0000-0000-00002C440000}"/>
    <cellStyle name="Normal 6 6 4 3 5" xfId="17016" xr:uid="{00000000-0005-0000-0000-00002D440000}"/>
    <cellStyle name="Normal 6 6 4 3 5 2" xfId="17017" xr:uid="{00000000-0005-0000-0000-00002E440000}"/>
    <cellStyle name="Normal 6 6 4 3 5 2 2" xfId="17018" xr:uid="{00000000-0005-0000-0000-00002F440000}"/>
    <cellStyle name="Normal 6 6 4 3 5 2 2 2" xfId="17019" xr:uid="{00000000-0005-0000-0000-000030440000}"/>
    <cellStyle name="Normal 6 6 4 3 5 2 3" xfId="17020" xr:uid="{00000000-0005-0000-0000-000031440000}"/>
    <cellStyle name="Normal 6 6 4 3 5 3" xfId="17021" xr:uid="{00000000-0005-0000-0000-000032440000}"/>
    <cellStyle name="Normal 6 6 4 3 5 3 2" xfId="17022" xr:uid="{00000000-0005-0000-0000-000033440000}"/>
    <cellStyle name="Normal 6 6 4 3 5 4" xfId="17023" xr:uid="{00000000-0005-0000-0000-000034440000}"/>
    <cellStyle name="Normal 6 6 4 3 6" xfId="17024" xr:uid="{00000000-0005-0000-0000-000035440000}"/>
    <cellStyle name="Normal 6 6 4 3 6 2" xfId="17025" xr:uid="{00000000-0005-0000-0000-000036440000}"/>
    <cellStyle name="Normal 6 6 4 3 6 2 2" xfId="17026" xr:uid="{00000000-0005-0000-0000-000037440000}"/>
    <cellStyle name="Normal 6 6 4 3 6 3" xfId="17027" xr:uid="{00000000-0005-0000-0000-000038440000}"/>
    <cellStyle name="Normal 6 6 4 3 7" xfId="17028" xr:uid="{00000000-0005-0000-0000-000039440000}"/>
    <cellStyle name="Normal 6 6 4 3 7 2" xfId="17029" xr:uid="{00000000-0005-0000-0000-00003A440000}"/>
    <cellStyle name="Normal 6 6 4 3 8" xfId="17030" xr:uid="{00000000-0005-0000-0000-00003B440000}"/>
    <cellStyle name="Normal 6 6 4 4" xfId="17031" xr:uid="{00000000-0005-0000-0000-00003C440000}"/>
    <cellStyle name="Normal 6 6 4 4 2" xfId="17032" xr:uid="{00000000-0005-0000-0000-00003D440000}"/>
    <cellStyle name="Normal 6 6 4 4 2 2" xfId="17033" xr:uid="{00000000-0005-0000-0000-00003E440000}"/>
    <cellStyle name="Normal 6 6 4 4 2 2 2" xfId="17034" xr:uid="{00000000-0005-0000-0000-00003F440000}"/>
    <cellStyle name="Normal 6 6 4 4 2 2 2 2" xfId="17035" xr:uid="{00000000-0005-0000-0000-000040440000}"/>
    <cellStyle name="Normal 6 6 4 4 2 2 3" xfId="17036" xr:uid="{00000000-0005-0000-0000-000041440000}"/>
    <cellStyle name="Normal 6 6 4 4 2 3" xfId="17037" xr:uid="{00000000-0005-0000-0000-000042440000}"/>
    <cellStyle name="Normal 6 6 4 4 2 3 2" xfId="17038" xr:uid="{00000000-0005-0000-0000-000043440000}"/>
    <cellStyle name="Normal 6 6 4 4 2 4" xfId="17039" xr:uid="{00000000-0005-0000-0000-000044440000}"/>
    <cellStyle name="Normal 6 6 4 4 3" xfId="17040" xr:uid="{00000000-0005-0000-0000-000045440000}"/>
    <cellStyle name="Normal 6 6 4 4 3 2" xfId="17041" xr:uid="{00000000-0005-0000-0000-000046440000}"/>
    <cellStyle name="Normal 6 6 4 4 3 2 2" xfId="17042" xr:uid="{00000000-0005-0000-0000-000047440000}"/>
    <cellStyle name="Normal 6 6 4 4 3 2 2 2" xfId="17043" xr:uid="{00000000-0005-0000-0000-000048440000}"/>
    <cellStyle name="Normal 6 6 4 4 3 2 3" xfId="17044" xr:uid="{00000000-0005-0000-0000-000049440000}"/>
    <cellStyle name="Normal 6 6 4 4 3 3" xfId="17045" xr:uid="{00000000-0005-0000-0000-00004A440000}"/>
    <cellStyle name="Normal 6 6 4 4 3 3 2" xfId="17046" xr:uid="{00000000-0005-0000-0000-00004B440000}"/>
    <cellStyle name="Normal 6 6 4 4 3 4" xfId="17047" xr:uid="{00000000-0005-0000-0000-00004C440000}"/>
    <cellStyle name="Normal 6 6 4 4 4" xfId="17048" xr:uid="{00000000-0005-0000-0000-00004D440000}"/>
    <cellStyle name="Normal 6 6 4 4 4 2" xfId="17049" xr:uid="{00000000-0005-0000-0000-00004E440000}"/>
    <cellStyle name="Normal 6 6 4 4 4 2 2" xfId="17050" xr:uid="{00000000-0005-0000-0000-00004F440000}"/>
    <cellStyle name="Normal 6 6 4 4 4 2 2 2" xfId="17051" xr:uid="{00000000-0005-0000-0000-000050440000}"/>
    <cellStyle name="Normal 6 6 4 4 4 2 3" xfId="17052" xr:uid="{00000000-0005-0000-0000-000051440000}"/>
    <cellStyle name="Normal 6 6 4 4 4 3" xfId="17053" xr:uid="{00000000-0005-0000-0000-000052440000}"/>
    <cellStyle name="Normal 6 6 4 4 4 3 2" xfId="17054" xr:uid="{00000000-0005-0000-0000-000053440000}"/>
    <cellStyle name="Normal 6 6 4 4 4 4" xfId="17055" xr:uid="{00000000-0005-0000-0000-000054440000}"/>
    <cellStyle name="Normal 6 6 4 4 5" xfId="17056" xr:uid="{00000000-0005-0000-0000-000055440000}"/>
    <cellStyle name="Normal 6 6 4 4 5 2" xfId="17057" xr:uid="{00000000-0005-0000-0000-000056440000}"/>
    <cellStyle name="Normal 6 6 4 4 5 2 2" xfId="17058" xr:uid="{00000000-0005-0000-0000-000057440000}"/>
    <cellStyle name="Normal 6 6 4 4 5 3" xfId="17059" xr:uid="{00000000-0005-0000-0000-000058440000}"/>
    <cellStyle name="Normal 6 6 4 4 6" xfId="17060" xr:uid="{00000000-0005-0000-0000-000059440000}"/>
    <cellStyle name="Normal 6 6 4 4 6 2" xfId="17061" xr:uid="{00000000-0005-0000-0000-00005A440000}"/>
    <cellStyle name="Normal 6 6 4 4 7" xfId="17062" xr:uid="{00000000-0005-0000-0000-00005B440000}"/>
    <cellStyle name="Normal 6 6 4 5" xfId="17063" xr:uid="{00000000-0005-0000-0000-00005C440000}"/>
    <cellStyle name="Normal 6 6 4 5 2" xfId="17064" xr:uid="{00000000-0005-0000-0000-00005D440000}"/>
    <cellStyle name="Normal 6 6 4 5 2 2" xfId="17065" xr:uid="{00000000-0005-0000-0000-00005E440000}"/>
    <cellStyle name="Normal 6 6 4 5 2 2 2" xfId="17066" xr:uid="{00000000-0005-0000-0000-00005F440000}"/>
    <cellStyle name="Normal 6 6 4 5 2 3" xfId="17067" xr:uid="{00000000-0005-0000-0000-000060440000}"/>
    <cellStyle name="Normal 6 6 4 5 3" xfId="17068" xr:uid="{00000000-0005-0000-0000-000061440000}"/>
    <cellStyle name="Normal 6 6 4 5 3 2" xfId="17069" xr:uid="{00000000-0005-0000-0000-000062440000}"/>
    <cellStyle name="Normal 6 6 4 5 4" xfId="17070" xr:uid="{00000000-0005-0000-0000-000063440000}"/>
    <cellStyle name="Normal 6 6 4 6" xfId="17071" xr:uid="{00000000-0005-0000-0000-000064440000}"/>
    <cellStyle name="Normal 6 6 4 6 2" xfId="17072" xr:uid="{00000000-0005-0000-0000-000065440000}"/>
    <cellStyle name="Normal 6 6 4 6 2 2" xfId="17073" xr:uid="{00000000-0005-0000-0000-000066440000}"/>
    <cellStyle name="Normal 6 6 4 6 2 2 2" xfId="17074" xr:uid="{00000000-0005-0000-0000-000067440000}"/>
    <cellStyle name="Normal 6 6 4 6 2 3" xfId="17075" xr:uid="{00000000-0005-0000-0000-000068440000}"/>
    <cellStyle name="Normal 6 6 4 6 3" xfId="17076" xr:uid="{00000000-0005-0000-0000-000069440000}"/>
    <cellStyle name="Normal 6 6 4 6 3 2" xfId="17077" xr:uid="{00000000-0005-0000-0000-00006A440000}"/>
    <cellStyle name="Normal 6 6 4 6 4" xfId="17078" xr:uid="{00000000-0005-0000-0000-00006B440000}"/>
    <cellStyle name="Normal 6 6 4 7" xfId="17079" xr:uid="{00000000-0005-0000-0000-00006C440000}"/>
    <cellStyle name="Normal 6 6 4 7 2" xfId="17080" xr:uid="{00000000-0005-0000-0000-00006D440000}"/>
    <cellStyle name="Normal 6 6 4 7 2 2" xfId="17081" xr:uid="{00000000-0005-0000-0000-00006E440000}"/>
    <cellStyle name="Normal 6 6 4 7 2 2 2" xfId="17082" xr:uid="{00000000-0005-0000-0000-00006F440000}"/>
    <cellStyle name="Normal 6 6 4 7 2 3" xfId="17083" xr:uid="{00000000-0005-0000-0000-000070440000}"/>
    <cellStyle name="Normal 6 6 4 7 3" xfId="17084" xr:uid="{00000000-0005-0000-0000-000071440000}"/>
    <cellStyle name="Normal 6 6 4 7 3 2" xfId="17085" xr:uid="{00000000-0005-0000-0000-000072440000}"/>
    <cellStyle name="Normal 6 6 4 7 4" xfId="17086" xr:uid="{00000000-0005-0000-0000-000073440000}"/>
    <cellStyle name="Normal 6 6 4 8" xfId="17087" xr:uid="{00000000-0005-0000-0000-000074440000}"/>
    <cellStyle name="Normal 6 6 4 8 2" xfId="17088" xr:uid="{00000000-0005-0000-0000-000075440000}"/>
    <cellStyle name="Normal 6 6 4 8 2 2" xfId="17089" xr:uid="{00000000-0005-0000-0000-000076440000}"/>
    <cellStyle name="Normal 6 6 4 8 2 2 2" xfId="17090" xr:uid="{00000000-0005-0000-0000-000077440000}"/>
    <cellStyle name="Normal 6 6 4 8 2 3" xfId="17091" xr:uid="{00000000-0005-0000-0000-000078440000}"/>
    <cellStyle name="Normal 6 6 4 8 3" xfId="17092" xr:uid="{00000000-0005-0000-0000-000079440000}"/>
    <cellStyle name="Normal 6 6 4 8 3 2" xfId="17093" xr:uid="{00000000-0005-0000-0000-00007A440000}"/>
    <cellStyle name="Normal 6 6 4 8 4" xfId="17094" xr:uid="{00000000-0005-0000-0000-00007B440000}"/>
    <cellStyle name="Normal 6 6 4 9" xfId="17095" xr:uid="{00000000-0005-0000-0000-00007C440000}"/>
    <cellStyle name="Normal 6 6 4 9 2" xfId="17096" xr:uid="{00000000-0005-0000-0000-00007D440000}"/>
    <cellStyle name="Normal 6 6 4 9 2 2" xfId="17097" xr:uid="{00000000-0005-0000-0000-00007E440000}"/>
    <cellStyle name="Normal 6 6 4 9 3" xfId="17098" xr:uid="{00000000-0005-0000-0000-00007F440000}"/>
    <cellStyle name="Normal 6 6 5" xfId="17099" xr:uid="{00000000-0005-0000-0000-000080440000}"/>
    <cellStyle name="Normal 6 6 5 10" xfId="17100" xr:uid="{00000000-0005-0000-0000-000081440000}"/>
    <cellStyle name="Normal 6 6 5 2" xfId="17101" xr:uid="{00000000-0005-0000-0000-000082440000}"/>
    <cellStyle name="Normal 6 6 5 2 2" xfId="17102" xr:uid="{00000000-0005-0000-0000-000083440000}"/>
    <cellStyle name="Normal 6 6 5 2 2 2" xfId="17103" xr:uid="{00000000-0005-0000-0000-000084440000}"/>
    <cellStyle name="Normal 6 6 5 2 2 2 2" xfId="17104" xr:uid="{00000000-0005-0000-0000-000085440000}"/>
    <cellStyle name="Normal 6 6 5 2 2 2 2 2" xfId="17105" xr:uid="{00000000-0005-0000-0000-000086440000}"/>
    <cellStyle name="Normal 6 6 5 2 2 2 3" xfId="17106" xr:uid="{00000000-0005-0000-0000-000087440000}"/>
    <cellStyle name="Normal 6 6 5 2 2 3" xfId="17107" xr:uid="{00000000-0005-0000-0000-000088440000}"/>
    <cellStyle name="Normal 6 6 5 2 2 3 2" xfId="17108" xr:uid="{00000000-0005-0000-0000-000089440000}"/>
    <cellStyle name="Normal 6 6 5 2 2 4" xfId="17109" xr:uid="{00000000-0005-0000-0000-00008A440000}"/>
    <cellStyle name="Normal 6 6 5 2 3" xfId="17110" xr:uid="{00000000-0005-0000-0000-00008B440000}"/>
    <cellStyle name="Normal 6 6 5 2 3 2" xfId="17111" xr:uid="{00000000-0005-0000-0000-00008C440000}"/>
    <cellStyle name="Normal 6 6 5 2 3 2 2" xfId="17112" xr:uid="{00000000-0005-0000-0000-00008D440000}"/>
    <cellStyle name="Normal 6 6 5 2 3 2 2 2" xfId="17113" xr:uid="{00000000-0005-0000-0000-00008E440000}"/>
    <cellStyle name="Normal 6 6 5 2 3 2 3" xfId="17114" xr:uid="{00000000-0005-0000-0000-00008F440000}"/>
    <cellStyle name="Normal 6 6 5 2 3 3" xfId="17115" xr:uid="{00000000-0005-0000-0000-000090440000}"/>
    <cellStyle name="Normal 6 6 5 2 3 3 2" xfId="17116" xr:uid="{00000000-0005-0000-0000-000091440000}"/>
    <cellStyle name="Normal 6 6 5 2 3 4" xfId="17117" xr:uid="{00000000-0005-0000-0000-000092440000}"/>
    <cellStyle name="Normal 6 6 5 2 4" xfId="17118" xr:uid="{00000000-0005-0000-0000-000093440000}"/>
    <cellStyle name="Normal 6 6 5 2 4 2" xfId="17119" xr:uid="{00000000-0005-0000-0000-000094440000}"/>
    <cellStyle name="Normal 6 6 5 2 4 2 2" xfId="17120" xr:uid="{00000000-0005-0000-0000-000095440000}"/>
    <cellStyle name="Normal 6 6 5 2 4 2 2 2" xfId="17121" xr:uid="{00000000-0005-0000-0000-000096440000}"/>
    <cellStyle name="Normal 6 6 5 2 4 2 3" xfId="17122" xr:uid="{00000000-0005-0000-0000-000097440000}"/>
    <cellStyle name="Normal 6 6 5 2 4 3" xfId="17123" xr:uid="{00000000-0005-0000-0000-000098440000}"/>
    <cellStyle name="Normal 6 6 5 2 4 3 2" xfId="17124" xr:uid="{00000000-0005-0000-0000-000099440000}"/>
    <cellStyle name="Normal 6 6 5 2 4 4" xfId="17125" xr:uid="{00000000-0005-0000-0000-00009A440000}"/>
    <cellStyle name="Normal 6 6 5 2 5" xfId="17126" xr:uid="{00000000-0005-0000-0000-00009B440000}"/>
    <cellStyle name="Normal 6 6 5 2 5 2" xfId="17127" xr:uid="{00000000-0005-0000-0000-00009C440000}"/>
    <cellStyle name="Normal 6 6 5 2 5 2 2" xfId="17128" xr:uid="{00000000-0005-0000-0000-00009D440000}"/>
    <cellStyle name="Normal 6 6 5 2 5 3" xfId="17129" xr:uid="{00000000-0005-0000-0000-00009E440000}"/>
    <cellStyle name="Normal 6 6 5 2 6" xfId="17130" xr:uid="{00000000-0005-0000-0000-00009F440000}"/>
    <cellStyle name="Normal 6 6 5 2 6 2" xfId="17131" xr:uid="{00000000-0005-0000-0000-0000A0440000}"/>
    <cellStyle name="Normal 6 6 5 2 7" xfId="17132" xr:uid="{00000000-0005-0000-0000-0000A1440000}"/>
    <cellStyle name="Normal 6 6 5 3" xfId="17133" xr:uid="{00000000-0005-0000-0000-0000A2440000}"/>
    <cellStyle name="Normal 6 6 5 3 2" xfId="17134" xr:uid="{00000000-0005-0000-0000-0000A3440000}"/>
    <cellStyle name="Normal 6 6 5 3 2 2" xfId="17135" xr:uid="{00000000-0005-0000-0000-0000A4440000}"/>
    <cellStyle name="Normal 6 6 5 3 2 2 2" xfId="17136" xr:uid="{00000000-0005-0000-0000-0000A5440000}"/>
    <cellStyle name="Normal 6 6 5 3 2 3" xfId="17137" xr:uid="{00000000-0005-0000-0000-0000A6440000}"/>
    <cellStyle name="Normal 6 6 5 3 3" xfId="17138" xr:uid="{00000000-0005-0000-0000-0000A7440000}"/>
    <cellStyle name="Normal 6 6 5 3 3 2" xfId="17139" xr:uid="{00000000-0005-0000-0000-0000A8440000}"/>
    <cellStyle name="Normal 6 6 5 3 4" xfId="17140" xr:uid="{00000000-0005-0000-0000-0000A9440000}"/>
    <cellStyle name="Normal 6 6 5 4" xfId="17141" xr:uid="{00000000-0005-0000-0000-0000AA440000}"/>
    <cellStyle name="Normal 6 6 5 4 2" xfId="17142" xr:uid="{00000000-0005-0000-0000-0000AB440000}"/>
    <cellStyle name="Normal 6 6 5 4 2 2" xfId="17143" xr:uid="{00000000-0005-0000-0000-0000AC440000}"/>
    <cellStyle name="Normal 6 6 5 4 2 2 2" xfId="17144" xr:uid="{00000000-0005-0000-0000-0000AD440000}"/>
    <cellStyle name="Normal 6 6 5 4 2 3" xfId="17145" xr:uid="{00000000-0005-0000-0000-0000AE440000}"/>
    <cellStyle name="Normal 6 6 5 4 3" xfId="17146" xr:uid="{00000000-0005-0000-0000-0000AF440000}"/>
    <cellStyle name="Normal 6 6 5 4 3 2" xfId="17147" xr:uid="{00000000-0005-0000-0000-0000B0440000}"/>
    <cellStyle name="Normal 6 6 5 4 4" xfId="17148" xr:uid="{00000000-0005-0000-0000-0000B1440000}"/>
    <cellStyle name="Normal 6 6 5 5" xfId="17149" xr:uid="{00000000-0005-0000-0000-0000B2440000}"/>
    <cellStyle name="Normal 6 6 5 5 2" xfId="17150" xr:uid="{00000000-0005-0000-0000-0000B3440000}"/>
    <cellStyle name="Normal 6 6 5 5 2 2" xfId="17151" xr:uid="{00000000-0005-0000-0000-0000B4440000}"/>
    <cellStyle name="Normal 6 6 5 5 2 2 2" xfId="17152" xr:uid="{00000000-0005-0000-0000-0000B5440000}"/>
    <cellStyle name="Normal 6 6 5 5 2 3" xfId="17153" xr:uid="{00000000-0005-0000-0000-0000B6440000}"/>
    <cellStyle name="Normal 6 6 5 5 3" xfId="17154" xr:uid="{00000000-0005-0000-0000-0000B7440000}"/>
    <cellStyle name="Normal 6 6 5 5 3 2" xfId="17155" xr:uid="{00000000-0005-0000-0000-0000B8440000}"/>
    <cellStyle name="Normal 6 6 5 5 4" xfId="17156" xr:uid="{00000000-0005-0000-0000-0000B9440000}"/>
    <cellStyle name="Normal 6 6 5 6" xfId="17157" xr:uid="{00000000-0005-0000-0000-0000BA440000}"/>
    <cellStyle name="Normal 6 6 5 6 2" xfId="17158" xr:uid="{00000000-0005-0000-0000-0000BB440000}"/>
    <cellStyle name="Normal 6 6 5 6 2 2" xfId="17159" xr:uid="{00000000-0005-0000-0000-0000BC440000}"/>
    <cellStyle name="Normal 6 6 5 6 2 2 2" xfId="17160" xr:uid="{00000000-0005-0000-0000-0000BD440000}"/>
    <cellStyle name="Normal 6 6 5 6 2 3" xfId="17161" xr:uid="{00000000-0005-0000-0000-0000BE440000}"/>
    <cellStyle name="Normal 6 6 5 6 3" xfId="17162" xr:uid="{00000000-0005-0000-0000-0000BF440000}"/>
    <cellStyle name="Normal 6 6 5 6 3 2" xfId="17163" xr:uid="{00000000-0005-0000-0000-0000C0440000}"/>
    <cellStyle name="Normal 6 6 5 6 4" xfId="17164" xr:uid="{00000000-0005-0000-0000-0000C1440000}"/>
    <cellStyle name="Normal 6 6 5 7" xfId="17165" xr:uid="{00000000-0005-0000-0000-0000C2440000}"/>
    <cellStyle name="Normal 6 6 5 7 2" xfId="17166" xr:uid="{00000000-0005-0000-0000-0000C3440000}"/>
    <cellStyle name="Normal 6 6 5 7 2 2" xfId="17167" xr:uid="{00000000-0005-0000-0000-0000C4440000}"/>
    <cellStyle name="Normal 6 6 5 7 3" xfId="17168" xr:uid="{00000000-0005-0000-0000-0000C5440000}"/>
    <cellStyle name="Normal 6 6 5 8" xfId="17169" xr:uid="{00000000-0005-0000-0000-0000C6440000}"/>
    <cellStyle name="Normal 6 6 5 8 2" xfId="17170" xr:uid="{00000000-0005-0000-0000-0000C7440000}"/>
    <cellStyle name="Normal 6 6 5 9" xfId="17171" xr:uid="{00000000-0005-0000-0000-0000C8440000}"/>
    <cellStyle name="Normal 6 6 5 9 2" xfId="17172" xr:uid="{00000000-0005-0000-0000-0000C9440000}"/>
    <cellStyle name="Normal 6 6 6" xfId="17173" xr:uid="{00000000-0005-0000-0000-0000CA440000}"/>
    <cellStyle name="Normal 6 6 6 2" xfId="17174" xr:uid="{00000000-0005-0000-0000-0000CB440000}"/>
    <cellStyle name="Normal 6 6 6 2 2" xfId="17175" xr:uid="{00000000-0005-0000-0000-0000CC440000}"/>
    <cellStyle name="Normal 6 6 6 2 2 2" xfId="17176" xr:uid="{00000000-0005-0000-0000-0000CD440000}"/>
    <cellStyle name="Normal 6 6 6 2 2 2 2" xfId="17177" xr:uid="{00000000-0005-0000-0000-0000CE440000}"/>
    <cellStyle name="Normal 6 6 6 2 2 2 2 2" xfId="17178" xr:uid="{00000000-0005-0000-0000-0000CF440000}"/>
    <cellStyle name="Normal 6 6 6 2 2 2 3" xfId="17179" xr:uid="{00000000-0005-0000-0000-0000D0440000}"/>
    <cellStyle name="Normal 6 6 6 2 2 3" xfId="17180" xr:uid="{00000000-0005-0000-0000-0000D1440000}"/>
    <cellStyle name="Normal 6 6 6 2 2 3 2" xfId="17181" xr:uid="{00000000-0005-0000-0000-0000D2440000}"/>
    <cellStyle name="Normal 6 6 6 2 2 4" xfId="17182" xr:uid="{00000000-0005-0000-0000-0000D3440000}"/>
    <cellStyle name="Normal 6 6 6 2 3" xfId="17183" xr:uid="{00000000-0005-0000-0000-0000D4440000}"/>
    <cellStyle name="Normal 6 6 6 2 3 2" xfId="17184" xr:uid="{00000000-0005-0000-0000-0000D5440000}"/>
    <cellStyle name="Normal 6 6 6 2 3 2 2" xfId="17185" xr:uid="{00000000-0005-0000-0000-0000D6440000}"/>
    <cellStyle name="Normal 6 6 6 2 3 2 2 2" xfId="17186" xr:uid="{00000000-0005-0000-0000-0000D7440000}"/>
    <cellStyle name="Normal 6 6 6 2 3 2 3" xfId="17187" xr:uid="{00000000-0005-0000-0000-0000D8440000}"/>
    <cellStyle name="Normal 6 6 6 2 3 3" xfId="17188" xr:uid="{00000000-0005-0000-0000-0000D9440000}"/>
    <cellStyle name="Normal 6 6 6 2 3 3 2" xfId="17189" xr:uid="{00000000-0005-0000-0000-0000DA440000}"/>
    <cellStyle name="Normal 6 6 6 2 3 4" xfId="17190" xr:uid="{00000000-0005-0000-0000-0000DB440000}"/>
    <cellStyle name="Normal 6 6 6 2 4" xfId="17191" xr:uid="{00000000-0005-0000-0000-0000DC440000}"/>
    <cellStyle name="Normal 6 6 6 2 4 2" xfId="17192" xr:uid="{00000000-0005-0000-0000-0000DD440000}"/>
    <cellStyle name="Normal 6 6 6 2 4 2 2" xfId="17193" xr:uid="{00000000-0005-0000-0000-0000DE440000}"/>
    <cellStyle name="Normal 6 6 6 2 4 2 2 2" xfId="17194" xr:uid="{00000000-0005-0000-0000-0000DF440000}"/>
    <cellStyle name="Normal 6 6 6 2 4 2 3" xfId="17195" xr:uid="{00000000-0005-0000-0000-0000E0440000}"/>
    <cellStyle name="Normal 6 6 6 2 4 3" xfId="17196" xr:uid="{00000000-0005-0000-0000-0000E1440000}"/>
    <cellStyle name="Normal 6 6 6 2 4 3 2" xfId="17197" xr:uid="{00000000-0005-0000-0000-0000E2440000}"/>
    <cellStyle name="Normal 6 6 6 2 4 4" xfId="17198" xr:uid="{00000000-0005-0000-0000-0000E3440000}"/>
    <cellStyle name="Normal 6 6 6 2 5" xfId="17199" xr:uid="{00000000-0005-0000-0000-0000E4440000}"/>
    <cellStyle name="Normal 6 6 6 2 5 2" xfId="17200" xr:uid="{00000000-0005-0000-0000-0000E5440000}"/>
    <cellStyle name="Normal 6 6 6 2 5 2 2" xfId="17201" xr:uid="{00000000-0005-0000-0000-0000E6440000}"/>
    <cellStyle name="Normal 6 6 6 2 5 3" xfId="17202" xr:uid="{00000000-0005-0000-0000-0000E7440000}"/>
    <cellStyle name="Normal 6 6 6 2 6" xfId="17203" xr:uid="{00000000-0005-0000-0000-0000E8440000}"/>
    <cellStyle name="Normal 6 6 6 2 6 2" xfId="17204" xr:uid="{00000000-0005-0000-0000-0000E9440000}"/>
    <cellStyle name="Normal 6 6 6 2 7" xfId="17205" xr:uid="{00000000-0005-0000-0000-0000EA440000}"/>
    <cellStyle name="Normal 6 6 6 3" xfId="17206" xr:uid="{00000000-0005-0000-0000-0000EB440000}"/>
    <cellStyle name="Normal 6 6 6 3 2" xfId="17207" xr:uid="{00000000-0005-0000-0000-0000EC440000}"/>
    <cellStyle name="Normal 6 6 6 3 2 2" xfId="17208" xr:uid="{00000000-0005-0000-0000-0000ED440000}"/>
    <cellStyle name="Normal 6 6 6 3 2 2 2" xfId="17209" xr:uid="{00000000-0005-0000-0000-0000EE440000}"/>
    <cellStyle name="Normal 6 6 6 3 2 3" xfId="17210" xr:uid="{00000000-0005-0000-0000-0000EF440000}"/>
    <cellStyle name="Normal 6 6 6 3 3" xfId="17211" xr:uid="{00000000-0005-0000-0000-0000F0440000}"/>
    <cellStyle name="Normal 6 6 6 3 3 2" xfId="17212" xr:uid="{00000000-0005-0000-0000-0000F1440000}"/>
    <cellStyle name="Normal 6 6 6 3 4" xfId="17213" xr:uid="{00000000-0005-0000-0000-0000F2440000}"/>
    <cellStyle name="Normal 6 6 6 4" xfId="17214" xr:uid="{00000000-0005-0000-0000-0000F3440000}"/>
    <cellStyle name="Normal 6 6 6 4 2" xfId="17215" xr:uid="{00000000-0005-0000-0000-0000F4440000}"/>
    <cellStyle name="Normal 6 6 6 4 2 2" xfId="17216" xr:uid="{00000000-0005-0000-0000-0000F5440000}"/>
    <cellStyle name="Normal 6 6 6 4 2 2 2" xfId="17217" xr:uid="{00000000-0005-0000-0000-0000F6440000}"/>
    <cellStyle name="Normal 6 6 6 4 2 3" xfId="17218" xr:uid="{00000000-0005-0000-0000-0000F7440000}"/>
    <cellStyle name="Normal 6 6 6 4 3" xfId="17219" xr:uid="{00000000-0005-0000-0000-0000F8440000}"/>
    <cellStyle name="Normal 6 6 6 4 3 2" xfId="17220" xr:uid="{00000000-0005-0000-0000-0000F9440000}"/>
    <cellStyle name="Normal 6 6 6 4 4" xfId="17221" xr:uid="{00000000-0005-0000-0000-0000FA440000}"/>
    <cellStyle name="Normal 6 6 6 5" xfId="17222" xr:uid="{00000000-0005-0000-0000-0000FB440000}"/>
    <cellStyle name="Normal 6 6 6 5 2" xfId="17223" xr:uid="{00000000-0005-0000-0000-0000FC440000}"/>
    <cellStyle name="Normal 6 6 6 5 2 2" xfId="17224" xr:uid="{00000000-0005-0000-0000-0000FD440000}"/>
    <cellStyle name="Normal 6 6 6 5 2 2 2" xfId="17225" xr:uid="{00000000-0005-0000-0000-0000FE440000}"/>
    <cellStyle name="Normal 6 6 6 5 2 3" xfId="17226" xr:uid="{00000000-0005-0000-0000-0000FF440000}"/>
    <cellStyle name="Normal 6 6 6 5 3" xfId="17227" xr:uid="{00000000-0005-0000-0000-000000450000}"/>
    <cellStyle name="Normal 6 6 6 5 3 2" xfId="17228" xr:uid="{00000000-0005-0000-0000-000001450000}"/>
    <cellStyle name="Normal 6 6 6 5 4" xfId="17229" xr:uid="{00000000-0005-0000-0000-000002450000}"/>
    <cellStyle name="Normal 6 6 6 6" xfId="17230" xr:uid="{00000000-0005-0000-0000-000003450000}"/>
    <cellStyle name="Normal 6 6 6 6 2" xfId="17231" xr:uid="{00000000-0005-0000-0000-000004450000}"/>
    <cellStyle name="Normal 6 6 6 6 2 2" xfId="17232" xr:uid="{00000000-0005-0000-0000-000005450000}"/>
    <cellStyle name="Normal 6 6 6 6 3" xfId="17233" xr:uid="{00000000-0005-0000-0000-000006450000}"/>
    <cellStyle name="Normal 6 6 6 7" xfId="17234" xr:uid="{00000000-0005-0000-0000-000007450000}"/>
    <cellStyle name="Normal 6 6 6 7 2" xfId="17235" xr:uid="{00000000-0005-0000-0000-000008450000}"/>
    <cellStyle name="Normal 6 6 6 8" xfId="17236" xr:uid="{00000000-0005-0000-0000-000009450000}"/>
    <cellStyle name="Normal 6 6 6 8 2" xfId="17237" xr:uid="{00000000-0005-0000-0000-00000A450000}"/>
    <cellStyle name="Normal 6 6 6 9" xfId="17238" xr:uid="{00000000-0005-0000-0000-00000B450000}"/>
    <cellStyle name="Normal 6 6 7" xfId="17239" xr:uid="{00000000-0005-0000-0000-00000C450000}"/>
    <cellStyle name="Normal 6 6 7 2" xfId="17240" xr:uid="{00000000-0005-0000-0000-00000D450000}"/>
    <cellStyle name="Normal 6 6 7 2 2" xfId="17241" xr:uid="{00000000-0005-0000-0000-00000E450000}"/>
    <cellStyle name="Normal 6 6 7 2 2 2" xfId="17242" xr:uid="{00000000-0005-0000-0000-00000F450000}"/>
    <cellStyle name="Normal 6 6 7 2 2 2 2" xfId="17243" xr:uid="{00000000-0005-0000-0000-000010450000}"/>
    <cellStyle name="Normal 6 6 7 2 2 2 2 2" xfId="17244" xr:uid="{00000000-0005-0000-0000-000011450000}"/>
    <cellStyle name="Normal 6 6 7 2 2 2 3" xfId="17245" xr:uid="{00000000-0005-0000-0000-000012450000}"/>
    <cellStyle name="Normal 6 6 7 2 2 3" xfId="17246" xr:uid="{00000000-0005-0000-0000-000013450000}"/>
    <cellStyle name="Normal 6 6 7 2 2 3 2" xfId="17247" xr:uid="{00000000-0005-0000-0000-000014450000}"/>
    <cellStyle name="Normal 6 6 7 2 2 4" xfId="17248" xr:uid="{00000000-0005-0000-0000-000015450000}"/>
    <cellStyle name="Normal 6 6 7 2 3" xfId="17249" xr:uid="{00000000-0005-0000-0000-000016450000}"/>
    <cellStyle name="Normal 6 6 7 2 3 2" xfId="17250" xr:uid="{00000000-0005-0000-0000-000017450000}"/>
    <cellStyle name="Normal 6 6 7 2 3 2 2" xfId="17251" xr:uid="{00000000-0005-0000-0000-000018450000}"/>
    <cellStyle name="Normal 6 6 7 2 3 2 2 2" xfId="17252" xr:uid="{00000000-0005-0000-0000-000019450000}"/>
    <cellStyle name="Normal 6 6 7 2 3 2 3" xfId="17253" xr:uid="{00000000-0005-0000-0000-00001A450000}"/>
    <cellStyle name="Normal 6 6 7 2 3 3" xfId="17254" xr:uid="{00000000-0005-0000-0000-00001B450000}"/>
    <cellStyle name="Normal 6 6 7 2 3 3 2" xfId="17255" xr:uid="{00000000-0005-0000-0000-00001C450000}"/>
    <cellStyle name="Normal 6 6 7 2 3 4" xfId="17256" xr:uid="{00000000-0005-0000-0000-00001D450000}"/>
    <cellStyle name="Normal 6 6 7 2 4" xfId="17257" xr:uid="{00000000-0005-0000-0000-00001E450000}"/>
    <cellStyle name="Normal 6 6 7 2 4 2" xfId="17258" xr:uid="{00000000-0005-0000-0000-00001F450000}"/>
    <cellStyle name="Normal 6 6 7 2 4 2 2" xfId="17259" xr:uid="{00000000-0005-0000-0000-000020450000}"/>
    <cellStyle name="Normal 6 6 7 2 4 2 2 2" xfId="17260" xr:uid="{00000000-0005-0000-0000-000021450000}"/>
    <cellStyle name="Normal 6 6 7 2 4 2 3" xfId="17261" xr:uid="{00000000-0005-0000-0000-000022450000}"/>
    <cellStyle name="Normal 6 6 7 2 4 3" xfId="17262" xr:uid="{00000000-0005-0000-0000-000023450000}"/>
    <cellStyle name="Normal 6 6 7 2 4 3 2" xfId="17263" xr:uid="{00000000-0005-0000-0000-000024450000}"/>
    <cellStyle name="Normal 6 6 7 2 4 4" xfId="17264" xr:uid="{00000000-0005-0000-0000-000025450000}"/>
    <cellStyle name="Normal 6 6 7 2 5" xfId="17265" xr:uid="{00000000-0005-0000-0000-000026450000}"/>
    <cellStyle name="Normal 6 6 7 2 5 2" xfId="17266" xr:uid="{00000000-0005-0000-0000-000027450000}"/>
    <cellStyle name="Normal 6 6 7 2 5 2 2" xfId="17267" xr:uid="{00000000-0005-0000-0000-000028450000}"/>
    <cellStyle name="Normal 6 6 7 2 5 3" xfId="17268" xr:uid="{00000000-0005-0000-0000-000029450000}"/>
    <cellStyle name="Normal 6 6 7 2 6" xfId="17269" xr:uid="{00000000-0005-0000-0000-00002A450000}"/>
    <cellStyle name="Normal 6 6 7 2 6 2" xfId="17270" xr:uid="{00000000-0005-0000-0000-00002B450000}"/>
    <cellStyle name="Normal 6 6 7 2 7" xfId="17271" xr:uid="{00000000-0005-0000-0000-00002C450000}"/>
    <cellStyle name="Normal 6 6 7 3" xfId="17272" xr:uid="{00000000-0005-0000-0000-00002D450000}"/>
    <cellStyle name="Normal 6 6 7 3 2" xfId="17273" xr:uid="{00000000-0005-0000-0000-00002E450000}"/>
    <cellStyle name="Normal 6 6 7 3 2 2" xfId="17274" xr:uid="{00000000-0005-0000-0000-00002F450000}"/>
    <cellStyle name="Normal 6 6 7 3 2 2 2" xfId="17275" xr:uid="{00000000-0005-0000-0000-000030450000}"/>
    <cellStyle name="Normal 6 6 7 3 2 3" xfId="17276" xr:uid="{00000000-0005-0000-0000-000031450000}"/>
    <cellStyle name="Normal 6 6 7 3 3" xfId="17277" xr:uid="{00000000-0005-0000-0000-000032450000}"/>
    <cellStyle name="Normal 6 6 7 3 3 2" xfId="17278" xr:uid="{00000000-0005-0000-0000-000033450000}"/>
    <cellStyle name="Normal 6 6 7 3 4" xfId="17279" xr:uid="{00000000-0005-0000-0000-000034450000}"/>
    <cellStyle name="Normal 6 6 7 4" xfId="17280" xr:uid="{00000000-0005-0000-0000-000035450000}"/>
    <cellStyle name="Normal 6 6 7 4 2" xfId="17281" xr:uid="{00000000-0005-0000-0000-000036450000}"/>
    <cellStyle name="Normal 6 6 7 4 2 2" xfId="17282" xr:uid="{00000000-0005-0000-0000-000037450000}"/>
    <cellStyle name="Normal 6 6 7 4 2 2 2" xfId="17283" xr:uid="{00000000-0005-0000-0000-000038450000}"/>
    <cellStyle name="Normal 6 6 7 4 2 3" xfId="17284" xr:uid="{00000000-0005-0000-0000-000039450000}"/>
    <cellStyle name="Normal 6 6 7 4 3" xfId="17285" xr:uid="{00000000-0005-0000-0000-00003A450000}"/>
    <cellStyle name="Normal 6 6 7 4 3 2" xfId="17286" xr:uid="{00000000-0005-0000-0000-00003B450000}"/>
    <cellStyle name="Normal 6 6 7 4 4" xfId="17287" xr:uid="{00000000-0005-0000-0000-00003C450000}"/>
    <cellStyle name="Normal 6 6 7 5" xfId="17288" xr:uid="{00000000-0005-0000-0000-00003D450000}"/>
    <cellStyle name="Normal 6 6 7 5 2" xfId="17289" xr:uid="{00000000-0005-0000-0000-00003E450000}"/>
    <cellStyle name="Normal 6 6 7 5 2 2" xfId="17290" xr:uid="{00000000-0005-0000-0000-00003F450000}"/>
    <cellStyle name="Normal 6 6 7 5 2 2 2" xfId="17291" xr:uid="{00000000-0005-0000-0000-000040450000}"/>
    <cellStyle name="Normal 6 6 7 5 2 3" xfId="17292" xr:uid="{00000000-0005-0000-0000-000041450000}"/>
    <cellStyle name="Normal 6 6 7 5 3" xfId="17293" xr:uid="{00000000-0005-0000-0000-000042450000}"/>
    <cellStyle name="Normal 6 6 7 5 3 2" xfId="17294" xr:uid="{00000000-0005-0000-0000-000043450000}"/>
    <cellStyle name="Normal 6 6 7 5 4" xfId="17295" xr:uid="{00000000-0005-0000-0000-000044450000}"/>
    <cellStyle name="Normal 6 6 7 6" xfId="17296" xr:uid="{00000000-0005-0000-0000-000045450000}"/>
    <cellStyle name="Normal 6 6 7 6 2" xfId="17297" xr:uid="{00000000-0005-0000-0000-000046450000}"/>
    <cellStyle name="Normal 6 6 7 6 2 2" xfId="17298" xr:uid="{00000000-0005-0000-0000-000047450000}"/>
    <cellStyle name="Normal 6 6 7 6 3" xfId="17299" xr:uid="{00000000-0005-0000-0000-000048450000}"/>
    <cellStyle name="Normal 6 6 7 7" xfId="17300" xr:uid="{00000000-0005-0000-0000-000049450000}"/>
    <cellStyle name="Normal 6 6 7 7 2" xfId="17301" xr:uid="{00000000-0005-0000-0000-00004A450000}"/>
    <cellStyle name="Normal 6 6 7 8" xfId="17302" xr:uid="{00000000-0005-0000-0000-00004B450000}"/>
    <cellStyle name="Normal 6 6 7 8 2" xfId="17303" xr:uid="{00000000-0005-0000-0000-00004C450000}"/>
    <cellStyle name="Normal 6 6 7 9" xfId="17304" xr:uid="{00000000-0005-0000-0000-00004D450000}"/>
    <cellStyle name="Normal 6 6 8" xfId="17305" xr:uid="{00000000-0005-0000-0000-00004E450000}"/>
    <cellStyle name="Normal 6 6 8 2" xfId="17306" xr:uid="{00000000-0005-0000-0000-00004F450000}"/>
    <cellStyle name="Normal 6 6 8 2 2" xfId="17307" xr:uid="{00000000-0005-0000-0000-000050450000}"/>
    <cellStyle name="Normal 6 6 8 2 2 2" xfId="17308" xr:uid="{00000000-0005-0000-0000-000051450000}"/>
    <cellStyle name="Normal 6 6 8 2 2 2 2" xfId="17309" xr:uid="{00000000-0005-0000-0000-000052450000}"/>
    <cellStyle name="Normal 6 6 8 2 2 3" xfId="17310" xr:uid="{00000000-0005-0000-0000-000053450000}"/>
    <cellStyle name="Normal 6 6 8 2 3" xfId="17311" xr:uid="{00000000-0005-0000-0000-000054450000}"/>
    <cellStyle name="Normal 6 6 8 2 3 2" xfId="17312" xr:uid="{00000000-0005-0000-0000-000055450000}"/>
    <cellStyle name="Normal 6 6 8 2 4" xfId="17313" xr:uid="{00000000-0005-0000-0000-000056450000}"/>
    <cellStyle name="Normal 6 6 8 3" xfId="17314" xr:uid="{00000000-0005-0000-0000-000057450000}"/>
    <cellStyle name="Normal 6 6 8 3 2" xfId="17315" xr:uid="{00000000-0005-0000-0000-000058450000}"/>
    <cellStyle name="Normal 6 6 8 3 2 2" xfId="17316" xr:uid="{00000000-0005-0000-0000-000059450000}"/>
    <cellStyle name="Normal 6 6 8 3 2 2 2" xfId="17317" xr:uid="{00000000-0005-0000-0000-00005A450000}"/>
    <cellStyle name="Normal 6 6 8 3 2 3" xfId="17318" xr:uid="{00000000-0005-0000-0000-00005B450000}"/>
    <cellStyle name="Normal 6 6 8 3 3" xfId="17319" xr:uid="{00000000-0005-0000-0000-00005C450000}"/>
    <cellStyle name="Normal 6 6 8 3 3 2" xfId="17320" xr:uid="{00000000-0005-0000-0000-00005D450000}"/>
    <cellStyle name="Normal 6 6 8 3 4" xfId="17321" xr:uid="{00000000-0005-0000-0000-00005E450000}"/>
    <cellStyle name="Normal 6 6 8 4" xfId="17322" xr:uid="{00000000-0005-0000-0000-00005F450000}"/>
    <cellStyle name="Normal 6 6 8 4 2" xfId="17323" xr:uid="{00000000-0005-0000-0000-000060450000}"/>
    <cellStyle name="Normal 6 6 8 4 2 2" xfId="17324" xr:uid="{00000000-0005-0000-0000-000061450000}"/>
    <cellStyle name="Normal 6 6 8 4 2 2 2" xfId="17325" xr:uid="{00000000-0005-0000-0000-000062450000}"/>
    <cellStyle name="Normal 6 6 8 4 2 3" xfId="17326" xr:uid="{00000000-0005-0000-0000-000063450000}"/>
    <cellStyle name="Normal 6 6 8 4 3" xfId="17327" xr:uid="{00000000-0005-0000-0000-000064450000}"/>
    <cellStyle name="Normal 6 6 8 4 3 2" xfId="17328" xr:uid="{00000000-0005-0000-0000-000065450000}"/>
    <cellStyle name="Normal 6 6 8 4 4" xfId="17329" xr:uid="{00000000-0005-0000-0000-000066450000}"/>
    <cellStyle name="Normal 6 6 8 5" xfId="17330" xr:uid="{00000000-0005-0000-0000-000067450000}"/>
    <cellStyle name="Normal 6 6 8 5 2" xfId="17331" xr:uid="{00000000-0005-0000-0000-000068450000}"/>
    <cellStyle name="Normal 6 6 8 5 2 2" xfId="17332" xr:uid="{00000000-0005-0000-0000-000069450000}"/>
    <cellStyle name="Normal 6 6 8 5 3" xfId="17333" xr:uid="{00000000-0005-0000-0000-00006A450000}"/>
    <cellStyle name="Normal 6 6 8 6" xfId="17334" xr:uid="{00000000-0005-0000-0000-00006B450000}"/>
    <cellStyle name="Normal 6 6 8 6 2" xfId="17335" xr:uid="{00000000-0005-0000-0000-00006C450000}"/>
    <cellStyle name="Normal 6 6 8 7" xfId="17336" xr:uid="{00000000-0005-0000-0000-00006D450000}"/>
    <cellStyle name="Normal 6 6 8 7 2" xfId="17337" xr:uid="{00000000-0005-0000-0000-00006E450000}"/>
    <cellStyle name="Normal 6 6 8 8" xfId="17338" xr:uid="{00000000-0005-0000-0000-00006F450000}"/>
    <cellStyle name="Normal 6 6 9" xfId="17339" xr:uid="{00000000-0005-0000-0000-000070450000}"/>
    <cellStyle name="Normal 6 6 9 2" xfId="17340" xr:uid="{00000000-0005-0000-0000-000071450000}"/>
    <cellStyle name="Normal 6 6 9 2 2" xfId="17341" xr:uid="{00000000-0005-0000-0000-000072450000}"/>
    <cellStyle name="Normal 6 6 9 2 2 2" xfId="17342" xr:uid="{00000000-0005-0000-0000-000073450000}"/>
    <cellStyle name="Normal 6 6 9 2 3" xfId="17343" xr:uid="{00000000-0005-0000-0000-000074450000}"/>
    <cellStyle name="Normal 6 6 9 3" xfId="17344" xr:uid="{00000000-0005-0000-0000-000075450000}"/>
    <cellStyle name="Normal 6 6 9 3 2" xfId="17345" xr:uid="{00000000-0005-0000-0000-000076450000}"/>
    <cellStyle name="Normal 6 6 9 4" xfId="17346" xr:uid="{00000000-0005-0000-0000-000077450000}"/>
    <cellStyle name="Normal 6 7" xfId="526" xr:uid="{00000000-0005-0000-0000-000078450000}"/>
    <cellStyle name="Normal 6 7 10" xfId="17348" xr:uid="{00000000-0005-0000-0000-000079450000}"/>
    <cellStyle name="Normal 6 7 10 2" xfId="17349" xr:uid="{00000000-0005-0000-0000-00007A450000}"/>
    <cellStyle name="Normal 6 7 10 2 2" xfId="17350" xr:uid="{00000000-0005-0000-0000-00007B450000}"/>
    <cellStyle name="Normal 6 7 10 2 2 2" xfId="17351" xr:uid="{00000000-0005-0000-0000-00007C450000}"/>
    <cellStyle name="Normal 6 7 10 2 3" xfId="17352" xr:uid="{00000000-0005-0000-0000-00007D450000}"/>
    <cellStyle name="Normal 6 7 10 3" xfId="17353" xr:uid="{00000000-0005-0000-0000-00007E450000}"/>
    <cellStyle name="Normal 6 7 10 3 2" xfId="17354" xr:uid="{00000000-0005-0000-0000-00007F450000}"/>
    <cellStyle name="Normal 6 7 10 4" xfId="17355" xr:uid="{00000000-0005-0000-0000-000080450000}"/>
    <cellStyle name="Normal 6 7 11" xfId="17356" xr:uid="{00000000-0005-0000-0000-000081450000}"/>
    <cellStyle name="Normal 6 7 11 2" xfId="17357" xr:uid="{00000000-0005-0000-0000-000082450000}"/>
    <cellStyle name="Normal 6 7 11 2 2" xfId="17358" xr:uid="{00000000-0005-0000-0000-000083450000}"/>
    <cellStyle name="Normal 6 7 11 2 2 2" xfId="17359" xr:uid="{00000000-0005-0000-0000-000084450000}"/>
    <cellStyle name="Normal 6 7 11 2 3" xfId="17360" xr:uid="{00000000-0005-0000-0000-000085450000}"/>
    <cellStyle name="Normal 6 7 11 3" xfId="17361" xr:uid="{00000000-0005-0000-0000-000086450000}"/>
    <cellStyle name="Normal 6 7 11 3 2" xfId="17362" xr:uid="{00000000-0005-0000-0000-000087450000}"/>
    <cellStyle name="Normal 6 7 11 4" xfId="17363" xr:uid="{00000000-0005-0000-0000-000088450000}"/>
    <cellStyle name="Normal 6 7 12" xfId="17364" xr:uid="{00000000-0005-0000-0000-000089450000}"/>
    <cellStyle name="Normal 6 7 12 2" xfId="17365" xr:uid="{00000000-0005-0000-0000-00008A450000}"/>
    <cellStyle name="Normal 6 7 12 2 2" xfId="17366" xr:uid="{00000000-0005-0000-0000-00008B450000}"/>
    <cellStyle name="Normal 6 7 12 3" xfId="17367" xr:uid="{00000000-0005-0000-0000-00008C450000}"/>
    <cellStyle name="Normal 6 7 13" xfId="17368" xr:uid="{00000000-0005-0000-0000-00008D450000}"/>
    <cellStyle name="Normal 6 7 13 2" xfId="17369" xr:uid="{00000000-0005-0000-0000-00008E450000}"/>
    <cellStyle name="Normal 6 7 14" xfId="17370" xr:uid="{00000000-0005-0000-0000-00008F450000}"/>
    <cellStyle name="Normal 6 7 14 2" xfId="17371" xr:uid="{00000000-0005-0000-0000-000090450000}"/>
    <cellStyle name="Normal 6 7 15" xfId="17372" xr:uid="{00000000-0005-0000-0000-000091450000}"/>
    <cellStyle name="Normal 6 7 15 2" xfId="17373" xr:uid="{00000000-0005-0000-0000-000092450000}"/>
    <cellStyle name="Normal 6 7 16" xfId="17374" xr:uid="{00000000-0005-0000-0000-000093450000}"/>
    <cellStyle name="Normal 6 7 17" xfId="17375" xr:uid="{00000000-0005-0000-0000-000094450000}"/>
    <cellStyle name="Normal 6 7 18" xfId="17376" xr:uid="{00000000-0005-0000-0000-000095450000}"/>
    <cellStyle name="Normal 6 7 19" xfId="17377" xr:uid="{00000000-0005-0000-0000-000096450000}"/>
    <cellStyle name="Normal 6 7 2" xfId="741" xr:uid="{00000000-0005-0000-0000-000097450000}"/>
    <cellStyle name="Normal 6 7 2 10" xfId="17379" xr:uid="{00000000-0005-0000-0000-000098450000}"/>
    <cellStyle name="Normal 6 7 2 10 2" xfId="17380" xr:uid="{00000000-0005-0000-0000-000099450000}"/>
    <cellStyle name="Normal 6 7 2 10 2 2" xfId="17381" xr:uid="{00000000-0005-0000-0000-00009A450000}"/>
    <cellStyle name="Normal 6 7 2 10 2 2 2" xfId="17382" xr:uid="{00000000-0005-0000-0000-00009B450000}"/>
    <cellStyle name="Normal 6 7 2 10 2 3" xfId="17383" xr:uid="{00000000-0005-0000-0000-00009C450000}"/>
    <cellStyle name="Normal 6 7 2 10 3" xfId="17384" xr:uid="{00000000-0005-0000-0000-00009D450000}"/>
    <cellStyle name="Normal 6 7 2 10 3 2" xfId="17385" xr:uid="{00000000-0005-0000-0000-00009E450000}"/>
    <cellStyle name="Normal 6 7 2 10 4" xfId="17386" xr:uid="{00000000-0005-0000-0000-00009F450000}"/>
    <cellStyle name="Normal 6 7 2 11" xfId="17387" xr:uid="{00000000-0005-0000-0000-0000A0450000}"/>
    <cellStyle name="Normal 6 7 2 11 2" xfId="17388" xr:uid="{00000000-0005-0000-0000-0000A1450000}"/>
    <cellStyle name="Normal 6 7 2 11 2 2" xfId="17389" xr:uid="{00000000-0005-0000-0000-0000A2450000}"/>
    <cellStyle name="Normal 6 7 2 11 3" xfId="17390" xr:uid="{00000000-0005-0000-0000-0000A3450000}"/>
    <cellStyle name="Normal 6 7 2 12" xfId="17391" xr:uid="{00000000-0005-0000-0000-0000A4450000}"/>
    <cellStyle name="Normal 6 7 2 12 2" xfId="17392" xr:uid="{00000000-0005-0000-0000-0000A5450000}"/>
    <cellStyle name="Normal 6 7 2 13" xfId="17393" xr:uid="{00000000-0005-0000-0000-0000A6450000}"/>
    <cellStyle name="Normal 6 7 2 13 2" xfId="17394" xr:uid="{00000000-0005-0000-0000-0000A7450000}"/>
    <cellStyle name="Normal 6 7 2 14" xfId="17395" xr:uid="{00000000-0005-0000-0000-0000A8450000}"/>
    <cellStyle name="Normal 6 7 2 14 2" xfId="17396" xr:uid="{00000000-0005-0000-0000-0000A9450000}"/>
    <cellStyle name="Normal 6 7 2 15" xfId="17397" xr:uid="{00000000-0005-0000-0000-0000AA450000}"/>
    <cellStyle name="Normal 6 7 2 16" xfId="17398" xr:uid="{00000000-0005-0000-0000-0000AB450000}"/>
    <cellStyle name="Normal 6 7 2 17" xfId="17399" xr:uid="{00000000-0005-0000-0000-0000AC450000}"/>
    <cellStyle name="Normal 6 7 2 18" xfId="17400" xr:uid="{00000000-0005-0000-0000-0000AD450000}"/>
    <cellStyle name="Normal 6 7 2 19" xfId="17378" xr:uid="{00000000-0005-0000-0000-0000AE450000}"/>
    <cellStyle name="Normal 6 7 2 2" xfId="17401" xr:uid="{00000000-0005-0000-0000-0000AF450000}"/>
    <cellStyle name="Normal 6 7 2 2 10" xfId="17402" xr:uid="{00000000-0005-0000-0000-0000B0450000}"/>
    <cellStyle name="Normal 6 7 2 2 10 2" xfId="17403" xr:uid="{00000000-0005-0000-0000-0000B1450000}"/>
    <cellStyle name="Normal 6 7 2 2 11" xfId="17404" xr:uid="{00000000-0005-0000-0000-0000B2450000}"/>
    <cellStyle name="Normal 6 7 2 2 2" xfId="17405" xr:uid="{00000000-0005-0000-0000-0000B3450000}"/>
    <cellStyle name="Normal 6 7 2 2 2 2" xfId="17406" xr:uid="{00000000-0005-0000-0000-0000B4450000}"/>
    <cellStyle name="Normal 6 7 2 2 2 2 2" xfId="17407" xr:uid="{00000000-0005-0000-0000-0000B5450000}"/>
    <cellStyle name="Normal 6 7 2 2 2 2 2 2" xfId="17408" xr:uid="{00000000-0005-0000-0000-0000B6450000}"/>
    <cellStyle name="Normal 6 7 2 2 2 2 2 2 2" xfId="17409" xr:uid="{00000000-0005-0000-0000-0000B7450000}"/>
    <cellStyle name="Normal 6 7 2 2 2 2 2 2 2 2" xfId="17410" xr:uid="{00000000-0005-0000-0000-0000B8450000}"/>
    <cellStyle name="Normal 6 7 2 2 2 2 2 2 3" xfId="17411" xr:uid="{00000000-0005-0000-0000-0000B9450000}"/>
    <cellStyle name="Normal 6 7 2 2 2 2 2 3" xfId="17412" xr:uid="{00000000-0005-0000-0000-0000BA450000}"/>
    <cellStyle name="Normal 6 7 2 2 2 2 2 3 2" xfId="17413" xr:uid="{00000000-0005-0000-0000-0000BB450000}"/>
    <cellStyle name="Normal 6 7 2 2 2 2 2 4" xfId="17414" xr:uid="{00000000-0005-0000-0000-0000BC450000}"/>
    <cellStyle name="Normal 6 7 2 2 2 2 3" xfId="17415" xr:uid="{00000000-0005-0000-0000-0000BD450000}"/>
    <cellStyle name="Normal 6 7 2 2 2 2 3 2" xfId="17416" xr:uid="{00000000-0005-0000-0000-0000BE450000}"/>
    <cellStyle name="Normal 6 7 2 2 2 2 3 2 2" xfId="17417" xr:uid="{00000000-0005-0000-0000-0000BF450000}"/>
    <cellStyle name="Normal 6 7 2 2 2 2 3 2 2 2" xfId="17418" xr:uid="{00000000-0005-0000-0000-0000C0450000}"/>
    <cellStyle name="Normal 6 7 2 2 2 2 3 2 3" xfId="17419" xr:uid="{00000000-0005-0000-0000-0000C1450000}"/>
    <cellStyle name="Normal 6 7 2 2 2 2 3 3" xfId="17420" xr:uid="{00000000-0005-0000-0000-0000C2450000}"/>
    <cellStyle name="Normal 6 7 2 2 2 2 3 3 2" xfId="17421" xr:uid="{00000000-0005-0000-0000-0000C3450000}"/>
    <cellStyle name="Normal 6 7 2 2 2 2 3 4" xfId="17422" xr:uid="{00000000-0005-0000-0000-0000C4450000}"/>
    <cellStyle name="Normal 6 7 2 2 2 2 4" xfId="17423" xr:uid="{00000000-0005-0000-0000-0000C5450000}"/>
    <cellStyle name="Normal 6 7 2 2 2 2 4 2" xfId="17424" xr:uid="{00000000-0005-0000-0000-0000C6450000}"/>
    <cellStyle name="Normal 6 7 2 2 2 2 4 2 2" xfId="17425" xr:uid="{00000000-0005-0000-0000-0000C7450000}"/>
    <cellStyle name="Normal 6 7 2 2 2 2 4 2 2 2" xfId="17426" xr:uid="{00000000-0005-0000-0000-0000C8450000}"/>
    <cellStyle name="Normal 6 7 2 2 2 2 4 2 3" xfId="17427" xr:uid="{00000000-0005-0000-0000-0000C9450000}"/>
    <cellStyle name="Normal 6 7 2 2 2 2 4 3" xfId="17428" xr:uid="{00000000-0005-0000-0000-0000CA450000}"/>
    <cellStyle name="Normal 6 7 2 2 2 2 4 3 2" xfId="17429" xr:uid="{00000000-0005-0000-0000-0000CB450000}"/>
    <cellStyle name="Normal 6 7 2 2 2 2 4 4" xfId="17430" xr:uid="{00000000-0005-0000-0000-0000CC450000}"/>
    <cellStyle name="Normal 6 7 2 2 2 2 5" xfId="17431" xr:uid="{00000000-0005-0000-0000-0000CD450000}"/>
    <cellStyle name="Normal 6 7 2 2 2 2 5 2" xfId="17432" xr:uid="{00000000-0005-0000-0000-0000CE450000}"/>
    <cellStyle name="Normal 6 7 2 2 2 2 5 2 2" xfId="17433" xr:uid="{00000000-0005-0000-0000-0000CF450000}"/>
    <cellStyle name="Normal 6 7 2 2 2 2 5 3" xfId="17434" xr:uid="{00000000-0005-0000-0000-0000D0450000}"/>
    <cellStyle name="Normal 6 7 2 2 2 2 6" xfId="17435" xr:uid="{00000000-0005-0000-0000-0000D1450000}"/>
    <cellStyle name="Normal 6 7 2 2 2 2 6 2" xfId="17436" xr:uid="{00000000-0005-0000-0000-0000D2450000}"/>
    <cellStyle name="Normal 6 7 2 2 2 2 7" xfId="17437" xr:uid="{00000000-0005-0000-0000-0000D3450000}"/>
    <cellStyle name="Normal 6 7 2 2 2 3" xfId="17438" xr:uid="{00000000-0005-0000-0000-0000D4450000}"/>
    <cellStyle name="Normal 6 7 2 2 2 3 2" xfId="17439" xr:uid="{00000000-0005-0000-0000-0000D5450000}"/>
    <cellStyle name="Normal 6 7 2 2 2 3 2 2" xfId="17440" xr:uid="{00000000-0005-0000-0000-0000D6450000}"/>
    <cellStyle name="Normal 6 7 2 2 2 3 2 2 2" xfId="17441" xr:uid="{00000000-0005-0000-0000-0000D7450000}"/>
    <cellStyle name="Normal 6 7 2 2 2 3 2 3" xfId="17442" xr:uid="{00000000-0005-0000-0000-0000D8450000}"/>
    <cellStyle name="Normal 6 7 2 2 2 3 3" xfId="17443" xr:uid="{00000000-0005-0000-0000-0000D9450000}"/>
    <cellStyle name="Normal 6 7 2 2 2 3 3 2" xfId="17444" xr:uid="{00000000-0005-0000-0000-0000DA450000}"/>
    <cellStyle name="Normal 6 7 2 2 2 3 4" xfId="17445" xr:uid="{00000000-0005-0000-0000-0000DB450000}"/>
    <cellStyle name="Normal 6 7 2 2 2 4" xfId="17446" xr:uid="{00000000-0005-0000-0000-0000DC450000}"/>
    <cellStyle name="Normal 6 7 2 2 2 4 2" xfId="17447" xr:uid="{00000000-0005-0000-0000-0000DD450000}"/>
    <cellStyle name="Normal 6 7 2 2 2 4 2 2" xfId="17448" xr:uid="{00000000-0005-0000-0000-0000DE450000}"/>
    <cellStyle name="Normal 6 7 2 2 2 4 2 2 2" xfId="17449" xr:uid="{00000000-0005-0000-0000-0000DF450000}"/>
    <cellStyle name="Normal 6 7 2 2 2 4 2 3" xfId="17450" xr:uid="{00000000-0005-0000-0000-0000E0450000}"/>
    <cellStyle name="Normal 6 7 2 2 2 4 3" xfId="17451" xr:uid="{00000000-0005-0000-0000-0000E1450000}"/>
    <cellStyle name="Normal 6 7 2 2 2 4 3 2" xfId="17452" xr:uid="{00000000-0005-0000-0000-0000E2450000}"/>
    <cellStyle name="Normal 6 7 2 2 2 4 4" xfId="17453" xr:uid="{00000000-0005-0000-0000-0000E3450000}"/>
    <cellStyle name="Normal 6 7 2 2 2 5" xfId="17454" xr:uid="{00000000-0005-0000-0000-0000E4450000}"/>
    <cellStyle name="Normal 6 7 2 2 2 5 2" xfId="17455" xr:uid="{00000000-0005-0000-0000-0000E5450000}"/>
    <cellStyle name="Normal 6 7 2 2 2 5 2 2" xfId="17456" xr:uid="{00000000-0005-0000-0000-0000E6450000}"/>
    <cellStyle name="Normal 6 7 2 2 2 5 2 2 2" xfId="17457" xr:uid="{00000000-0005-0000-0000-0000E7450000}"/>
    <cellStyle name="Normal 6 7 2 2 2 5 2 3" xfId="17458" xr:uid="{00000000-0005-0000-0000-0000E8450000}"/>
    <cellStyle name="Normal 6 7 2 2 2 5 3" xfId="17459" xr:uid="{00000000-0005-0000-0000-0000E9450000}"/>
    <cellStyle name="Normal 6 7 2 2 2 5 3 2" xfId="17460" xr:uid="{00000000-0005-0000-0000-0000EA450000}"/>
    <cellStyle name="Normal 6 7 2 2 2 5 4" xfId="17461" xr:uid="{00000000-0005-0000-0000-0000EB450000}"/>
    <cellStyle name="Normal 6 7 2 2 2 6" xfId="17462" xr:uid="{00000000-0005-0000-0000-0000EC450000}"/>
    <cellStyle name="Normal 6 7 2 2 2 6 2" xfId="17463" xr:uid="{00000000-0005-0000-0000-0000ED450000}"/>
    <cellStyle name="Normal 6 7 2 2 2 6 2 2" xfId="17464" xr:uid="{00000000-0005-0000-0000-0000EE450000}"/>
    <cellStyle name="Normal 6 7 2 2 2 6 3" xfId="17465" xr:uid="{00000000-0005-0000-0000-0000EF450000}"/>
    <cellStyle name="Normal 6 7 2 2 2 7" xfId="17466" xr:uid="{00000000-0005-0000-0000-0000F0450000}"/>
    <cellStyle name="Normal 6 7 2 2 2 7 2" xfId="17467" xr:uid="{00000000-0005-0000-0000-0000F1450000}"/>
    <cellStyle name="Normal 6 7 2 2 2 8" xfId="17468" xr:uid="{00000000-0005-0000-0000-0000F2450000}"/>
    <cellStyle name="Normal 6 7 2 2 2 8 2" xfId="17469" xr:uid="{00000000-0005-0000-0000-0000F3450000}"/>
    <cellStyle name="Normal 6 7 2 2 2 9" xfId="17470" xr:uid="{00000000-0005-0000-0000-0000F4450000}"/>
    <cellStyle name="Normal 6 7 2 2 3" xfId="17471" xr:uid="{00000000-0005-0000-0000-0000F5450000}"/>
    <cellStyle name="Normal 6 7 2 2 3 2" xfId="17472" xr:uid="{00000000-0005-0000-0000-0000F6450000}"/>
    <cellStyle name="Normal 6 7 2 2 3 2 2" xfId="17473" xr:uid="{00000000-0005-0000-0000-0000F7450000}"/>
    <cellStyle name="Normal 6 7 2 2 3 2 2 2" xfId="17474" xr:uid="{00000000-0005-0000-0000-0000F8450000}"/>
    <cellStyle name="Normal 6 7 2 2 3 2 2 2 2" xfId="17475" xr:uid="{00000000-0005-0000-0000-0000F9450000}"/>
    <cellStyle name="Normal 6 7 2 2 3 2 2 3" xfId="17476" xr:uid="{00000000-0005-0000-0000-0000FA450000}"/>
    <cellStyle name="Normal 6 7 2 2 3 2 3" xfId="17477" xr:uid="{00000000-0005-0000-0000-0000FB450000}"/>
    <cellStyle name="Normal 6 7 2 2 3 2 3 2" xfId="17478" xr:uid="{00000000-0005-0000-0000-0000FC450000}"/>
    <cellStyle name="Normal 6 7 2 2 3 2 4" xfId="17479" xr:uid="{00000000-0005-0000-0000-0000FD450000}"/>
    <cellStyle name="Normal 6 7 2 2 3 3" xfId="17480" xr:uid="{00000000-0005-0000-0000-0000FE450000}"/>
    <cellStyle name="Normal 6 7 2 2 3 3 2" xfId="17481" xr:uid="{00000000-0005-0000-0000-0000FF450000}"/>
    <cellStyle name="Normal 6 7 2 2 3 3 2 2" xfId="17482" xr:uid="{00000000-0005-0000-0000-000000460000}"/>
    <cellStyle name="Normal 6 7 2 2 3 3 2 2 2" xfId="17483" xr:uid="{00000000-0005-0000-0000-000001460000}"/>
    <cellStyle name="Normal 6 7 2 2 3 3 2 3" xfId="17484" xr:uid="{00000000-0005-0000-0000-000002460000}"/>
    <cellStyle name="Normal 6 7 2 2 3 3 3" xfId="17485" xr:uid="{00000000-0005-0000-0000-000003460000}"/>
    <cellStyle name="Normal 6 7 2 2 3 3 3 2" xfId="17486" xr:uid="{00000000-0005-0000-0000-000004460000}"/>
    <cellStyle name="Normal 6 7 2 2 3 3 4" xfId="17487" xr:uid="{00000000-0005-0000-0000-000005460000}"/>
    <cellStyle name="Normal 6 7 2 2 3 4" xfId="17488" xr:uid="{00000000-0005-0000-0000-000006460000}"/>
    <cellStyle name="Normal 6 7 2 2 3 4 2" xfId="17489" xr:uid="{00000000-0005-0000-0000-000007460000}"/>
    <cellStyle name="Normal 6 7 2 2 3 4 2 2" xfId="17490" xr:uid="{00000000-0005-0000-0000-000008460000}"/>
    <cellStyle name="Normal 6 7 2 2 3 4 2 2 2" xfId="17491" xr:uid="{00000000-0005-0000-0000-000009460000}"/>
    <cellStyle name="Normal 6 7 2 2 3 4 2 3" xfId="17492" xr:uid="{00000000-0005-0000-0000-00000A460000}"/>
    <cellStyle name="Normal 6 7 2 2 3 4 3" xfId="17493" xr:uid="{00000000-0005-0000-0000-00000B460000}"/>
    <cellStyle name="Normal 6 7 2 2 3 4 3 2" xfId="17494" xr:uid="{00000000-0005-0000-0000-00000C460000}"/>
    <cellStyle name="Normal 6 7 2 2 3 4 4" xfId="17495" xr:uid="{00000000-0005-0000-0000-00000D460000}"/>
    <cellStyle name="Normal 6 7 2 2 3 5" xfId="17496" xr:uid="{00000000-0005-0000-0000-00000E460000}"/>
    <cellStyle name="Normal 6 7 2 2 3 5 2" xfId="17497" xr:uid="{00000000-0005-0000-0000-00000F460000}"/>
    <cellStyle name="Normal 6 7 2 2 3 5 2 2" xfId="17498" xr:uid="{00000000-0005-0000-0000-000010460000}"/>
    <cellStyle name="Normal 6 7 2 2 3 5 3" xfId="17499" xr:uid="{00000000-0005-0000-0000-000011460000}"/>
    <cellStyle name="Normal 6 7 2 2 3 6" xfId="17500" xr:uid="{00000000-0005-0000-0000-000012460000}"/>
    <cellStyle name="Normal 6 7 2 2 3 6 2" xfId="17501" xr:uid="{00000000-0005-0000-0000-000013460000}"/>
    <cellStyle name="Normal 6 7 2 2 3 7" xfId="17502" xr:uid="{00000000-0005-0000-0000-000014460000}"/>
    <cellStyle name="Normal 6 7 2 2 4" xfId="17503" xr:uid="{00000000-0005-0000-0000-000015460000}"/>
    <cellStyle name="Normal 6 7 2 2 4 2" xfId="17504" xr:uid="{00000000-0005-0000-0000-000016460000}"/>
    <cellStyle name="Normal 6 7 2 2 4 2 2" xfId="17505" xr:uid="{00000000-0005-0000-0000-000017460000}"/>
    <cellStyle name="Normal 6 7 2 2 4 2 2 2" xfId="17506" xr:uid="{00000000-0005-0000-0000-000018460000}"/>
    <cellStyle name="Normal 6 7 2 2 4 2 3" xfId="17507" xr:uid="{00000000-0005-0000-0000-000019460000}"/>
    <cellStyle name="Normal 6 7 2 2 4 3" xfId="17508" xr:uid="{00000000-0005-0000-0000-00001A460000}"/>
    <cellStyle name="Normal 6 7 2 2 4 3 2" xfId="17509" xr:uid="{00000000-0005-0000-0000-00001B460000}"/>
    <cellStyle name="Normal 6 7 2 2 4 4" xfId="17510" xr:uid="{00000000-0005-0000-0000-00001C460000}"/>
    <cellStyle name="Normal 6 7 2 2 5" xfId="17511" xr:uid="{00000000-0005-0000-0000-00001D460000}"/>
    <cellStyle name="Normal 6 7 2 2 5 2" xfId="17512" xr:uid="{00000000-0005-0000-0000-00001E460000}"/>
    <cellStyle name="Normal 6 7 2 2 5 2 2" xfId="17513" xr:uid="{00000000-0005-0000-0000-00001F460000}"/>
    <cellStyle name="Normal 6 7 2 2 5 2 2 2" xfId="17514" xr:uid="{00000000-0005-0000-0000-000020460000}"/>
    <cellStyle name="Normal 6 7 2 2 5 2 3" xfId="17515" xr:uid="{00000000-0005-0000-0000-000021460000}"/>
    <cellStyle name="Normal 6 7 2 2 5 3" xfId="17516" xr:uid="{00000000-0005-0000-0000-000022460000}"/>
    <cellStyle name="Normal 6 7 2 2 5 3 2" xfId="17517" xr:uid="{00000000-0005-0000-0000-000023460000}"/>
    <cellStyle name="Normal 6 7 2 2 5 4" xfId="17518" xr:uid="{00000000-0005-0000-0000-000024460000}"/>
    <cellStyle name="Normal 6 7 2 2 6" xfId="17519" xr:uid="{00000000-0005-0000-0000-000025460000}"/>
    <cellStyle name="Normal 6 7 2 2 6 2" xfId="17520" xr:uid="{00000000-0005-0000-0000-000026460000}"/>
    <cellStyle name="Normal 6 7 2 2 6 2 2" xfId="17521" xr:uid="{00000000-0005-0000-0000-000027460000}"/>
    <cellStyle name="Normal 6 7 2 2 6 2 2 2" xfId="17522" xr:uid="{00000000-0005-0000-0000-000028460000}"/>
    <cellStyle name="Normal 6 7 2 2 6 2 3" xfId="17523" xr:uid="{00000000-0005-0000-0000-000029460000}"/>
    <cellStyle name="Normal 6 7 2 2 6 3" xfId="17524" xr:uid="{00000000-0005-0000-0000-00002A460000}"/>
    <cellStyle name="Normal 6 7 2 2 6 3 2" xfId="17525" xr:uid="{00000000-0005-0000-0000-00002B460000}"/>
    <cellStyle name="Normal 6 7 2 2 6 4" xfId="17526" xr:uid="{00000000-0005-0000-0000-00002C460000}"/>
    <cellStyle name="Normal 6 7 2 2 7" xfId="17527" xr:uid="{00000000-0005-0000-0000-00002D460000}"/>
    <cellStyle name="Normal 6 7 2 2 7 2" xfId="17528" xr:uid="{00000000-0005-0000-0000-00002E460000}"/>
    <cellStyle name="Normal 6 7 2 2 7 2 2" xfId="17529" xr:uid="{00000000-0005-0000-0000-00002F460000}"/>
    <cellStyle name="Normal 6 7 2 2 7 2 2 2" xfId="17530" xr:uid="{00000000-0005-0000-0000-000030460000}"/>
    <cellStyle name="Normal 6 7 2 2 7 2 3" xfId="17531" xr:uid="{00000000-0005-0000-0000-000031460000}"/>
    <cellStyle name="Normal 6 7 2 2 7 3" xfId="17532" xr:uid="{00000000-0005-0000-0000-000032460000}"/>
    <cellStyle name="Normal 6 7 2 2 7 3 2" xfId="17533" xr:uid="{00000000-0005-0000-0000-000033460000}"/>
    <cellStyle name="Normal 6 7 2 2 7 4" xfId="17534" xr:uid="{00000000-0005-0000-0000-000034460000}"/>
    <cellStyle name="Normal 6 7 2 2 8" xfId="17535" xr:uid="{00000000-0005-0000-0000-000035460000}"/>
    <cellStyle name="Normal 6 7 2 2 8 2" xfId="17536" xr:uid="{00000000-0005-0000-0000-000036460000}"/>
    <cellStyle name="Normal 6 7 2 2 8 2 2" xfId="17537" xr:uid="{00000000-0005-0000-0000-000037460000}"/>
    <cellStyle name="Normal 6 7 2 2 8 3" xfId="17538" xr:uid="{00000000-0005-0000-0000-000038460000}"/>
    <cellStyle name="Normal 6 7 2 2 9" xfId="17539" xr:uid="{00000000-0005-0000-0000-000039460000}"/>
    <cellStyle name="Normal 6 7 2 2 9 2" xfId="17540" xr:uid="{00000000-0005-0000-0000-00003A460000}"/>
    <cellStyle name="Normal 6 7 2 3" xfId="17541" xr:uid="{00000000-0005-0000-0000-00003B460000}"/>
    <cellStyle name="Normal 6 7 2 3 10" xfId="17542" xr:uid="{00000000-0005-0000-0000-00003C460000}"/>
    <cellStyle name="Normal 6 7 2 3 2" xfId="17543" xr:uid="{00000000-0005-0000-0000-00003D460000}"/>
    <cellStyle name="Normal 6 7 2 3 2 2" xfId="17544" xr:uid="{00000000-0005-0000-0000-00003E460000}"/>
    <cellStyle name="Normal 6 7 2 3 2 2 2" xfId="17545" xr:uid="{00000000-0005-0000-0000-00003F460000}"/>
    <cellStyle name="Normal 6 7 2 3 2 2 2 2" xfId="17546" xr:uid="{00000000-0005-0000-0000-000040460000}"/>
    <cellStyle name="Normal 6 7 2 3 2 2 2 2 2" xfId="17547" xr:uid="{00000000-0005-0000-0000-000041460000}"/>
    <cellStyle name="Normal 6 7 2 3 2 2 2 3" xfId="17548" xr:uid="{00000000-0005-0000-0000-000042460000}"/>
    <cellStyle name="Normal 6 7 2 3 2 2 3" xfId="17549" xr:uid="{00000000-0005-0000-0000-000043460000}"/>
    <cellStyle name="Normal 6 7 2 3 2 2 3 2" xfId="17550" xr:uid="{00000000-0005-0000-0000-000044460000}"/>
    <cellStyle name="Normal 6 7 2 3 2 2 4" xfId="17551" xr:uid="{00000000-0005-0000-0000-000045460000}"/>
    <cellStyle name="Normal 6 7 2 3 2 3" xfId="17552" xr:uid="{00000000-0005-0000-0000-000046460000}"/>
    <cellStyle name="Normal 6 7 2 3 2 3 2" xfId="17553" xr:uid="{00000000-0005-0000-0000-000047460000}"/>
    <cellStyle name="Normal 6 7 2 3 2 3 2 2" xfId="17554" xr:uid="{00000000-0005-0000-0000-000048460000}"/>
    <cellStyle name="Normal 6 7 2 3 2 3 2 2 2" xfId="17555" xr:uid="{00000000-0005-0000-0000-000049460000}"/>
    <cellStyle name="Normal 6 7 2 3 2 3 2 3" xfId="17556" xr:uid="{00000000-0005-0000-0000-00004A460000}"/>
    <cellStyle name="Normal 6 7 2 3 2 3 3" xfId="17557" xr:uid="{00000000-0005-0000-0000-00004B460000}"/>
    <cellStyle name="Normal 6 7 2 3 2 3 3 2" xfId="17558" xr:uid="{00000000-0005-0000-0000-00004C460000}"/>
    <cellStyle name="Normal 6 7 2 3 2 3 4" xfId="17559" xr:uid="{00000000-0005-0000-0000-00004D460000}"/>
    <cellStyle name="Normal 6 7 2 3 2 4" xfId="17560" xr:uid="{00000000-0005-0000-0000-00004E460000}"/>
    <cellStyle name="Normal 6 7 2 3 2 4 2" xfId="17561" xr:uid="{00000000-0005-0000-0000-00004F460000}"/>
    <cellStyle name="Normal 6 7 2 3 2 4 2 2" xfId="17562" xr:uid="{00000000-0005-0000-0000-000050460000}"/>
    <cellStyle name="Normal 6 7 2 3 2 4 2 2 2" xfId="17563" xr:uid="{00000000-0005-0000-0000-000051460000}"/>
    <cellStyle name="Normal 6 7 2 3 2 4 2 3" xfId="17564" xr:uid="{00000000-0005-0000-0000-000052460000}"/>
    <cellStyle name="Normal 6 7 2 3 2 4 3" xfId="17565" xr:uid="{00000000-0005-0000-0000-000053460000}"/>
    <cellStyle name="Normal 6 7 2 3 2 4 3 2" xfId="17566" xr:uid="{00000000-0005-0000-0000-000054460000}"/>
    <cellStyle name="Normal 6 7 2 3 2 4 4" xfId="17567" xr:uid="{00000000-0005-0000-0000-000055460000}"/>
    <cellStyle name="Normal 6 7 2 3 2 5" xfId="17568" xr:uid="{00000000-0005-0000-0000-000056460000}"/>
    <cellStyle name="Normal 6 7 2 3 2 5 2" xfId="17569" xr:uid="{00000000-0005-0000-0000-000057460000}"/>
    <cellStyle name="Normal 6 7 2 3 2 5 2 2" xfId="17570" xr:uid="{00000000-0005-0000-0000-000058460000}"/>
    <cellStyle name="Normal 6 7 2 3 2 5 3" xfId="17571" xr:uid="{00000000-0005-0000-0000-000059460000}"/>
    <cellStyle name="Normal 6 7 2 3 2 6" xfId="17572" xr:uid="{00000000-0005-0000-0000-00005A460000}"/>
    <cellStyle name="Normal 6 7 2 3 2 6 2" xfId="17573" xr:uid="{00000000-0005-0000-0000-00005B460000}"/>
    <cellStyle name="Normal 6 7 2 3 2 7" xfId="17574" xr:uid="{00000000-0005-0000-0000-00005C460000}"/>
    <cellStyle name="Normal 6 7 2 3 3" xfId="17575" xr:uid="{00000000-0005-0000-0000-00005D460000}"/>
    <cellStyle name="Normal 6 7 2 3 3 2" xfId="17576" xr:uid="{00000000-0005-0000-0000-00005E460000}"/>
    <cellStyle name="Normal 6 7 2 3 3 2 2" xfId="17577" xr:uid="{00000000-0005-0000-0000-00005F460000}"/>
    <cellStyle name="Normal 6 7 2 3 3 2 2 2" xfId="17578" xr:uid="{00000000-0005-0000-0000-000060460000}"/>
    <cellStyle name="Normal 6 7 2 3 3 2 3" xfId="17579" xr:uid="{00000000-0005-0000-0000-000061460000}"/>
    <cellStyle name="Normal 6 7 2 3 3 3" xfId="17580" xr:uid="{00000000-0005-0000-0000-000062460000}"/>
    <cellStyle name="Normal 6 7 2 3 3 3 2" xfId="17581" xr:uid="{00000000-0005-0000-0000-000063460000}"/>
    <cellStyle name="Normal 6 7 2 3 3 4" xfId="17582" xr:uid="{00000000-0005-0000-0000-000064460000}"/>
    <cellStyle name="Normal 6 7 2 3 4" xfId="17583" xr:uid="{00000000-0005-0000-0000-000065460000}"/>
    <cellStyle name="Normal 6 7 2 3 4 2" xfId="17584" xr:uid="{00000000-0005-0000-0000-000066460000}"/>
    <cellStyle name="Normal 6 7 2 3 4 2 2" xfId="17585" xr:uid="{00000000-0005-0000-0000-000067460000}"/>
    <cellStyle name="Normal 6 7 2 3 4 2 2 2" xfId="17586" xr:uid="{00000000-0005-0000-0000-000068460000}"/>
    <cellStyle name="Normal 6 7 2 3 4 2 3" xfId="17587" xr:uid="{00000000-0005-0000-0000-000069460000}"/>
    <cellStyle name="Normal 6 7 2 3 4 3" xfId="17588" xr:uid="{00000000-0005-0000-0000-00006A460000}"/>
    <cellStyle name="Normal 6 7 2 3 4 3 2" xfId="17589" xr:uid="{00000000-0005-0000-0000-00006B460000}"/>
    <cellStyle name="Normal 6 7 2 3 4 4" xfId="17590" xr:uid="{00000000-0005-0000-0000-00006C460000}"/>
    <cellStyle name="Normal 6 7 2 3 5" xfId="17591" xr:uid="{00000000-0005-0000-0000-00006D460000}"/>
    <cellStyle name="Normal 6 7 2 3 5 2" xfId="17592" xr:uid="{00000000-0005-0000-0000-00006E460000}"/>
    <cellStyle name="Normal 6 7 2 3 5 2 2" xfId="17593" xr:uid="{00000000-0005-0000-0000-00006F460000}"/>
    <cellStyle name="Normal 6 7 2 3 5 2 2 2" xfId="17594" xr:uid="{00000000-0005-0000-0000-000070460000}"/>
    <cellStyle name="Normal 6 7 2 3 5 2 3" xfId="17595" xr:uid="{00000000-0005-0000-0000-000071460000}"/>
    <cellStyle name="Normal 6 7 2 3 5 3" xfId="17596" xr:uid="{00000000-0005-0000-0000-000072460000}"/>
    <cellStyle name="Normal 6 7 2 3 5 3 2" xfId="17597" xr:uid="{00000000-0005-0000-0000-000073460000}"/>
    <cellStyle name="Normal 6 7 2 3 5 4" xfId="17598" xr:uid="{00000000-0005-0000-0000-000074460000}"/>
    <cellStyle name="Normal 6 7 2 3 6" xfId="17599" xr:uid="{00000000-0005-0000-0000-000075460000}"/>
    <cellStyle name="Normal 6 7 2 3 6 2" xfId="17600" xr:uid="{00000000-0005-0000-0000-000076460000}"/>
    <cellStyle name="Normal 6 7 2 3 6 2 2" xfId="17601" xr:uid="{00000000-0005-0000-0000-000077460000}"/>
    <cellStyle name="Normal 6 7 2 3 6 2 2 2" xfId="17602" xr:uid="{00000000-0005-0000-0000-000078460000}"/>
    <cellStyle name="Normal 6 7 2 3 6 2 3" xfId="17603" xr:uid="{00000000-0005-0000-0000-000079460000}"/>
    <cellStyle name="Normal 6 7 2 3 6 3" xfId="17604" xr:uid="{00000000-0005-0000-0000-00007A460000}"/>
    <cellStyle name="Normal 6 7 2 3 6 3 2" xfId="17605" xr:uid="{00000000-0005-0000-0000-00007B460000}"/>
    <cellStyle name="Normal 6 7 2 3 6 4" xfId="17606" xr:uid="{00000000-0005-0000-0000-00007C460000}"/>
    <cellStyle name="Normal 6 7 2 3 7" xfId="17607" xr:uid="{00000000-0005-0000-0000-00007D460000}"/>
    <cellStyle name="Normal 6 7 2 3 7 2" xfId="17608" xr:uid="{00000000-0005-0000-0000-00007E460000}"/>
    <cellStyle name="Normal 6 7 2 3 7 2 2" xfId="17609" xr:uid="{00000000-0005-0000-0000-00007F460000}"/>
    <cellStyle name="Normal 6 7 2 3 7 3" xfId="17610" xr:uid="{00000000-0005-0000-0000-000080460000}"/>
    <cellStyle name="Normal 6 7 2 3 8" xfId="17611" xr:uid="{00000000-0005-0000-0000-000081460000}"/>
    <cellStyle name="Normal 6 7 2 3 8 2" xfId="17612" xr:uid="{00000000-0005-0000-0000-000082460000}"/>
    <cellStyle name="Normal 6 7 2 3 9" xfId="17613" xr:uid="{00000000-0005-0000-0000-000083460000}"/>
    <cellStyle name="Normal 6 7 2 3 9 2" xfId="17614" xr:uid="{00000000-0005-0000-0000-000084460000}"/>
    <cellStyle name="Normal 6 7 2 4" xfId="17615" xr:uid="{00000000-0005-0000-0000-000085460000}"/>
    <cellStyle name="Normal 6 7 2 4 2" xfId="17616" xr:uid="{00000000-0005-0000-0000-000086460000}"/>
    <cellStyle name="Normal 6 7 2 4 2 2" xfId="17617" xr:uid="{00000000-0005-0000-0000-000087460000}"/>
    <cellStyle name="Normal 6 7 2 4 2 2 2" xfId="17618" xr:uid="{00000000-0005-0000-0000-000088460000}"/>
    <cellStyle name="Normal 6 7 2 4 2 2 2 2" xfId="17619" xr:uid="{00000000-0005-0000-0000-000089460000}"/>
    <cellStyle name="Normal 6 7 2 4 2 2 2 2 2" xfId="17620" xr:uid="{00000000-0005-0000-0000-00008A460000}"/>
    <cellStyle name="Normal 6 7 2 4 2 2 2 3" xfId="17621" xr:uid="{00000000-0005-0000-0000-00008B460000}"/>
    <cellStyle name="Normal 6 7 2 4 2 2 3" xfId="17622" xr:uid="{00000000-0005-0000-0000-00008C460000}"/>
    <cellStyle name="Normal 6 7 2 4 2 2 3 2" xfId="17623" xr:uid="{00000000-0005-0000-0000-00008D460000}"/>
    <cellStyle name="Normal 6 7 2 4 2 2 4" xfId="17624" xr:uid="{00000000-0005-0000-0000-00008E460000}"/>
    <cellStyle name="Normal 6 7 2 4 2 3" xfId="17625" xr:uid="{00000000-0005-0000-0000-00008F460000}"/>
    <cellStyle name="Normal 6 7 2 4 2 3 2" xfId="17626" xr:uid="{00000000-0005-0000-0000-000090460000}"/>
    <cellStyle name="Normal 6 7 2 4 2 3 2 2" xfId="17627" xr:uid="{00000000-0005-0000-0000-000091460000}"/>
    <cellStyle name="Normal 6 7 2 4 2 3 2 2 2" xfId="17628" xr:uid="{00000000-0005-0000-0000-000092460000}"/>
    <cellStyle name="Normal 6 7 2 4 2 3 2 3" xfId="17629" xr:uid="{00000000-0005-0000-0000-000093460000}"/>
    <cellStyle name="Normal 6 7 2 4 2 3 3" xfId="17630" xr:uid="{00000000-0005-0000-0000-000094460000}"/>
    <cellStyle name="Normal 6 7 2 4 2 3 3 2" xfId="17631" xr:uid="{00000000-0005-0000-0000-000095460000}"/>
    <cellStyle name="Normal 6 7 2 4 2 3 4" xfId="17632" xr:uid="{00000000-0005-0000-0000-000096460000}"/>
    <cellStyle name="Normal 6 7 2 4 2 4" xfId="17633" xr:uid="{00000000-0005-0000-0000-000097460000}"/>
    <cellStyle name="Normal 6 7 2 4 2 4 2" xfId="17634" xr:uid="{00000000-0005-0000-0000-000098460000}"/>
    <cellStyle name="Normal 6 7 2 4 2 4 2 2" xfId="17635" xr:uid="{00000000-0005-0000-0000-000099460000}"/>
    <cellStyle name="Normal 6 7 2 4 2 4 2 2 2" xfId="17636" xr:uid="{00000000-0005-0000-0000-00009A460000}"/>
    <cellStyle name="Normal 6 7 2 4 2 4 2 3" xfId="17637" xr:uid="{00000000-0005-0000-0000-00009B460000}"/>
    <cellStyle name="Normal 6 7 2 4 2 4 3" xfId="17638" xr:uid="{00000000-0005-0000-0000-00009C460000}"/>
    <cellStyle name="Normal 6 7 2 4 2 4 3 2" xfId="17639" xr:uid="{00000000-0005-0000-0000-00009D460000}"/>
    <cellStyle name="Normal 6 7 2 4 2 4 4" xfId="17640" xr:uid="{00000000-0005-0000-0000-00009E460000}"/>
    <cellStyle name="Normal 6 7 2 4 2 5" xfId="17641" xr:uid="{00000000-0005-0000-0000-00009F460000}"/>
    <cellStyle name="Normal 6 7 2 4 2 5 2" xfId="17642" xr:uid="{00000000-0005-0000-0000-0000A0460000}"/>
    <cellStyle name="Normal 6 7 2 4 2 5 2 2" xfId="17643" xr:uid="{00000000-0005-0000-0000-0000A1460000}"/>
    <cellStyle name="Normal 6 7 2 4 2 5 3" xfId="17644" xr:uid="{00000000-0005-0000-0000-0000A2460000}"/>
    <cellStyle name="Normal 6 7 2 4 2 6" xfId="17645" xr:uid="{00000000-0005-0000-0000-0000A3460000}"/>
    <cellStyle name="Normal 6 7 2 4 2 6 2" xfId="17646" xr:uid="{00000000-0005-0000-0000-0000A4460000}"/>
    <cellStyle name="Normal 6 7 2 4 2 7" xfId="17647" xr:uid="{00000000-0005-0000-0000-0000A5460000}"/>
    <cellStyle name="Normal 6 7 2 4 3" xfId="17648" xr:uid="{00000000-0005-0000-0000-0000A6460000}"/>
    <cellStyle name="Normal 6 7 2 4 3 2" xfId="17649" xr:uid="{00000000-0005-0000-0000-0000A7460000}"/>
    <cellStyle name="Normal 6 7 2 4 3 2 2" xfId="17650" xr:uid="{00000000-0005-0000-0000-0000A8460000}"/>
    <cellStyle name="Normal 6 7 2 4 3 2 2 2" xfId="17651" xr:uid="{00000000-0005-0000-0000-0000A9460000}"/>
    <cellStyle name="Normal 6 7 2 4 3 2 3" xfId="17652" xr:uid="{00000000-0005-0000-0000-0000AA460000}"/>
    <cellStyle name="Normal 6 7 2 4 3 3" xfId="17653" xr:uid="{00000000-0005-0000-0000-0000AB460000}"/>
    <cellStyle name="Normal 6 7 2 4 3 3 2" xfId="17654" xr:uid="{00000000-0005-0000-0000-0000AC460000}"/>
    <cellStyle name="Normal 6 7 2 4 3 4" xfId="17655" xr:uid="{00000000-0005-0000-0000-0000AD460000}"/>
    <cellStyle name="Normal 6 7 2 4 4" xfId="17656" xr:uid="{00000000-0005-0000-0000-0000AE460000}"/>
    <cellStyle name="Normal 6 7 2 4 4 2" xfId="17657" xr:uid="{00000000-0005-0000-0000-0000AF460000}"/>
    <cellStyle name="Normal 6 7 2 4 4 2 2" xfId="17658" xr:uid="{00000000-0005-0000-0000-0000B0460000}"/>
    <cellStyle name="Normal 6 7 2 4 4 2 2 2" xfId="17659" xr:uid="{00000000-0005-0000-0000-0000B1460000}"/>
    <cellStyle name="Normal 6 7 2 4 4 2 3" xfId="17660" xr:uid="{00000000-0005-0000-0000-0000B2460000}"/>
    <cellStyle name="Normal 6 7 2 4 4 3" xfId="17661" xr:uid="{00000000-0005-0000-0000-0000B3460000}"/>
    <cellStyle name="Normal 6 7 2 4 4 3 2" xfId="17662" xr:uid="{00000000-0005-0000-0000-0000B4460000}"/>
    <cellStyle name="Normal 6 7 2 4 4 4" xfId="17663" xr:uid="{00000000-0005-0000-0000-0000B5460000}"/>
    <cellStyle name="Normal 6 7 2 4 5" xfId="17664" xr:uid="{00000000-0005-0000-0000-0000B6460000}"/>
    <cellStyle name="Normal 6 7 2 4 5 2" xfId="17665" xr:uid="{00000000-0005-0000-0000-0000B7460000}"/>
    <cellStyle name="Normal 6 7 2 4 5 2 2" xfId="17666" xr:uid="{00000000-0005-0000-0000-0000B8460000}"/>
    <cellStyle name="Normal 6 7 2 4 5 2 2 2" xfId="17667" xr:uid="{00000000-0005-0000-0000-0000B9460000}"/>
    <cellStyle name="Normal 6 7 2 4 5 2 3" xfId="17668" xr:uid="{00000000-0005-0000-0000-0000BA460000}"/>
    <cellStyle name="Normal 6 7 2 4 5 3" xfId="17669" xr:uid="{00000000-0005-0000-0000-0000BB460000}"/>
    <cellStyle name="Normal 6 7 2 4 5 3 2" xfId="17670" xr:uid="{00000000-0005-0000-0000-0000BC460000}"/>
    <cellStyle name="Normal 6 7 2 4 5 4" xfId="17671" xr:uid="{00000000-0005-0000-0000-0000BD460000}"/>
    <cellStyle name="Normal 6 7 2 4 6" xfId="17672" xr:uid="{00000000-0005-0000-0000-0000BE460000}"/>
    <cellStyle name="Normal 6 7 2 4 6 2" xfId="17673" xr:uid="{00000000-0005-0000-0000-0000BF460000}"/>
    <cellStyle name="Normal 6 7 2 4 6 2 2" xfId="17674" xr:uid="{00000000-0005-0000-0000-0000C0460000}"/>
    <cellStyle name="Normal 6 7 2 4 6 3" xfId="17675" xr:uid="{00000000-0005-0000-0000-0000C1460000}"/>
    <cellStyle name="Normal 6 7 2 4 7" xfId="17676" xr:uid="{00000000-0005-0000-0000-0000C2460000}"/>
    <cellStyle name="Normal 6 7 2 4 7 2" xfId="17677" xr:uid="{00000000-0005-0000-0000-0000C3460000}"/>
    <cellStyle name="Normal 6 7 2 4 8" xfId="17678" xr:uid="{00000000-0005-0000-0000-0000C4460000}"/>
    <cellStyle name="Normal 6 7 2 4 8 2" xfId="17679" xr:uid="{00000000-0005-0000-0000-0000C5460000}"/>
    <cellStyle name="Normal 6 7 2 4 9" xfId="17680" xr:uid="{00000000-0005-0000-0000-0000C6460000}"/>
    <cellStyle name="Normal 6 7 2 5" xfId="17681" xr:uid="{00000000-0005-0000-0000-0000C7460000}"/>
    <cellStyle name="Normal 6 7 2 5 2" xfId="17682" xr:uid="{00000000-0005-0000-0000-0000C8460000}"/>
    <cellStyle name="Normal 6 7 2 5 2 2" xfId="17683" xr:uid="{00000000-0005-0000-0000-0000C9460000}"/>
    <cellStyle name="Normal 6 7 2 5 2 2 2" xfId="17684" xr:uid="{00000000-0005-0000-0000-0000CA460000}"/>
    <cellStyle name="Normal 6 7 2 5 2 2 2 2" xfId="17685" xr:uid="{00000000-0005-0000-0000-0000CB460000}"/>
    <cellStyle name="Normal 6 7 2 5 2 2 2 2 2" xfId="17686" xr:uid="{00000000-0005-0000-0000-0000CC460000}"/>
    <cellStyle name="Normal 6 7 2 5 2 2 2 3" xfId="17687" xr:uid="{00000000-0005-0000-0000-0000CD460000}"/>
    <cellStyle name="Normal 6 7 2 5 2 2 3" xfId="17688" xr:uid="{00000000-0005-0000-0000-0000CE460000}"/>
    <cellStyle name="Normal 6 7 2 5 2 2 3 2" xfId="17689" xr:uid="{00000000-0005-0000-0000-0000CF460000}"/>
    <cellStyle name="Normal 6 7 2 5 2 2 4" xfId="17690" xr:uid="{00000000-0005-0000-0000-0000D0460000}"/>
    <cellStyle name="Normal 6 7 2 5 2 3" xfId="17691" xr:uid="{00000000-0005-0000-0000-0000D1460000}"/>
    <cellStyle name="Normal 6 7 2 5 2 3 2" xfId="17692" xr:uid="{00000000-0005-0000-0000-0000D2460000}"/>
    <cellStyle name="Normal 6 7 2 5 2 3 2 2" xfId="17693" xr:uid="{00000000-0005-0000-0000-0000D3460000}"/>
    <cellStyle name="Normal 6 7 2 5 2 3 2 2 2" xfId="17694" xr:uid="{00000000-0005-0000-0000-0000D4460000}"/>
    <cellStyle name="Normal 6 7 2 5 2 3 2 3" xfId="17695" xr:uid="{00000000-0005-0000-0000-0000D5460000}"/>
    <cellStyle name="Normal 6 7 2 5 2 3 3" xfId="17696" xr:uid="{00000000-0005-0000-0000-0000D6460000}"/>
    <cellStyle name="Normal 6 7 2 5 2 3 3 2" xfId="17697" xr:uid="{00000000-0005-0000-0000-0000D7460000}"/>
    <cellStyle name="Normal 6 7 2 5 2 3 4" xfId="17698" xr:uid="{00000000-0005-0000-0000-0000D8460000}"/>
    <cellStyle name="Normal 6 7 2 5 2 4" xfId="17699" xr:uid="{00000000-0005-0000-0000-0000D9460000}"/>
    <cellStyle name="Normal 6 7 2 5 2 4 2" xfId="17700" xr:uid="{00000000-0005-0000-0000-0000DA460000}"/>
    <cellStyle name="Normal 6 7 2 5 2 4 2 2" xfId="17701" xr:uid="{00000000-0005-0000-0000-0000DB460000}"/>
    <cellStyle name="Normal 6 7 2 5 2 4 2 2 2" xfId="17702" xr:uid="{00000000-0005-0000-0000-0000DC460000}"/>
    <cellStyle name="Normal 6 7 2 5 2 4 2 3" xfId="17703" xr:uid="{00000000-0005-0000-0000-0000DD460000}"/>
    <cellStyle name="Normal 6 7 2 5 2 4 3" xfId="17704" xr:uid="{00000000-0005-0000-0000-0000DE460000}"/>
    <cellStyle name="Normal 6 7 2 5 2 4 3 2" xfId="17705" xr:uid="{00000000-0005-0000-0000-0000DF460000}"/>
    <cellStyle name="Normal 6 7 2 5 2 4 4" xfId="17706" xr:uid="{00000000-0005-0000-0000-0000E0460000}"/>
    <cellStyle name="Normal 6 7 2 5 2 5" xfId="17707" xr:uid="{00000000-0005-0000-0000-0000E1460000}"/>
    <cellStyle name="Normal 6 7 2 5 2 5 2" xfId="17708" xr:uid="{00000000-0005-0000-0000-0000E2460000}"/>
    <cellStyle name="Normal 6 7 2 5 2 5 2 2" xfId="17709" xr:uid="{00000000-0005-0000-0000-0000E3460000}"/>
    <cellStyle name="Normal 6 7 2 5 2 5 3" xfId="17710" xr:uid="{00000000-0005-0000-0000-0000E4460000}"/>
    <cellStyle name="Normal 6 7 2 5 2 6" xfId="17711" xr:uid="{00000000-0005-0000-0000-0000E5460000}"/>
    <cellStyle name="Normal 6 7 2 5 2 6 2" xfId="17712" xr:uid="{00000000-0005-0000-0000-0000E6460000}"/>
    <cellStyle name="Normal 6 7 2 5 2 7" xfId="17713" xr:uid="{00000000-0005-0000-0000-0000E7460000}"/>
    <cellStyle name="Normal 6 7 2 5 3" xfId="17714" xr:uid="{00000000-0005-0000-0000-0000E8460000}"/>
    <cellStyle name="Normal 6 7 2 5 3 2" xfId="17715" xr:uid="{00000000-0005-0000-0000-0000E9460000}"/>
    <cellStyle name="Normal 6 7 2 5 3 2 2" xfId="17716" xr:uid="{00000000-0005-0000-0000-0000EA460000}"/>
    <cellStyle name="Normal 6 7 2 5 3 2 2 2" xfId="17717" xr:uid="{00000000-0005-0000-0000-0000EB460000}"/>
    <cellStyle name="Normal 6 7 2 5 3 2 3" xfId="17718" xr:uid="{00000000-0005-0000-0000-0000EC460000}"/>
    <cellStyle name="Normal 6 7 2 5 3 3" xfId="17719" xr:uid="{00000000-0005-0000-0000-0000ED460000}"/>
    <cellStyle name="Normal 6 7 2 5 3 3 2" xfId="17720" xr:uid="{00000000-0005-0000-0000-0000EE460000}"/>
    <cellStyle name="Normal 6 7 2 5 3 4" xfId="17721" xr:uid="{00000000-0005-0000-0000-0000EF460000}"/>
    <cellStyle name="Normal 6 7 2 5 4" xfId="17722" xr:uid="{00000000-0005-0000-0000-0000F0460000}"/>
    <cellStyle name="Normal 6 7 2 5 4 2" xfId="17723" xr:uid="{00000000-0005-0000-0000-0000F1460000}"/>
    <cellStyle name="Normal 6 7 2 5 4 2 2" xfId="17724" xr:uid="{00000000-0005-0000-0000-0000F2460000}"/>
    <cellStyle name="Normal 6 7 2 5 4 2 2 2" xfId="17725" xr:uid="{00000000-0005-0000-0000-0000F3460000}"/>
    <cellStyle name="Normal 6 7 2 5 4 2 3" xfId="17726" xr:uid="{00000000-0005-0000-0000-0000F4460000}"/>
    <cellStyle name="Normal 6 7 2 5 4 3" xfId="17727" xr:uid="{00000000-0005-0000-0000-0000F5460000}"/>
    <cellStyle name="Normal 6 7 2 5 4 3 2" xfId="17728" xr:uid="{00000000-0005-0000-0000-0000F6460000}"/>
    <cellStyle name="Normal 6 7 2 5 4 4" xfId="17729" xr:uid="{00000000-0005-0000-0000-0000F7460000}"/>
    <cellStyle name="Normal 6 7 2 5 5" xfId="17730" xr:uid="{00000000-0005-0000-0000-0000F8460000}"/>
    <cellStyle name="Normal 6 7 2 5 5 2" xfId="17731" xr:uid="{00000000-0005-0000-0000-0000F9460000}"/>
    <cellStyle name="Normal 6 7 2 5 5 2 2" xfId="17732" xr:uid="{00000000-0005-0000-0000-0000FA460000}"/>
    <cellStyle name="Normal 6 7 2 5 5 2 2 2" xfId="17733" xr:uid="{00000000-0005-0000-0000-0000FB460000}"/>
    <cellStyle name="Normal 6 7 2 5 5 2 3" xfId="17734" xr:uid="{00000000-0005-0000-0000-0000FC460000}"/>
    <cellStyle name="Normal 6 7 2 5 5 3" xfId="17735" xr:uid="{00000000-0005-0000-0000-0000FD460000}"/>
    <cellStyle name="Normal 6 7 2 5 5 3 2" xfId="17736" xr:uid="{00000000-0005-0000-0000-0000FE460000}"/>
    <cellStyle name="Normal 6 7 2 5 5 4" xfId="17737" xr:uid="{00000000-0005-0000-0000-0000FF460000}"/>
    <cellStyle name="Normal 6 7 2 5 6" xfId="17738" xr:uid="{00000000-0005-0000-0000-000000470000}"/>
    <cellStyle name="Normal 6 7 2 5 6 2" xfId="17739" xr:uid="{00000000-0005-0000-0000-000001470000}"/>
    <cellStyle name="Normal 6 7 2 5 6 2 2" xfId="17740" xr:uid="{00000000-0005-0000-0000-000002470000}"/>
    <cellStyle name="Normal 6 7 2 5 6 3" xfId="17741" xr:uid="{00000000-0005-0000-0000-000003470000}"/>
    <cellStyle name="Normal 6 7 2 5 7" xfId="17742" xr:uid="{00000000-0005-0000-0000-000004470000}"/>
    <cellStyle name="Normal 6 7 2 5 7 2" xfId="17743" xr:uid="{00000000-0005-0000-0000-000005470000}"/>
    <cellStyle name="Normal 6 7 2 5 8" xfId="17744" xr:uid="{00000000-0005-0000-0000-000006470000}"/>
    <cellStyle name="Normal 6 7 2 6" xfId="17745" xr:uid="{00000000-0005-0000-0000-000007470000}"/>
    <cellStyle name="Normal 6 7 2 6 2" xfId="17746" xr:uid="{00000000-0005-0000-0000-000008470000}"/>
    <cellStyle name="Normal 6 7 2 6 2 2" xfId="17747" xr:uid="{00000000-0005-0000-0000-000009470000}"/>
    <cellStyle name="Normal 6 7 2 6 2 2 2" xfId="17748" xr:uid="{00000000-0005-0000-0000-00000A470000}"/>
    <cellStyle name="Normal 6 7 2 6 2 2 2 2" xfId="17749" xr:uid="{00000000-0005-0000-0000-00000B470000}"/>
    <cellStyle name="Normal 6 7 2 6 2 2 3" xfId="17750" xr:uid="{00000000-0005-0000-0000-00000C470000}"/>
    <cellStyle name="Normal 6 7 2 6 2 3" xfId="17751" xr:uid="{00000000-0005-0000-0000-00000D470000}"/>
    <cellStyle name="Normal 6 7 2 6 2 3 2" xfId="17752" xr:uid="{00000000-0005-0000-0000-00000E470000}"/>
    <cellStyle name="Normal 6 7 2 6 2 4" xfId="17753" xr:uid="{00000000-0005-0000-0000-00000F470000}"/>
    <cellStyle name="Normal 6 7 2 6 3" xfId="17754" xr:uid="{00000000-0005-0000-0000-000010470000}"/>
    <cellStyle name="Normal 6 7 2 6 3 2" xfId="17755" xr:uid="{00000000-0005-0000-0000-000011470000}"/>
    <cellStyle name="Normal 6 7 2 6 3 2 2" xfId="17756" xr:uid="{00000000-0005-0000-0000-000012470000}"/>
    <cellStyle name="Normal 6 7 2 6 3 2 2 2" xfId="17757" xr:uid="{00000000-0005-0000-0000-000013470000}"/>
    <cellStyle name="Normal 6 7 2 6 3 2 3" xfId="17758" xr:uid="{00000000-0005-0000-0000-000014470000}"/>
    <cellStyle name="Normal 6 7 2 6 3 3" xfId="17759" xr:uid="{00000000-0005-0000-0000-000015470000}"/>
    <cellStyle name="Normal 6 7 2 6 3 3 2" xfId="17760" xr:uid="{00000000-0005-0000-0000-000016470000}"/>
    <cellStyle name="Normal 6 7 2 6 3 4" xfId="17761" xr:uid="{00000000-0005-0000-0000-000017470000}"/>
    <cellStyle name="Normal 6 7 2 6 4" xfId="17762" xr:uid="{00000000-0005-0000-0000-000018470000}"/>
    <cellStyle name="Normal 6 7 2 6 4 2" xfId="17763" xr:uid="{00000000-0005-0000-0000-000019470000}"/>
    <cellStyle name="Normal 6 7 2 6 4 2 2" xfId="17764" xr:uid="{00000000-0005-0000-0000-00001A470000}"/>
    <cellStyle name="Normal 6 7 2 6 4 2 2 2" xfId="17765" xr:uid="{00000000-0005-0000-0000-00001B470000}"/>
    <cellStyle name="Normal 6 7 2 6 4 2 3" xfId="17766" xr:uid="{00000000-0005-0000-0000-00001C470000}"/>
    <cellStyle name="Normal 6 7 2 6 4 3" xfId="17767" xr:uid="{00000000-0005-0000-0000-00001D470000}"/>
    <cellStyle name="Normal 6 7 2 6 4 3 2" xfId="17768" xr:uid="{00000000-0005-0000-0000-00001E470000}"/>
    <cellStyle name="Normal 6 7 2 6 4 4" xfId="17769" xr:uid="{00000000-0005-0000-0000-00001F470000}"/>
    <cellStyle name="Normal 6 7 2 6 5" xfId="17770" xr:uid="{00000000-0005-0000-0000-000020470000}"/>
    <cellStyle name="Normal 6 7 2 6 5 2" xfId="17771" xr:uid="{00000000-0005-0000-0000-000021470000}"/>
    <cellStyle name="Normal 6 7 2 6 5 2 2" xfId="17772" xr:uid="{00000000-0005-0000-0000-000022470000}"/>
    <cellStyle name="Normal 6 7 2 6 5 3" xfId="17773" xr:uid="{00000000-0005-0000-0000-000023470000}"/>
    <cellStyle name="Normal 6 7 2 6 6" xfId="17774" xr:uid="{00000000-0005-0000-0000-000024470000}"/>
    <cellStyle name="Normal 6 7 2 6 6 2" xfId="17775" xr:uid="{00000000-0005-0000-0000-000025470000}"/>
    <cellStyle name="Normal 6 7 2 6 7" xfId="17776" xr:uid="{00000000-0005-0000-0000-000026470000}"/>
    <cellStyle name="Normal 6 7 2 7" xfId="17777" xr:uid="{00000000-0005-0000-0000-000027470000}"/>
    <cellStyle name="Normal 6 7 2 7 2" xfId="17778" xr:uid="{00000000-0005-0000-0000-000028470000}"/>
    <cellStyle name="Normal 6 7 2 7 2 2" xfId="17779" xr:uid="{00000000-0005-0000-0000-000029470000}"/>
    <cellStyle name="Normal 6 7 2 7 2 2 2" xfId="17780" xr:uid="{00000000-0005-0000-0000-00002A470000}"/>
    <cellStyle name="Normal 6 7 2 7 2 3" xfId="17781" xr:uid="{00000000-0005-0000-0000-00002B470000}"/>
    <cellStyle name="Normal 6 7 2 7 3" xfId="17782" xr:uid="{00000000-0005-0000-0000-00002C470000}"/>
    <cellStyle name="Normal 6 7 2 7 3 2" xfId="17783" xr:uid="{00000000-0005-0000-0000-00002D470000}"/>
    <cellStyle name="Normal 6 7 2 7 4" xfId="17784" xr:uid="{00000000-0005-0000-0000-00002E470000}"/>
    <cellStyle name="Normal 6 7 2 8" xfId="17785" xr:uid="{00000000-0005-0000-0000-00002F470000}"/>
    <cellStyle name="Normal 6 7 2 8 2" xfId="17786" xr:uid="{00000000-0005-0000-0000-000030470000}"/>
    <cellStyle name="Normal 6 7 2 8 2 2" xfId="17787" xr:uid="{00000000-0005-0000-0000-000031470000}"/>
    <cellStyle name="Normal 6 7 2 8 2 2 2" xfId="17788" xr:uid="{00000000-0005-0000-0000-000032470000}"/>
    <cellStyle name="Normal 6 7 2 8 2 3" xfId="17789" xr:uid="{00000000-0005-0000-0000-000033470000}"/>
    <cellStyle name="Normal 6 7 2 8 3" xfId="17790" xr:uid="{00000000-0005-0000-0000-000034470000}"/>
    <cellStyle name="Normal 6 7 2 8 3 2" xfId="17791" xr:uid="{00000000-0005-0000-0000-000035470000}"/>
    <cellStyle name="Normal 6 7 2 8 4" xfId="17792" xr:uid="{00000000-0005-0000-0000-000036470000}"/>
    <cellStyle name="Normal 6 7 2 9" xfId="17793" xr:uid="{00000000-0005-0000-0000-000037470000}"/>
    <cellStyle name="Normal 6 7 2 9 2" xfId="17794" xr:uid="{00000000-0005-0000-0000-000038470000}"/>
    <cellStyle name="Normal 6 7 2 9 2 2" xfId="17795" xr:uid="{00000000-0005-0000-0000-000039470000}"/>
    <cellStyle name="Normal 6 7 2 9 2 2 2" xfId="17796" xr:uid="{00000000-0005-0000-0000-00003A470000}"/>
    <cellStyle name="Normal 6 7 2 9 2 3" xfId="17797" xr:uid="{00000000-0005-0000-0000-00003B470000}"/>
    <cellStyle name="Normal 6 7 2 9 3" xfId="17798" xr:uid="{00000000-0005-0000-0000-00003C470000}"/>
    <cellStyle name="Normal 6 7 2 9 3 2" xfId="17799" xr:uid="{00000000-0005-0000-0000-00003D470000}"/>
    <cellStyle name="Normal 6 7 2 9 4" xfId="17800" xr:uid="{00000000-0005-0000-0000-00003E470000}"/>
    <cellStyle name="Normal 6 7 20" xfId="17801" xr:uid="{00000000-0005-0000-0000-00003F470000}"/>
    <cellStyle name="Normal 6 7 21" xfId="17802" xr:uid="{00000000-0005-0000-0000-000040470000}"/>
    <cellStyle name="Normal 6 7 22" xfId="17347" xr:uid="{00000000-0005-0000-0000-000041470000}"/>
    <cellStyle name="Normal 6 7 3" xfId="17803" xr:uid="{00000000-0005-0000-0000-000042470000}"/>
    <cellStyle name="Normal 6 7 3 10" xfId="17804" xr:uid="{00000000-0005-0000-0000-000043470000}"/>
    <cellStyle name="Normal 6 7 3 10 2" xfId="17805" xr:uid="{00000000-0005-0000-0000-000044470000}"/>
    <cellStyle name="Normal 6 7 3 11" xfId="17806" xr:uid="{00000000-0005-0000-0000-000045470000}"/>
    <cellStyle name="Normal 6 7 3 11 2" xfId="17807" xr:uid="{00000000-0005-0000-0000-000046470000}"/>
    <cellStyle name="Normal 6 7 3 12" xfId="17808" xr:uid="{00000000-0005-0000-0000-000047470000}"/>
    <cellStyle name="Normal 6 7 3 2" xfId="17809" xr:uid="{00000000-0005-0000-0000-000048470000}"/>
    <cellStyle name="Normal 6 7 3 2 2" xfId="17810" xr:uid="{00000000-0005-0000-0000-000049470000}"/>
    <cellStyle name="Normal 6 7 3 2 2 2" xfId="17811" xr:uid="{00000000-0005-0000-0000-00004A470000}"/>
    <cellStyle name="Normal 6 7 3 2 2 2 2" xfId="17812" xr:uid="{00000000-0005-0000-0000-00004B470000}"/>
    <cellStyle name="Normal 6 7 3 2 2 2 2 2" xfId="17813" xr:uid="{00000000-0005-0000-0000-00004C470000}"/>
    <cellStyle name="Normal 6 7 3 2 2 2 2 2 2" xfId="17814" xr:uid="{00000000-0005-0000-0000-00004D470000}"/>
    <cellStyle name="Normal 6 7 3 2 2 2 2 3" xfId="17815" xr:uid="{00000000-0005-0000-0000-00004E470000}"/>
    <cellStyle name="Normal 6 7 3 2 2 2 3" xfId="17816" xr:uid="{00000000-0005-0000-0000-00004F470000}"/>
    <cellStyle name="Normal 6 7 3 2 2 2 3 2" xfId="17817" xr:uid="{00000000-0005-0000-0000-000050470000}"/>
    <cellStyle name="Normal 6 7 3 2 2 2 4" xfId="17818" xr:uid="{00000000-0005-0000-0000-000051470000}"/>
    <cellStyle name="Normal 6 7 3 2 2 3" xfId="17819" xr:uid="{00000000-0005-0000-0000-000052470000}"/>
    <cellStyle name="Normal 6 7 3 2 2 3 2" xfId="17820" xr:uid="{00000000-0005-0000-0000-000053470000}"/>
    <cellStyle name="Normal 6 7 3 2 2 3 2 2" xfId="17821" xr:uid="{00000000-0005-0000-0000-000054470000}"/>
    <cellStyle name="Normal 6 7 3 2 2 3 2 2 2" xfId="17822" xr:uid="{00000000-0005-0000-0000-000055470000}"/>
    <cellStyle name="Normal 6 7 3 2 2 3 2 3" xfId="17823" xr:uid="{00000000-0005-0000-0000-000056470000}"/>
    <cellStyle name="Normal 6 7 3 2 2 3 3" xfId="17824" xr:uid="{00000000-0005-0000-0000-000057470000}"/>
    <cellStyle name="Normal 6 7 3 2 2 3 3 2" xfId="17825" xr:uid="{00000000-0005-0000-0000-000058470000}"/>
    <cellStyle name="Normal 6 7 3 2 2 3 4" xfId="17826" xr:uid="{00000000-0005-0000-0000-000059470000}"/>
    <cellStyle name="Normal 6 7 3 2 2 4" xfId="17827" xr:uid="{00000000-0005-0000-0000-00005A470000}"/>
    <cellStyle name="Normal 6 7 3 2 2 4 2" xfId="17828" xr:uid="{00000000-0005-0000-0000-00005B470000}"/>
    <cellStyle name="Normal 6 7 3 2 2 4 2 2" xfId="17829" xr:uid="{00000000-0005-0000-0000-00005C470000}"/>
    <cellStyle name="Normal 6 7 3 2 2 4 2 2 2" xfId="17830" xr:uid="{00000000-0005-0000-0000-00005D470000}"/>
    <cellStyle name="Normal 6 7 3 2 2 4 2 3" xfId="17831" xr:uid="{00000000-0005-0000-0000-00005E470000}"/>
    <cellStyle name="Normal 6 7 3 2 2 4 3" xfId="17832" xr:uid="{00000000-0005-0000-0000-00005F470000}"/>
    <cellStyle name="Normal 6 7 3 2 2 4 3 2" xfId="17833" xr:uid="{00000000-0005-0000-0000-000060470000}"/>
    <cellStyle name="Normal 6 7 3 2 2 4 4" xfId="17834" xr:uid="{00000000-0005-0000-0000-000061470000}"/>
    <cellStyle name="Normal 6 7 3 2 2 5" xfId="17835" xr:uid="{00000000-0005-0000-0000-000062470000}"/>
    <cellStyle name="Normal 6 7 3 2 2 5 2" xfId="17836" xr:uid="{00000000-0005-0000-0000-000063470000}"/>
    <cellStyle name="Normal 6 7 3 2 2 5 2 2" xfId="17837" xr:uid="{00000000-0005-0000-0000-000064470000}"/>
    <cellStyle name="Normal 6 7 3 2 2 5 3" xfId="17838" xr:uid="{00000000-0005-0000-0000-000065470000}"/>
    <cellStyle name="Normal 6 7 3 2 2 6" xfId="17839" xr:uid="{00000000-0005-0000-0000-000066470000}"/>
    <cellStyle name="Normal 6 7 3 2 2 6 2" xfId="17840" xr:uid="{00000000-0005-0000-0000-000067470000}"/>
    <cellStyle name="Normal 6 7 3 2 2 7" xfId="17841" xr:uid="{00000000-0005-0000-0000-000068470000}"/>
    <cellStyle name="Normal 6 7 3 2 3" xfId="17842" xr:uid="{00000000-0005-0000-0000-000069470000}"/>
    <cellStyle name="Normal 6 7 3 2 3 2" xfId="17843" xr:uid="{00000000-0005-0000-0000-00006A470000}"/>
    <cellStyle name="Normal 6 7 3 2 3 2 2" xfId="17844" xr:uid="{00000000-0005-0000-0000-00006B470000}"/>
    <cellStyle name="Normal 6 7 3 2 3 2 2 2" xfId="17845" xr:uid="{00000000-0005-0000-0000-00006C470000}"/>
    <cellStyle name="Normal 6 7 3 2 3 2 3" xfId="17846" xr:uid="{00000000-0005-0000-0000-00006D470000}"/>
    <cellStyle name="Normal 6 7 3 2 3 3" xfId="17847" xr:uid="{00000000-0005-0000-0000-00006E470000}"/>
    <cellStyle name="Normal 6 7 3 2 3 3 2" xfId="17848" xr:uid="{00000000-0005-0000-0000-00006F470000}"/>
    <cellStyle name="Normal 6 7 3 2 3 4" xfId="17849" xr:uid="{00000000-0005-0000-0000-000070470000}"/>
    <cellStyle name="Normal 6 7 3 2 4" xfId="17850" xr:uid="{00000000-0005-0000-0000-000071470000}"/>
    <cellStyle name="Normal 6 7 3 2 4 2" xfId="17851" xr:uid="{00000000-0005-0000-0000-000072470000}"/>
    <cellStyle name="Normal 6 7 3 2 4 2 2" xfId="17852" xr:uid="{00000000-0005-0000-0000-000073470000}"/>
    <cellStyle name="Normal 6 7 3 2 4 2 2 2" xfId="17853" xr:uid="{00000000-0005-0000-0000-000074470000}"/>
    <cellStyle name="Normal 6 7 3 2 4 2 3" xfId="17854" xr:uid="{00000000-0005-0000-0000-000075470000}"/>
    <cellStyle name="Normal 6 7 3 2 4 3" xfId="17855" xr:uid="{00000000-0005-0000-0000-000076470000}"/>
    <cellStyle name="Normal 6 7 3 2 4 3 2" xfId="17856" xr:uid="{00000000-0005-0000-0000-000077470000}"/>
    <cellStyle name="Normal 6 7 3 2 4 4" xfId="17857" xr:uid="{00000000-0005-0000-0000-000078470000}"/>
    <cellStyle name="Normal 6 7 3 2 5" xfId="17858" xr:uid="{00000000-0005-0000-0000-000079470000}"/>
    <cellStyle name="Normal 6 7 3 2 5 2" xfId="17859" xr:uid="{00000000-0005-0000-0000-00007A470000}"/>
    <cellStyle name="Normal 6 7 3 2 5 2 2" xfId="17860" xr:uid="{00000000-0005-0000-0000-00007B470000}"/>
    <cellStyle name="Normal 6 7 3 2 5 2 2 2" xfId="17861" xr:uid="{00000000-0005-0000-0000-00007C470000}"/>
    <cellStyle name="Normal 6 7 3 2 5 2 3" xfId="17862" xr:uid="{00000000-0005-0000-0000-00007D470000}"/>
    <cellStyle name="Normal 6 7 3 2 5 3" xfId="17863" xr:uid="{00000000-0005-0000-0000-00007E470000}"/>
    <cellStyle name="Normal 6 7 3 2 5 3 2" xfId="17864" xr:uid="{00000000-0005-0000-0000-00007F470000}"/>
    <cellStyle name="Normal 6 7 3 2 5 4" xfId="17865" xr:uid="{00000000-0005-0000-0000-000080470000}"/>
    <cellStyle name="Normal 6 7 3 2 6" xfId="17866" xr:uid="{00000000-0005-0000-0000-000081470000}"/>
    <cellStyle name="Normal 6 7 3 2 6 2" xfId="17867" xr:uid="{00000000-0005-0000-0000-000082470000}"/>
    <cellStyle name="Normal 6 7 3 2 6 2 2" xfId="17868" xr:uid="{00000000-0005-0000-0000-000083470000}"/>
    <cellStyle name="Normal 6 7 3 2 6 3" xfId="17869" xr:uid="{00000000-0005-0000-0000-000084470000}"/>
    <cellStyle name="Normal 6 7 3 2 7" xfId="17870" xr:uid="{00000000-0005-0000-0000-000085470000}"/>
    <cellStyle name="Normal 6 7 3 2 7 2" xfId="17871" xr:uid="{00000000-0005-0000-0000-000086470000}"/>
    <cellStyle name="Normal 6 7 3 2 8" xfId="17872" xr:uid="{00000000-0005-0000-0000-000087470000}"/>
    <cellStyle name="Normal 6 7 3 2 8 2" xfId="17873" xr:uid="{00000000-0005-0000-0000-000088470000}"/>
    <cellStyle name="Normal 6 7 3 2 9" xfId="17874" xr:uid="{00000000-0005-0000-0000-000089470000}"/>
    <cellStyle name="Normal 6 7 3 3" xfId="17875" xr:uid="{00000000-0005-0000-0000-00008A470000}"/>
    <cellStyle name="Normal 6 7 3 3 2" xfId="17876" xr:uid="{00000000-0005-0000-0000-00008B470000}"/>
    <cellStyle name="Normal 6 7 3 3 2 2" xfId="17877" xr:uid="{00000000-0005-0000-0000-00008C470000}"/>
    <cellStyle name="Normal 6 7 3 3 2 2 2" xfId="17878" xr:uid="{00000000-0005-0000-0000-00008D470000}"/>
    <cellStyle name="Normal 6 7 3 3 2 2 2 2" xfId="17879" xr:uid="{00000000-0005-0000-0000-00008E470000}"/>
    <cellStyle name="Normal 6 7 3 3 2 2 2 2 2" xfId="17880" xr:uid="{00000000-0005-0000-0000-00008F470000}"/>
    <cellStyle name="Normal 6 7 3 3 2 2 2 3" xfId="17881" xr:uid="{00000000-0005-0000-0000-000090470000}"/>
    <cellStyle name="Normal 6 7 3 3 2 2 3" xfId="17882" xr:uid="{00000000-0005-0000-0000-000091470000}"/>
    <cellStyle name="Normal 6 7 3 3 2 2 3 2" xfId="17883" xr:uid="{00000000-0005-0000-0000-000092470000}"/>
    <cellStyle name="Normal 6 7 3 3 2 2 4" xfId="17884" xr:uid="{00000000-0005-0000-0000-000093470000}"/>
    <cellStyle name="Normal 6 7 3 3 2 3" xfId="17885" xr:uid="{00000000-0005-0000-0000-000094470000}"/>
    <cellStyle name="Normal 6 7 3 3 2 3 2" xfId="17886" xr:uid="{00000000-0005-0000-0000-000095470000}"/>
    <cellStyle name="Normal 6 7 3 3 2 3 2 2" xfId="17887" xr:uid="{00000000-0005-0000-0000-000096470000}"/>
    <cellStyle name="Normal 6 7 3 3 2 3 2 2 2" xfId="17888" xr:uid="{00000000-0005-0000-0000-000097470000}"/>
    <cellStyle name="Normal 6 7 3 3 2 3 2 3" xfId="17889" xr:uid="{00000000-0005-0000-0000-000098470000}"/>
    <cellStyle name="Normal 6 7 3 3 2 3 3" xfId="17890" xr:uid="{00000000-0005-0000-0000-000099470000}"/>
    <cellStyle name="Normal 6 7 3 3 2 3 3 2" xfId="17891" xr:uid="{00000000-0005-0000-0000-00009A470000}"/>
    <cellStyle name="Normal 6 7 3 3 2 3 4" xfId="17892" xr:uid="{00000000-0005-0000-0000-00009B470000}"/>
    <cellStyle name="Normal 6 7 3 3 2 4" xfId="17893" xr:uid="{00000000-0005-0000-0000-00009C470000}"/>
    <cellStyle name="Normal 6 7 3 3 2 4 2" xfId="17894" xr:uid="{00000000-0005-0000-0000-00009D470000}"/>
    <cellStyle name="Normal 6 7 3 3 2 4 2 2" xfId="17895" xr:uid="{00000000-0005-0000-0000-00009E470000}"/>
    <cellStyle name="Normal 6 7 3 3 2 4 2 2 2" xfId="17896" xr:uid="{00000000-0005-0000-0000-00009F470000}"/>
    <cellStyle name="Normal 6 7 3 3 2 4 2 3" xfId="17897" xr:uid="{00000000-0005-0000-0000-0000A0470000}"/>
    <cellStyle name="Normal 6 7 3 3 2 4 3" xfId="17898" xr:uid="{00000000-0005-0000-0000-0000A1470000}"/>
    <cellStyle name="Normal 6 7 3 3 2 4 3 2" xfId="17899" xr:uid="{00000000-0005-0000-0000-0000A2470000}"/>
    <cellStyle name="Normal 6 7 3 3 2 4 4" xfId="17900" xr:uid="{00000000-0005-0000-0000-0000A3470000}"/>
    <cellStyle name="Normal 6 7 3 3 2 5" xfId="17901" xr:uid="{00000000-0005-0000-0000-0000A4470000}"/>
    <cellStyle name="Normal 6 7 3 3 2 5 2" xfId="17902" xr:uid="{00000000-0005-0000-0000-0000A5470000}"/>
    <cellStyle name="Normal 6 7 3 3 2 5 2 2" xfId="17903" xr:uid="{00000000-0005-0000-0000-0000A6470000}"/>
    <cellStyle name="Normal 6 7 3 3 2 5 3" xfId="17904" xr:uid="{00000000-0005-0000-0000-0000A7470000}"/>
    <cellStyle name="Normal 6 7 3 3 2 6" xfId="17905" xr:uid="{00000000-0005-0000-0000-0000A8470000}"/>
    <cellStyle name="Normal 6 7 3 3 2 6 2" xfId="17906" xr:uid="{00000000-0005-0000-0000-0000A9470000}"/>
    <cellStyle name="Normal 6 7 3 3 2 7" xfId="17907" xr:uid="{00000000-0005-0000-0000-0000AA470000}"/>
    <cellStyle name="Normal 6 7 3 3 3" xfId="17908" xr:uid="{00000000-0005-0000-0000-0000AB470000}"/>
    <cellStyle name="Normal 6 7 3 3 3 2" xfId="17909" xr:uid="{00000000-0005-0000-0000-0000AC470000}"/>
    <cellStyle name="Normal 6 7 3 3 3 2 2" xfId="17910" xr:uid="{00000000-0005-0000-0000-0000AD470000}"/>
    <cellStyle name="Normal 6 7 3 3 3 2 2 2" xfId="17911" xr:uid="{00000000-0005-0000-0000-0000AE470000}"/>
    <cellStyle name="Normal 6 7 3 3 3 2 3" xfId="17912" xr:uid="{00000000-0005-0000-0000-0000AF470000}"/>
    <cellStyle name="Normal 6 7 3 3 3 3" xfId="17913" xr:uid="{00000000-0005-0000-0000-0000B0470000}"/>
    <cellStyle name="Normal 6 7 3 3 3 3 2" xfId="17914" xr:uid="{00000000-0005-0000-0000-0000B1470000}"/>
    <cellStyle name="Normal 6 7 3 3 3 4" xfId="17915" xr:uid="{00000000-0005-0000-0000-0000B2470000}"/>
    <cellStyle name="Normal 6 7 3 3 4" xfId="17916" xr:uid="{00000000-0005-0000-0000-0000B3470000}"/>
    <cellStyle name="Normal 6 7 3 3 4 2" xfId="17917" xr:uid="{00000000-0005-0000-0000-0000B4470000}"/>
    <cellStyle name="Normal 6 7 3 3 4 2 2" xfId="17918" xr:uid="{00000000-0005-0000-0000-0000B5470000}"/>
    <cellStyle name="Normal 6 7 3 3 4 2 2 2" xfId="17919" xr:uid="{00000000-0005-0000-0000-0000B6470000}"/>
    <cellStyle name="Normal 6 7 3 3 4 2 3" xfId="17920" xr:uid="{00000000-0005-0000-0000-0000B7470000}"/>
    <cellStyle name="Normal 6 7 3 3 4 3" xfId="17921" xr:uid="{00000000-0005-0000-0000-0000B8470000}"/>
    <cellStyle name="Normal 6 7 3 3 4 3 2" xfId="17922" xr:uid="{00000000-0005-0000-0000-0000B9470000}"/>
    <cellStyle name="Normal 6 7 3 3 4 4" xfId="17923" xr:uid="{00000000-0005-0000-0000-0000BA470000}"/>
    <cellStyle name="Normal 6 7 3 3 5" xfId="17924" xr:uid="{00000000-0005-0000-0000-0000BB470000}"/>
    <cellStyle name="Normal 6 7 3 3 5 2" xfId="17925" xr:uid="{00000000-0005-0000-0000-0000BC470000}"/>
    <cellStyle name="Normal 6 7 3 3 5 2 2" xfId="17926" xr:uid="{00000000-0005-0000-0000-0000BD470000}"/>
    <cellStyle name="Normal 6 7 3 3 5 2 2 2" xfId="17927" xr:uid="{00000000-0005-0000-0000-0000BE470000}"/>
    <cellStyle name="Normal 6 7 3 3 5 2 3" xfId="17928" xr:uid="{00000000-0005-0000-0000-0000BF470000}"/>
    <cellStyle name="Normal 6 7 3 3 5 3" xfId="17929" xr:uid="{00000000-0005-0000-0000-0000C0470000}"/>
    <cellStyle name="Normal 6 7 3 3 5 3 2" xfId="17930" xr:uid="{00000000-0005-0000-0000-0000C1470000}"/>
    <cellStyle name="Normal 6 7 3 3 5 4" xfId="17931" xr:uid="{00000000-0005-0000-0000-0000C2470000}"/>
    <cellStyle name="Normal 6 7 3 3 6" xfId="17932" xr:uid="{00000000-0005-0000-0000-0000C3470000}"/>
    <cellStyle name="Normal 6 7 3 3 6 2" xfId="17933" xr:uid="{00000000-0005-0000-0000-0000C4470000}"/>
    <cellStyle name="Normal 6 7 3 3 6 2 2" xfId="17934" xr:uid="{00000000-0005-0000-0000-0000C5470000}"/>
    <cellStyle name="Normal 6 7 3 3 6 3" xfId="17935" xr:uid="{00000000-0005-0000-0000-0000C6470000}"/>
    <cellStyle name="Normal 6 7 3 3 7" xfId="17936" xr:uid="{00000000-0005-0000-0000-0000C7470000}"/>
    <cellStyle name="Normal 6 7 3 3 7 2" xfId="17937" xr:uid="{00000000-0005-0000-0000-0000C8470000}"/>
    <cellStyle name="Normal 6 7 3 3 8" xfId="17938" xr:uid="{00000000-0005-0000-0000-0000C9470000}"/>
    <cellStyle name="Normal 6 7 3 4" xfId="17939" xr:uid="{00000000-0005-0000-0000-0000CA470000}"/>
    <cellStyle name="Normal 6 7 3 4 2" xfId="17940" xr:uid="{00000000-0005-0000-0000-0000CB470000}"/>
    <cellStyle name="Normal 6 7 3 4 2 2" xfId="17941" xr:uid="{00000000-0005-0000-0000-0000CC470000}"/>
    <cellStyle name="Normal 6 7 3 4 2 2 2" xfId="17942" xr:uid="{00000000-0005-0000-0000-0000CD470000}"/>
    <cellStyle name="Normal 6 7 3 4 2 2 2 2" xfId="17943" xr:uid="{00000000-0005-0000-0000-0000CE470000}"/>
    <cellStyle name="Normal 6 7 3 4 2 2 3" xfId="17944" xr:uid="{00000000-0005-0000-0000-0000CF470000}"/>
    <cellStyle name="Normal 6 7 3 4 2 3" xfId="17945" xr:uid="{00000000-0005-0000-0000-0000D0470000}"/>
    <cellStyle name="Normal 6 7 3 4 2 3 2" xfId="17946" xr:uid="{00000000-0005-0000-0000-0000D1470000}"/>
    <cellStyle name="Normal 6 7 3 4 2 4" xfId="17947" xr:uid="{00000000-0005-0000-0000-0000D2470000}"/>
    <cellStyle name="Normal 6 7 3 4 3" xfId="17948" xr:uid="{00000000-0005-0000-0000-0000D3470000}"/>
    <cellStyle name="Normal 6 7 3 4 3 2" xfId="17949" xr:uid="{00000000-0005-0000-0000-0000D4470000}"/>
    <cellStyle name="Normal 6 7 3 4 3 2 2" xfId="17950" xr:uid="{00000000-0005-0000-0000-0000D5470000}"/>
    <cellStyle name="Normal 6 7 3 4 3 2 2 2" xfId="17951" xr:uid="{00000000-0005-0000-0000-0000D6470000}"/>
    <cellStyle name="Normal 6 7 3 4 3 2 3" xfId="17952" xr:uid="{00000000-0005-0000-0000-0000D7470000}"/>
    <cellStyle name="Normal 6 7 3 4 3 3" xfId="17953" xr:uid="{00000000-0005-0000-0000-0000D8470000}"/>
    <cellStyle name="Normal 6 7 3 4 3 3 2" xfId="17954" xr:uid="{00000000-0005-0000-0000-0000D9470000}"/>
    <cellStyle name="Normal 6 7 3 4 3 4" xfId="17955" xr:uid="{00000000-0005-0000-0000-0000DA470000}"/>
    <cellStyle name="Normal 6 7 3 4 4" xfId="17956" xr:uid="{00000000-0005-0000-0000-0000DB470000}"/>
    <cellStyle name="Normal 6 7 3 4 4 2" xfId="17957" xr:uid="{00000000-0005-0000-0000-0000DC470000}"/>
    <cellStyle name="Normal 6 7 3 4 4 2 2" xfId="17958" xr:uid="{00000000-0005-0000-0000-0000DD470000}"/>
    <cellStyle name="Normal 6 7 3 4 4 2 2 2" xfId="17959" xr:uid="{00000000-0005-0000-0000-0000DE470000}"/>
    <cellStyle name="Normal 6 7 3 4 4 2 3" xfId="17960" xr:uid="{00000000-0005-0000-0000-0000DF470000}"/>
    <cellStyle name="Normal 6 7 3 4 4 3" xfId="17961" xr:uid="{00000000-0005-0000-0000-0000E0470000}"/>
    <cellStyle name="Normal 6 7 3 4 4 3 2" xfId="17962" xr:uid="{00000000-0005-0000-0000-0000E1470000}"/>
    <cellStyle name="Normal 6 7 3 4 4 4" xfId="17963" xr:uid="{00000000-0005-0000-0000-0000E2470000}"/>
    <cellStyle name="Normal 6 7 3 4 5" xfId="17964" xr:uid="{00000000-0005-0000-0000-0000E3470000}"/>
    <cellStyle name="Normal 6 7 3 4 5 2" xfId="17965" xr:uid="{00000000-0005-0000-0000-0000E4470000}"/>
    <cellStyle name="Normal 6 7 3 4 5 2 2" xfId="17966" xr:uid="{00000000-0005-0000-0000-0000E5470000}"/>
    <cellStyle name="Normal 6 7 3 4 5 3" xfId="17967" xr:uid="{00000000-0005-0000-0000-0000E6470000}"/>
    <cellStyle name="Normal 6 7 3 4 6" xfId="17968" xr:uid="{00000000-0005-0000-0000-0000E7470000}"/>
    <cellStyle name="Normal 6 7 3 4 6 2" xfId="17969" xr:uid="{00000000-0005-0000-0000-0000E8470000}"/>
    <cellStyle name="Normal 6 7 3 4 7" xfId="17970" xr:uid="{00000000-0005-0000-0000-0000E9470000}"/>
    <cellStyle name="Normal 6 7 3 5" xfId="17971" xr:uid="{00000000-0005-0000-0000-0000EA470000}"/>
    <cellStyle name="Normal 6 7 3 5 2" xfId="17972" xr:uid="{00000000-0005-0000-0000-0000EB470000}"/>
    <cellStyle name="Normal 6 7 3 5 2 2" xfId="17973" xr:uid="{00000000-0005-0000-0000-0000EC470000}"/>
    <cellStyle name="Normal 6 7 3 5 2 2 2" xfId="17974" xr:uid="{00000000-0005-0000-0000-0000ED470000}"/>
    <cellStyle name="Normal 6 7 3 5 2 3" xfId="17975" xr:uid="{00000000-0005-0000-0000-0000EE470000}"/>
    <cellStyle name="Normal 6 7 3 5 3" xfId="17976" xr:uid="{00000000-0005-0000-0000-0000EF470000}"/>
    <cellStyle name="Normal 6 7 3 5 3 2" xfId="17977" xr:uid="{00000000-0005-0000-0000-0000F0470000}"/>
    <cellStyle name="Normal 6 7 3 5 4" xfId="17978" xr:uid="{00000000-0005-0000-0000-0000F1470000}"/>
    <cellStyle name="Normal 6 7 3 6" xfId="17979" xr:uid="{00000000-0005-0000-0000-0000F2470000}"/>
    <cellStyle name="Normal 6 7 3 6 2" xfId="17980" xr:uid="{00000000-0005-0000-0000-0000F3470000}"/>
    <cellStyle name="Normal 6 7 3 6 2 2" xfId="17981" xr:uid="{00000000-0005-0000-0000-0000F4470000}"/>
    <cellStyle name="Normal 6 7 3 6 2 2 2" xfId="17982" xr:uid="{00000000-0005-0000-0000-0000F5470000}"/>
    <cellStyle name="Normal 6 7 3 6 2 3" xfId="17983" xr:uid="{00000000-0005-0000-0000-0000F6470000}"/>
    <cellStyle name="Normal 6 7 3 6 3" xfId="17984" xr:uid="{00000000-0005-0000-0000-0000F7470000}"/>
    <cellStyle name="Normal 6 7 3 6 3 2" xfId="17985" xr:uid="{00000000-0005-0000-0000-0000F8470000}"/>
    <cellStyle name="Normal 6 7 3 6 4" xfId="17986" xr:uid="{00000000-0005-0000-0000-0000F9470000}"/>
    <cellStyle name="Normal 6 7 3 7" xfId="17987" xr:uid="{00000000-0005-0000-0000-0000FA470000}"/>
    <cellStyle name="Normal 6 7 3 7 2" xfId="17988" xr:uid="{00000000-0005-0000-0000-0000FB470000}"/>
    <cellStyle name="Normal 6 7 3 7 2 2" xfId="17989" xr:uid="{00000000-0005-0000-0000-0000FC470000}"/>
    <cellStyle name="Normal 6 7 3 7 2 2 2" xfId="17990" xr:uid="{00000000-0005-0000-0000-0000FD470000}"/>
    <cellStyle name="Normal 6 7 3 7 2 3" xfId="17991" xr:uid="{00000000-0005-0000-0000-0000FE470000}"/>
    <cellStyle name="Normal 6 7 3 7 3" xfId="17992" xr:uid="{00000000-0005-0000-0000-0000FF470000}"/>
    <cellStyle name="Normal 6 7 3 7 3 2" xfId="17993" xr:uid="{00000000-0005-0000-0000-000000480000}"/>
    <cellStyle name="Normal 6 7 3 7 4" xfId="17994" xr:uid="{00000000-0005-0000-0000-000001480000}"/>
    <cellStyle name="Normal 6 7 3 8" xfId="17995" xr:uid="{00000000-0005-0000-0000-000002480000}"/>
    <cellStyle name="Normal 6 7 3 8 2" xfId="17996" xr:uid="{00000000-0005-0000-0000-000003480000}"/>
    <cellStyle name="Normal 6 7 3 8 2 2" xfId="17997" xr:uid="{00000000-0005-0000-0000-000004480000}"/>
    <cellStyle name="Normal 6 7 3 8 2 2 2" xfId="17998" xr:uid="{00000000-0005-0000-0000-000005480000}"/>
    <cellStyle name="Normal 6 7 3 8 2 3" xfId="17999" xr:uid="{00000000-0005-0000-0000-000006480000}"/>
    <cellStyle name="Normal 6 7 3 8 3" xfId="18000" xr:uid="{00000000-0005-0000-0000-000007480000}"/>
    <cellStyle name="Normal 6 7 3 8 3 2" xfId="18001" xr:uid="{00000000-0005-0000-0000-000008480000}"/>
    <cellStyle name="Normal 6 7 3 8 4" xfId="18002" xr:uid="{00000000-0005-0000-0000-000009480000}"/>
    <cellStyle name="Normal 6 7 3 9" xfId="18003" xr:uid="{00000000-0005-0000-0000-00000A480000}"/>
    <cellStyle name="Normal 6 7 3 9 2" xfId="18004" xr:uid="{00000000-0005-0000-0000-00000B480000}"/>
    <cellStyle name="Normal 6 7 3 9 2 2" xfId="18005" xr:uid="{00000000-0005-0000-0000-00000C480000}"/>
    <cellStyle name="Normal 6 7 3 9 3" xfId="18006" xr:uid="{00000000-0005-0000-0000-00000D480000}"/>
    <cellStyle name="Normal 6 7 4" xfId="18007" xr:uid="{00000000-0005-0000-0000-00000E480000}"/>
    <cellStyle name="Normal 6 7 4 10" xfId="18008" xr:uid="{00000000-0005-0000-0000-00000F480000}"/>
    <cellStyle name="Normal 6 7 4 2" xfId="18009" xr:uid="{00000000-0005-0000-0000-000010480000}"/>
    <cellStyle name="Normal 6 7 4 2 2" xfId="18010" xr:uid="{00000000-0005-0000-0000-000011480000}"/>
    <cellStyle name="Normal 6 7 4 2 2 2" xfId="18011" xr:uid="{00000000-0005-0000-0000-000012480000}"/>
    <cellStyle name="Normal 6 7 4 2 2 2 2" xfId="18012" xr:uid="{00000000-0005-0000-0000-000013480000}"/>
    <cellStyle name="Normal 6 7 4 2 2 2 2 2" xfId="18013" xr:uid="{00000000-0005-0000-0000-000014480000}"/>
    <cellStyle name="Normal 6 7 4 2 2 2 3" xfId="18014" xr:uid="{00000000-0005-0000-0000-000015480000}"/>
    <cellStyle name="Normal 6 7 4 2 2 3" xfId="18015" xr:uid="{00000000-0005-0000-0000-000016480000}"/>
    <cellStyle name="Normal 6 7 4 2 2 3 2" xfId="18016" xr:uid="{00000000-0005-0000-0000-000017480000}"/>
    <cellStyle name="Normal 6 7 4 2 2 4" xfId="18017" xr:uid="{00000000-0005-0000-0000-000018480000}"/>
    <cellStyle name="Normal 6 7 4 2 3" xfId="18018" xr:uid="{00000000-0005-0000-0000-000019480000}"/>
    <cellStyle name="Normal 6 7 4 2 3 2" xfId="18019" xr:uid="{00000000-0005-0000-0000-00001A480000}"/>
    <cellStyle name="Normal 6 7 4 2 3 2 2" xfId="18020" xr:uid="{00000000-0005-0000-0000-00001B480000}"/>
    <cellStyle name="Normal 6 7 4 2 3 2 2 2" xfId="18021" xr:uid="{00000000-0005-0000-0000-00001C480000}"/>
    <cellStyle name="Normal 6 7 4 2 3 2 3" xfId="18022" xr:uid="{00000000-0005-0000-0000-00001D480000}"/>
    <cellStyle name="Normal 6 7 4 2 3 3" xfId="18023" xr:uid="{00000000-0005-0000-0000-00001E480000}"/>
    <cellStyle name="Normal 6 7 4 2 3 3 2" xfId="18024" xr:uid="{00000000-0005-0000-0000-00001F480000}"/>
    <cellStyle name="Normal 6 7 4 2 3 4" xfId="18025" xr:uid="{00000000-0005-0000-0000-000020480000}"/>
    <cellStyle name="Normal 6 7 4 2 4" xfId="18026" xr:uid="{00000000-0005-0000-0000-000021480000}"/>
    <cellStyle name="Normal 6 7 4 2 4 2" xfId="18027" xr:uid="{00000000-0005-0000-0000-000022480000}"/>
    <cellStyle name="Normal 6 7 4 2 4 2 2" xfId="18028" xr:uid="{00000000-0005-0000-0000-000023480000}"/>
    <cellStyle name="Normal 6 7 4 2 4 2 2 2" xfId="18029" xr:uid="{00000000-0005-0000-0000-000024480000}"/>
    <cellStyle name="Normal 6 7 4 2 4 2 3" xfId="18030" xr:uid="{00000000-0005-0000-0000-000025480000}"/>
    <cellStyle name="Normal 6 7 4 2 4 3" xfId="18031" xr:uid="{00000000-0005-0000-0000-000026480000}"/>
    <cellStyle name="Normal 6 7 4 2 4 3 2" xfId="18032" xr:uid="{00000000-0005-0000-0000-000027480000}"/>
    <cellStyle name="Normal 6 7 4 2 4 4" xfId="18033" xr:uid="{00000000-0005-0000-0000-000028480000}"/>
    <cellStyle name="Normal 6 7 4 2 5" xfId="18034" xr:uid="{00000000-0005-0000-0000-000029480000}"/>
    <cellStyle name="Normal 6 7 4 2 5 2" xfId="18035" xr:uid="{00000000-0005-0000-0000-00002A480000}"/>
    <cellStyle name="Normal 6 7 4 2 5 2 2" xfId="18036" xr:uid="{00000000-0005-0000-0000-00002B480000}"/>
    <cellStyle name="Normal 6 7 4 2 5 3" xfId="18037" xr:uid="{00000000-0005-0000-0000-00002C480000}"/>
    <cellStyle name="Normal 6 7 4 2 6" xfId="18038" xr:uid="{00000000-0005-0000-0000-00002D480000}"/>
    <cellStyle name="Normal 6 7 4 2 6 2" xfId="18039" xr:uid="{00000000-0005-0000-0000-00002E480000}"/>
    <cellStyle name="Normal 6 7 4 2 7" xfId="18040" xr:uid="{00000000-0005-0000-0000-00002F480000}"/>
    <cellStyle name="Normal 6 7 4 3" xfId="18041" xr:uid="{00000000-0005-0000-0000-000030480000}"/>
    <cellStyle name="Normal 6 7 4 3 2" xfId="18042" xr:uid="{00000000-0005-0000-0000-000031480000}"/>
    <cellStyle name="Normal 6 7 4 3 2 2" xfId="18043" xr:uid="{00000000-0005-0000-0000-000032480000}"/>
    <cellStyle name="Normal 6 7 4 3 2 2 2" xfId="18044" xr:uid="{00000000-0005-0000-0000-000033480000}"/>
    <cellStyle name="Normal 6 7 4 3 2 3" xfId="18045" xr:uid="{00000000-0005-0000-0000-000034480000}"/>
    <cellStyle name="Normal 6 7 4 3 3" xfId="18046" xr:uid="{00000000-0005-0000-0000-000035480000}"/>
    <cellStyle name="Normal 6 7 4 3 3 2" xfId="18047" xr:uid="{00000000-0005-0000-0000-000036480000}"/>
    <cellStyle name="Normal 6 7 4 3 4" xfId="18048" xr:uid="{00000000-0005-0000-0000-000037480000}"/>
    <cellStyle name="Normal 6 7 4 4" xfId="18049" xr:uid="{00000000-0005-0000-0000-000038480000}"/>
    <cellStyle name="Normal 6 7 4 4 2" xfId="18050" xr:uid="{00000000-0005-0000-0000-000039480000}"/>
    <cellStyle name="Normal 6 7 4 4 2 2" xfId="18051" xr:uid="{00000000-0005-0000-0000-00003A480000}"/>
    <cellStyle name="Normal 6 7 4 4 2 2 2" xfId="18052" xr:uid="{00000000-0005-0000-0000-00003B480000}"/>
    <cellStyle name="Normal 6 7 4 4 2 3" xfId="18053" xr:uid="{00000000-0005-0000-0000-00003C480000}"/>
    <cellStyle name="Normal 6 7 4 4 3" xfId="18054" xr:uid="{00000000-0005-0000-0000-00003D480000}"/>
    <cellStyle name="Normal 6 7 4 4 3 2" xfId="18055" xr:uid="{00000000-0005-0000-0000-00003E480000}"/>
    <cellStyle name="Normal 6 7 4 4 4" xfId="18056" xr:uid="{00000000-0005-0000-0000-00003F480000}"/>
    <cellStyle name="Normal 6 7 4 5" xfId="18057" xr:uid="{00000000-0005-0000-0000-000040480000}"/>
    <cellStyle name="Normal 6 7 4 5 2" xfId="18058" xr:uid="{00000000-0005-0000-0000-000041480000}"/>
    <cellStyle name="Normal 6 7 4 5 2 2" xfId="18059" xr:uid="{00000000-0005-0000-0000-000042480000}"/>
    <cellStyle name="Normal 6 7 4 5 2 2 2" xfId="18060" xr:uid="{00000000-0005-0000-0000-000043480000}"/>
    <cellStyle name="Normal 6 7 4 5 2 3" xfId="18061" xr:uid="{00000000-0005-0000-0000-000044480000}"/>
    <cellStyle name="Normal 6 7 4 5 3" xfId="18062" xr:uid="{00000000-0005-0000-0000-000045480000}"/>
    <cellStyle name="Normal 6 7 4 5 3 2" xfId="18063" xr:uid="{00000000-0005-0000-0000-000046480000}"/>
    <cellStyle name="Normal 6 7 4 5 4" xfId="18064" xr:uid="{00000000-0005-0000-0000-000047480000}"/>
    <cellStyle name="Normal 6 7 4 6" xfId="18065" xr:uid="{00000000-0005-0000-0000-000048480000}"/>
    <cellStyle name="Normal 6 7 4 6 2" xfId="18066" xr:uid="{00000000-0005-0000-0000-000049480000}"/>
    <cellStyle name="Normal 6 7 4 6 2 2" xfId="18067" xr:uid="{00000000-0005-0000-0000-00004A480000}"/>
    <cellStyle name="Normal 6 7 4 6 2 2 2" xfId="18068" xr:uid="{00000000-0005-0000-0000-00004B480000}"/>
    <cellStyle name="Normal 6 7 4 6 2 3" xfId="18069" xr:uid="{00000000-0005-0000-0000-00004C480000}"/>
    <cellStyle name="Normal 6 7 4 6 3" xfId="18070" xr:uid="{00000000-0005-0000-0000-00004D480000}"/>
    <cellStyle name="Normal 6 7 4 6 3 2" xfId="18071" xr:uid="{00000000-0005-0000-0000-00004E480000}"/>
    <cellStyle name="Normal 6 7 4 6 4" xfId="18072" xr:uid="{00000000-0005-0000-0000-00004F480000}"/>
    <cellStyle name="Normal 6 7 4 7" xfId="18073" xr:uid="{00000000-0005-0000-0000-000050480000}"/>
    <cellStyle name="Normal 6 7 4 7 2" xfId="18074" xr:uid="{00000000-0005-0000-0000-000051480000}"/>
    <cellStyle name="Normal 6 7 4 7 2 2" xfId="18075" xr:uid="{00000000-0005-0000-0000-000052480000}"/>
    <cellStyle name="Normal 6 7 4 7 3" xfId="18076" xr:uid="{00000000-0005-0000-0000-000053480000}"/>
    <cellStyle name="Normal 6 7 4 8" xfId="18077" xr:uid="{00000000-0005-0000-0000-000054480000}"/>
    <cellStyle name="Normal 6 7 4 8 2" xfId="18078" xr:uid="{00000000-0005-0000-0000-000055480000}"/>
    <cellStyle name="Normal 6 7 4 9" xfId="18079" xr:uid="{00000000-0005-0000-0000-000056480000}"/>
    <cellStyle name="Normal 6 7 4 9 2" xfId="18080" xr:uid="{00000000-0005-0000-0000-000057480000}"/>
    <cellStyle name="Normal 6 7 5" xfId="18081" xr:uid="{00000000-0005-0000-0000-000058480000}"/>
    <cellStyle name="Normal 6 7 5 2" xfId="18082" xr:uid="{00000000-0005-0000-0000-000059480000}"/>
    <cellStyle name="Normal 6 7 5 2 2" xfId="18083" xr:uid="{00000000-0005-0000-0000-00005A480000}"/>
    <cellStyle name="Normal 6 7 5 2 2 2" xfId="18084" xr:uid="{00000000-0005-0000-0000-00005B480000}"/>
    <cellStyle name="Normal 6 7 5 2 2 2 2" xfId="18085" xr:uid="{00000000-0005-0000-0000-00005C480000}"/>
    <cellStyle name="Normal 6 7 5 2 2 2 2 2" xfId="18086" xr:uid="{00000000-0005-0000-0000-00005D480000}"/>
    <cellStyle name="Normal 6 7 5 2 2 2 3" xfId="18087" xr:uid="{00000000-0005-0000-0000-00005E480000}"/>
    <cellStyle name="Normal 6 7 5 2 2 3" xfId="18088" xr:uid="{00000000-0005-0000-0000-00005F480000}"/>
    <cellStyle name="Normal 6 7 5 2 2 3 2" xfId="18089" xr:uid="{00000000-0005-0000-0000-000060480000}"/>
    <cellStyle name="Normal 6 7 5 2 2 4" xfId="18090" xr:uid="{00000000-0005-0000-0000-000061480000}"/>
    <cellStyle name="Normal 6 7 5 2 3" xfId="18091" xr:uid="{00000000-0005-0000-0000-000062480000}"/>
    <cellStyle name="Normal 6 7 5 2 3 2" xfId="18092" xr:uid="{00000000-0005-0000-0000-000063480000}"/>
    <cellStyle name="Normal 6 7 5 2 3 2 2" xfId="18093" xr:uid="{00000000-0005-0000-0000-000064480000}"/>
    <cellStyle name="Normal 6 7 5 2 3 2 2 2" xfId="18094" xr:uid="{00000000-0005-0000-0000-000065480000}"/>
    <cellStyle name="Normal 6 7 5 2 3 2 3" xfId="18095" xr:uid="{00000000-0005-0000-0000-000066480000}"/>
    <cellStyle name="Normal 6 7 5 2 3 3" xfId="18096" xr:uid="{00000000-0005-0000-0000-000067480000}"/>
    <cellStyle name="Normal 6 7 5 2 3 3 2" xfId="18097" xr:uid="{00000000-0005-0000-0000-000068480000}"/>
    <cellStyle name="Normal 6 7 5 2 3 4" xfId="18098" xr:uid="{00000000-0005-0000-0000-000069480000}"/>
    <cellStyle name="Normal 6 7 5 2 4" xfId="18099" xr:uid="{00000000-0005-0000-0000-00006A480000}"/>
    <cellStyle name="Normal 6 7 5 2 4 2" xfId="18100" xr:uid="{00000000-0005-0000-0000-00006B480000}"/>
    <cellStyle name="Normal 6 7 5 2 4 2 2" xfId="18101" xr:uid="{00000000-0005-0000-0000-00006C480000}"/>
    <cellStyle name="Normal 6 7 5 2 4 2 2 2" xfId="18102" xr:uid="{00000000-0005-0000-0000-00006D480000}"/>
    <cellStyle name="Normal 6 7 5 2 4 2 3" xfId="18103" xr:uid="{00000000-0005-0000-0000-00006E480000}"/>
    <cellStyle name="Normal 6 7 5 2 4 3" xfId="18104" xr:uid="{00000000-0005-0000-0000-00006F480000}"/>
    <cellStyle name="Normal 6 7 5 2 4 3 2" xfId="18105" xr:uid="{00000000-0005-0000-0000-000070480000}"/>
    <cellStyle name="Normal 6 7 5 2 4 4" xfId="18106" xr:uid="{00000000-0005-0000-0000-000071480000}"/>
    <cellStyle name="Normal 6 7 5 2 5" xfId="18107" xr:uid="{00000000-0005-0000-0000-000072480000}"/>
    <cellStyle name="Normal 6 7 5 2 5 2" xfId="18108" xr:uid="{00000000-0005-0000-0000-000073480000}"/>
    <cellStyle name="Normal 6 7 5 2 5 2 2" xfId="18109" xr:uid="{00000000-0005-0000-0000-000074480000}"/>
    <cellStyle name="Normal 6 7 5 2 5 3" xfId="18110" xr:uid="{00000000-0005-0000-0000-000075480000}"/>
    <cellStyle name="Normal 6 7 5 2 6" xfId="18111" xr:uid="{00000000-0005-0000-0000-000076480000}"/>
    <cellStyle name="Normal 6 7 5 2 6 2" xfId="18112" xr:uid="{00000000-0005-0000-0000-000077480000}"/>
    <cellStyle name="Normal 6 7 5 2 7" xfId="18113" xr:uid="{00000000-0005-0000-0000-000078480000}"/>
    <cellStyle name="Normal 6 7 5 3" xfId="18114" xr:uid="{00000000-0005-0000-0000-000079480000}"/>
    <cellStyle name="Normal 6 7 5 3 2" xfId="18115" xr:uid="{00000000-0005-0000-0000-00007A480000}"/>
    <cellStyle name="Normal 6 7 5 3 2 2" xfId="18116" xr:uid="{00000000-0005-0000-0000-00007B480000}"/>
    <cellStyle name="Normal 6 7 5 3 2 2 2" xfId="18117" xr:uid="{00000000-0005-0000-0000-00007C480000}"/>
    <cellStyle name="Normal 6 7 5 3 2 3" xfId="18118" xr:uid="{00000000-0005-0000-0000-00007D480000}"/>
    <cellStyle name="Normal 6 7 5 3 3" xfId="18119" xr:uid="{00000000-0005-0000-0000-00007E480000}"/>
    <cellStyle name="Normal 6 7 5 3 3 2" xfId="18120" xr:uid="{00000000-0005-0000-0000-00007F480000}"/>
    <cellStyle name="Normal 6 7 5 3 4" xfId="18121" xr:uid="{00000000-0005-0000-0000-000080480000}"/>
    <cellStyle name="Normal 6 7 5 4" xfId="18122" xr:uid="{00000000-0005-0000-0000-000081480000}"/>
    <cellStyle name="Normal 6 7 5 4 2" xfId="18123" xr:uid="{00000000-0005-0000-0000-000082480000}"/>
    <cellStyle name="Normal 6 7 5 4 2 2" xfId="18124" xr:uid="{00000000-0005-0000-0000-000083480000}"/>
    <cellStyle name="Normal 6 7 5 4 2 2 2" xfId="18125" xr:uid="{00000000-0005-0000-0000-000084480000}"/>
    <cellStyle name="Normal 6 7 5 4 2 3" xfId="18126" xr:uid="{00000000-0005-0000-0000-000085480000}"/>
    <cellStyle name="Normal 6 7 5 4 3" xfId="18127" xr:uid="{00000000-0005-0000-0000-000086480000}"/>
    <cellStyle name="Normal 6 7 5 4 3 2" xfId="18128" xr:uid="{00000000-0005-0000-0000-000087480000}"/>
    <cellStyle name="Normal 6 7 5 4 4" xfId="18129" xr:uid="{00000000-0005-0000-0000-000088480000}"/>
    <cellStyle name="Normal 6 7 5 5" xfId="18130" xr:uid="{00000000-0005-0000-0000-000089480000}"/>
    <cellStyle name="Normal 6 7 5 5 2" xfId="18131" xr:uid="{00000000-0005-0000-0000-00008A480000}"/>
    <cellStyle name="Normal 6 7 5 5 2 2" xfId="18132" xr:uid="{00000000-0005-0000-0000-00008B480000}"/>
    <cellStyle name="Normal 6 7 5 5 2 2 2" xfId="18133" xr:uid="{00000000-0005-0000-0000-00008C480000}"/>
    <cellStyle name="Normal 6 7 5 5 2 3" xfId="18134" xr:uid="{00000000-0005-0000-0000-00008D480000}"/>
    <cellStyle name="Normal 6 7 5 5 3" xfId="18135" xr:uid="{00000000-0005-0000-0000-00008E480000}"/>
    <cellStyle name="Normal 6 7 5 5 3 2" xfId="18136" xr:uid="{00000000-0005-0000-0000-00008F480000}"/>
    <cellStyle name="Normal 6 7 5 5 4" xfId="18137" xr:uid="{00000000-0005-0000-0000-000090480000}"/>
    <cellStyle name="Normal 6 7 5 6" xfId="18138" xr:uid="{00000000-0005-0000-0000-000091480000}"/>
    <cellStyle name="Normal 6 7 5 6 2" xfId="18139" xr:uid="{00000000-0005-0000-0000-000092480000}"/>
    <cellStyle name="Normal 6 7 5 6 2 2" xfId="18140" xr:uid="{00000000-0005-0000-0000-000093480000}"/>
    <cellStyle name="Normal 6 7 5 6 3" xfId="18141" xr:uid="{00000000-0005-0000-0000-000094480000}"/>
    <cellStyle name="Normal 6 7 5 7" xfId="18142" xr:uid="{00000000-0005-0000-0000-000095480000}"/>
    <cellStyle name="Normal 6 7 5 7 2" xfId="18143" xr:uid="{00000000-0005-0000-0000-000096480000}"/>
    <cellStyle name="Normal 6 7 5 8" xfId="18144" xr:uid="{00000000-0005-0000-0000-000097480000}"/>
    <cellStyle name="Normal 6 7 5 8 2" xfId="18145" xr:uid="{00000000-0005-0000-0000-000098480000}"/>
    <cellStyle name="Normal 6 7 5 9" xfId="18146" xr:uid="{00000000-0005-0000-0000-000099480000}"/>
    <cellStyle name="Normal 6 7 6" xfId="18147" xr:uid="{00000000-0005-0000-0000-00009A480000}"/>
    <cellStyle name="Normal 6 7 6 2" xfId="18148" xr:uid="{00000000-0005-0000-0000-00009B480000}"/>
    <cellStyle name="Normal 6 7 6 2 2" xfId="18149" xr:uid="{00000000-0005-0000-0000-00009C480000}"/>
    <cellStyle name="Normal 6 7 6 2 2 2" xfId="18150" xr:uid="{00000000-0005-0000-0000-00009D480000}"/>
    <cellStyle name="Normal 6 7 6 2 2 2 2" xfId="18151" xr:uid="{00000000-0005-0000-0000-00009E480000}"/>
    <cellStyle name="Normal 6 7 6 2 2 2 2 2" xfId="18152" xr:uid="{00000000-0005-0000-0000-00009F480000}"/>
    <cellStyle name="Normal 6 7 6 2 2 2 3" xfId="18153" xr:uid="{00000000-0005-0000-0000-0000A0480000}"/>
    <cellStyle name="Normal 6 7 6 2 2 3" xfId="18154" xr:uid="{00000000-0005-0000-0000-0000A1480000}"/>
    <cellStyle name="Normal 6 7 6 2 2 3 2" xfId="18155" xr:uid="{00000000-0005-0000-0000-0000A2480000}"/>
    <cellStyle name="Normal 6 7 6 2 2 4" xfId="18156" xr:uid="{00000000-0005-0000-0000-0000A3480000}"/>
    <cellStyle name="Normal 6 7 6 2 3" xfId="18157" xr:uid="{00000000-0005-0000-0000-0000A4480000}"/>
    <cellStyle name="Normal 6 7 6 2 3 2" xfId="18158" xr:uid="{00000000-0005-0000-0000-0000A5480000}"/>
    <cellStyle name="Normal 6 7 6 2 3 2 2" xfId="18159" xr:uid="{00000000-0005-0000-0000-0000A6480000}"/>
    <cellStyle name="Normal 6 7 6 2 3 2 2 2" xfId="18160" xr:uid="{00000000-0005-0000-0000-0000A7480000}"/>
    <cellStyle name="Normal 6 7 6 2 3 2 3" xfId="18161" xr:uid="{00000000-0005-0000-0000-0000A8480000}"/>
    <cellStyle name="Normal 6 7 6 2 3 3" xfId="18162" xr:uid="{00000000-0005-0000-0000-0000A9480000}"/>
    <cellStyle name="Normal 6 7 6 2 3 3 2" xfId="18163" xr:uid="{00000000-0005-0000-0000-0000AA480000}"/>
    <cellStyle name="Normal 6 7 6 2 3 4" xfId="18164" xr:uid="{00000000-0005-0000-0000-0000AB480000}"/>
    <cellStyle name="Normal 6 7 6 2 4" xfId="18165" xr:uid="{00000000-0005-0000-0000-0000AC480000}"/>
    <cellStyle name="Normal 6 7 6 2 4 2" xfId="18166" xr:uid="{00000000-0005-0000-0000-0000AD480000}"/>
    <cellStyle name="Normal 6 7 6 2 4 2 2" xfId="18167" xr:uid="{00000000-0005-0000-0000-0000AE480000}"/>
    <cellStyle name="Normal 6 7 6 2 4 2 2 2" xfId="18168" xr:uid="{00000000-0005-0000-0000-0000AF480000}"/>
    <cellStyle name="Normal 6 7 6 2 4 2 3" xfId="18169" xr:uid="{00000000-0005-0000-0000-0000B0480000}"/>
    <cellStyle name="Normal 6 7 6 2 4 3" xfId="18170" xr:uid="{00000000-0005-0000-0000-0000B1480000}"/>
    <cellStyle name="Normal 6 7 6 2 4 3 2" xfId="18171" xr:uid="{00000000-0005-0000-0000-0000B2480000}"/>
    <cellStyle name="Normal 6 7 6 2 4 4" xfId="18172" xr:uid="{00000000-0005-0000-0000-0000B3480000}"/>
    <cellStyle name="Normal 6 7 6 2 5" xfId="18173" xr:uid="{00000000-0005-0000-0000-0000B4480000}"/>
    <cellStyle name="Normal 6 7 6 2 5 2" xfId="18174" xr:uid="{00000000-0005-0000-0000-0000B5480000}"/>
    <cellStyle name="Normal 6 7 6 2 5 2 2" xfId="18175" xr:uid="{00000000-0005-0000-0000-0000B6480000}"/>
    <cellStyle name="Normal 6 7 6 2 5 3" xfId="18176" xr:uid="{00000000-0005-0000-0000-0000B7480000}"/>
    <cellStyle name="Normal 6 7 6 2 6" xfId="18177" xr:uid="{00000000-0005-0000-0000-0000B8480000}"/>
    <cellStyle name="Normal 6 7 6 2 6 2" xfId="18178" xr:uid="{00000000-0005-0000-0000-0000B9480000}"/>
    <cellStyle name="Normal 6 7 6 2 7" xfId="18179" xr:uid="{00000000-0005-0000-0000-0000BA480000}"/>
    <cellStyle name="Normal 6 7 6 3" xfId="18180" xr:uid="{00000000-0005-0000-0000-0000BB480000}"/>
    <cellStyle name="Normal 6 7 6 3 2" xfId="18181" xr:uid="{00000000-0005-0000-0000-0000BC480000}"/>
    <cellStyle name="Normal 6 7 6 3 2 2" xfId="18182" xr:uid="{00000000-0005-0000-0000-0000BD480000}"/>
    <cellStyle name="Normal 6 7 6 3 2 2 2" xfId="18183" xr:uid="{00000000-0005-0000-0000-0000BE480000}"/>
    <cellStyle name="Normal 6 7 6 3 2 3" xfId="18184" xr:uid="{00000000-0005-0000-0000-0000BF480000}"/>
    <cellStyle name="Normal 6 7 6 3 3" xfId="18185" xr:uid="{00000000-0005-0000-0000-0000C0480000}"/>
    <cellStyle name="Normal 6 7 6 3 3 2" xfId="18186" xr:uid="{00000000-0005-0000-0000-0000C1480000}"/>
    <cellStyle name="Normal 6 7 6 3 4" xfId="18187" xr:uid="{00000000-0005-0000-0000-0000C2480000}"/>
    <cellStyle name="Normal 6 7 6 4" xfId="18188" xr:uid="{00000000-0005-0000-0000-0000C3480000}"/>
    <cellStyle name="Normal 6 7 6 4 2" xfId="18189" xr:uid="{00000000-0005-0000-0000-0000C4480000}"/>
    <cellStyle name="Normal 6 7 6 4 2 2" xfId="18190" xr:uid="{00000000-0005-0000-0000-0000C5480000}"/>
    <cellStyle name="Normal 6 7 6 4 2 2 2" xfId="18191" xr:uid="{00000000-0005-0000-0000-0000C6480000}"/>
    <cellStyle name="Normal 6 7 6 4 2 3" xfId="18192" xr:uid="{00000000-0005-0000-0000-0000C7480000}"/>
    <cellStyle name="Normal 6 7 6 4 3" xfId="18193" xr:uid="{00000000-0005-0000-0000-0000C8480000}"/>
    <cellStyle name="Normal 6 7 6 4 3 2" xfId="18194" xr:uid="{00000000-0005-0000-0000-0000C9480000}"/>
    <cellStyle name="Normal 6 7 6 4 4" xfId="18195" xr:uid="{00000000-0005-0000-0000-0000CA480000}"/>
    <cellStyle name="Normal 6 7 6 5" xfId="18196" xr:uid="{00000000-0005-0000-0000-0000CB480000}"/>
    <cellStyle name="Normal 6 7 6 5 2" xfId="18197" xr:uid="{00000000-0005-0000-0000-0000CC480000}"/>
    <cellStyle name="Normal 6 7 6 5 2 2" xfId="18198" xr:uid="{00000000-0005-0000-0000-0000CD480000}"/>
    <cellStyle name="Normal 6 7 6 5 2 2 2" xfId="18199" xr:uid="{00000000-0005-0000-0000-0000CE480000}"/>
    <cellStyle name="Normal 6 7 6 5 2 3" xfId="18200" xr:uid="{00000000-0005-0000-0000-0000CF480000}"/>
    <cellStyle name="Normal 6 7 6 5 3" xfId="18201" xr:uid="{00000000-0005-0000-0000-0000D0480000}"/>
    <cellStyle name="Normal 6 7 6 5 3 2" xfId="18202" xr:uid="{00000000-0005-0000-0000-0000D1480000}"/>
    <cellStyle name="Normal 6 7 6 5 4" xfId="18203" xr:uid="{00000000-0005-0000-0000-0000D2480000}"/>
    <cellStyle name="Normal 6 7 6 6" xfId="18204" xr:uid="{00000000-0005-0000-0000-0000D3480000}"/>
    <cellStyle name="Normal 6 7 6 6 2" xfId="18205" xr:uid="{00000000-0005-0000-0000-0000D4480000}"/>
    <cellStyle name="Normal 6 7 6 6 2 2" xfId="18206" xr:uid="{00000000-0005-0000-0000-0000D5480000}"/>
    <cellStyle name="Normal 6 7 6 6 3" xfId="18207" xr:uid="{00000000-0005-0000-0000-0000D6480000}"/>
    <cellStyle name="Normal 6 7 6 7" xfId="18208" xr:uid="{00000000-0005-0000-0000-0000D7480000}"/>
    <cellStyle name="Normal 6 7 6 7 2" xfId="18209" xr:uid="{00000000-0005-0000-0000-0000D8480000}"/>
    <cellStyle name="Normal 6 7 6 8" xfId="18210" xr:uid="{00000000-0005-0000-0000-0000D9480000}"/>
    <cellStyle name="Normal 6 7 7" xfId="18211" xr:uid="{00000000-0005-0000-0000-0000DA480000}"/>
    <cellStyle name="Normal 6 7 7 2" xfId="18212" xr:uid="{00000000-0005-0000-0000-0000DB480000}"/>
    <cellStyle name="Normal 6 7 7 2 2" xfId="18213" xr:uid="{00000000-0005-0000-0000-0000DC480000}"/>
    <cellStyle name="Normal 6 7 7 2 2 2" xfId="18214" xr:uid="{00000000-0005-0000-0000-0000DD480000}"/>
    <cellStyle name="Normal 6 7 7 2 2 2 2" xfId="18215" xr:uid="{00000000-0005-0000-0000-0000DE480000}"/>
    <cellStyle name="Normal 6 7 7 2 2 3" xfId="18216" xr:uid="{00000000-0005-0000-0000-0000DF480000}"/>
    <cellStyle name="Normal 6 7 7 2 3" xfId="18217" xr:uid="{00000000-0005-0000-0000-0000E0480000}"/>
    <cellStyle name="Normal 6 7 7 2 3 2" xfId="18218" xr:uid="{00000000-0005-0000-0000-0000E1480000}"/>
    <cellStyle name="Normal 6 7 7 2 4" xfId="18219" xr:uid="{00000000-0005-0000-0000-0000E2480000}"/>
    <cellStyle name="Normal 6 7 7 3" xfId="18220" xr:uid="{00000000-0005-0000-0000-0000E3480000}"/>
    <cellStyle name="Normal 6 7 7 3 2" xfId="18221" xr:uid="{00000000-0005-0000-0000-0000E4480000}"/>
    <cellStyle name="Normal 6 7 7 3 2 2" xfId="18222" xr:uid="{00000000-0005-0000-0000-0000E5480000}"/>
    <cellStyle name="Normal 6 7 7 3 2 2 2" xfId="18223" xr:uid="{00000000-0005-0000-0000-0000E6480000}"/>
    <cellStyle name="Normal 6 7 7 3 2 3" xfId="18224" xr:uid="{00000000-0005-0000-0000-0000E7480000}"/>
    <cellStyle name="Normal 6 7 7 3 3" xfId="18225" xr:uid="{00000000-0005-0000-0000-0000E8480000}"/>
    <cellStyle name="Normal 6 7 7 3 3 2" xfId="18226" xr:uid="{00000000-0005-0000-0000-0000E9480000}"/>
    <cellStyle name="Normal 6 7 7 3 4" xfId="18227" xr:uid="{00000000-0005-0000-0000-0000EA480000}"/>
    <cellStyle name="Normal 6 7 7 4" xfId="18228" xr:uid="{00000000-0005-0000-0000-0000EB480000}"/>
    <cellStyle name="Normal 6 7 7 4 2" xfId="18229" xr:uid="{00000000-0005-0000-0000-0000EC480000}"/>
    <cellStyle name="Normal 6 7 7 4 2 2" xfId="18230" xr:uid="{00000000-0005-0000-0000-0000ED480000}"/>
    <cellStyle name="Normal 6 7 7 4 2 2 2" xfId="18231" xr:uid="{00000000-0005-0000-0000-0000EE480000}"/>
    <cellStyle name="Normal 6 7 7 4 2 3" xfId="18232" xr:uid="{00000000-0005-0000-0000-0000EF480000}"/>
    <cellStyle name="Normal 6 7 7 4 3" xfId="18233" xr:uid="{00000000-0005-0000-0000-0000F0480000}"/>
    <cellStyle name="Normal 6 7 7 4 3 2" xfId="18234" xr:uid="{00000000-0005-0000-0000-0000F1480000}"/>
    <cellStyle name="Normal 6 7 7 4 4" xfId="18235" xr:uid="{00000000-0005-0000-0000-0000F2480000}"/>
    <cellStyle name="Normal 6 7 7 5" xfId="18236" xr:uid="{00000000-0005-0000-0000-0000F3480000}"/>
    <cellStyle name="Normal 6 7 7 5 2" xfId="18237" xr:uid="{00000000-0005-0000-0000-0000F4480000}"/>
    <cellStyle name="Normal 6 7 7 5 2 2" xfId="18238" xr:uid="{00000000-0005-0000-0000-0000F5480000}"/>
    <cellStyle name="Normal 6 7 7 5 3" xfId="18239" xr:uid="{00000000-0005-0000-0000-0000F6480000}"/>
    <cellStyle name="Normal 6 7 7 6" xfId="18240" xr:uid="{00000000-0005-0000-0000-0000F7480000}"/>
    <cellStyle name="Normal 6 7 7 6 2" xfId="18241" xr:uid="{00000000-0005-0000-0000-0000F8480000}"/>
    <cellStyle name="Normal 6 7 7 7" xfId="18242" xr:uid="{00000000-0005-0000-0000-0000F9480000}"/>
    <cellStyle name="Normal 6 7 8" xfId="18243" xr:uid="{00000000-0005-0000-0000-0000FA480000}"/>
    <cellStyle name="Normal 6 7 8 2" xfId="18244" xr:uid="{00000000-0005-0000-0000-0000FB480000}"/>
    <cellStyle name="Normal 6 7 8 2 2" xfId="18245" xr:uid="{00000000-0005-0000-0000-0000FC480000}"/>
    <cellStyle name="Normal 6 7 8 2 2 2" xfId="18246" xr:uid="{00000000-0005-0000-0000-0000FD480000}"/>
    <cellStyle name="Normal 6 7 8 2 3" xfId="18247" xr:uid="{00000000-0005-0000-0000-0000FE480000}"/>
    <cellStyle name="Normal 6 7 8 3" xfId="18248" xr:uid="{00000000-0005-0000-0000-0000FF480000}"/>
    <cellStyle name="Normal 6 7 8 3 2" xfId="18249" xr:uid="{00000000-0005-0000-0000-000000490000}"/>
    <cellStyle name="Normal 6 7 8 4" xfId="18250" xr:uid="{00000000-0005-0000-0000-000001490000}"/>
    <cellStyle name="Normal 6 7 9" xfId="18251" xr:uid="{00000000-0005-0000-0000-000002490000}"/>
    <cellStyle name="Normal 6 7 9 2" xfId="18252" xr:uid="{00000000-0005-0000-0000-000003490000}"/>
    <cellStyle name="Normal 6 7 9 2 2" xfId="18253" xr:uid="{00000000-0005-0000-0000-000004490000}"/>
    <cellStyle name="Normal 6 7 9 2 2 2" xfId="18254" xr:uid="{00000000-0005-0000-0000-000005490000}"/>
    <cellStyle name="Normal 6 7 9 2 3" xfId="18255" xr:uid="{00000000-0005-0000-0000-000006490000}"/>
    <cellStyle name="Normal 6 7 9 3" xfId="18256" xr:uid="{00000000-0005-0000-0000-000007490000}"/>
    <cellStyle name="Normal 6 7 9 3 2" xfId="18257" xr:uid="{00000000-0005-0000-0000-000008490000}"/>
    <cellStyle name="Normal 6 7 9 4" xfId="18258" xr:uid="{00000000-0005-0000-0000-000009490000}"/>
    <cellStyle name="Normal 6 8" xfId="740" xr:uid="{00000000-0005-0000-0000-00000A490000}"/>
    <cellStyle name="Normal 6 8 10" xfId="18260" xr:uid="{00000000-0005-0000-0000-00000B490000}"/>
    <cellStyle name="Normal 6 8 10 2" xfId="18261" xr:uid="{00000000-0005-0000-0000-00000C490000}"/>
    <cellStyle name="Normal 6 8 10 2 2" xfId="18262" xr:uid="{00000000-0005-0000-0000-00000D490000}"/>
    <cellStyle name="Normal 6 8 10 2 2 2" xfId="18263" xr:uid="{00000000-0005-0000-0000-00000E490000}"/>
    <cellStyle name="Normal 6 8 10 2 3" xfId="18264" xr:uid="{00000000-0005-0000-0000-00000F490000}"/>
    <cellStyle name="Normal 6 8 10 3" xfId="18265" xr:uid="{00000000-0005-0000-0000-000010490000}"/>
    <cellStyle name="Normal 6 8 10 3 2" xfId="18266" xr:uid="{00000000-0005-0000-0000-000011490000}"/>
    <cellStyle name="Normal 6 8 10 4" xfId="18267" xr:uid="{00000000-0005-0000-0000-000012490000}"/>
    <cellStyle name="Normal 6 8 11" xfId="18268" xr:uid="{00000000-0005-0000-0000-000013490000}"/>
    <cellStyle name="Normal 6 8 11 2" xfId="18269" xr:uid="{00000000-0005-0000-0000-000014490000}"/>
    <cellStyle name="Normal 6 8 11 2 2" xfId="18270" xr:uid="{00000000-0005-0000-0000-000015490000}"/>
    <cellStyle name="Normal 6 8 11 2 2 2" xfId="18271" xr:uid="{00000000-0005-0000-0000-000016490000}"/>
    <cellStyle name="Normal 6 8 11 2 3" xfId="18272" xr:uid="{00000000-0005-0000-0000-000017490000}"/>
    <cellStyle name="Normal 6 8 11 3" xfId="18273" xr:uid="{00000000-0005-0000-0000-000018490000}"/>
    <cellStyle name="Normal 6 8 11 3 2" xfId="18274" xr:uid="{00000000-0005-0000-0000-000019490000}"/>
    <cellStyle name="Normal 6 8 11 4" xfId="18275" xr:uid="{00000000-0005-0000-0000-00001A490000}"/>
    <cellStyle name="Normal 6 8 12" xfId="18276" xr:uid="{00000000-0005-0000-0000-00001B490000}"/>
    <cellStyle name="Normal 6 8 12 2" xfId="18277" xr:uid="{00000000-0005-0000-0000-00001C490000}"/>
    <cellStyle name="Normal 6 8 12 2 2" xfId="18278" xr:uid="{00000000-0005-0000-0000-00001D490000}"/>
    <cellStyle name="Normal 6 8 12 3" xfId="18279" xr:uid="{00000000-0005-0000-0000-00001E490000}"/>
    <cellStyle name="Normal 6 8 13" xfId="18280" xr:uid="{00000000-0005-0000-0000-00001F490000}"/>
    <cellStyle name="Normal 6 8 13 2" xfId="18281" xr:uid="{00000000-0005-0000-0000-000020490000}"/>
    <cellStyle name="Normal 6 8 14" xfId="18282" xr:uid="{00000000-0005-0000-0000-000021490000}"/>
    <cellStyle name="Normal 6 8 14 2" xfId="18283" xr:uid="{00000000-0005-0000-0000-000022490000}"/>
    <cellStyle name="Normal 6 8 15" xfId="18284" xr:uid="{00000000-0005-0000-0000-000023490000}"/>
    <cellStyle name="Normal 6 8 15 2" xfId="18285" xr:uid="{00000000-0005-0000-0000-000024490000}"/>
    <cellStyle name="Normal 6 8 16" xfId="18286" xr:uid="{00000000-0005-0000-0000-000025490000}"/>
    <cellStyle name="Normal 6 8 17" xfId="18287" xr:uid="{00000000-0005-0000-0000-000026490000}"/>
    <cellStyle name="Normal 6 8 18" xfId="18288" xr:uid="{00000000-0005-0000-0000-000027490000}"/>
    <cellStyle name="Normal 6 8 19" xfId="18259" xr:uid="{00000000-0005-0000-0000-000028490000}"/>
    <cellStyle name="Normal 6 8 2" xfId="18289" xr:uid="{00000000-0005-0000-0000-000029490000}"/>
    <cellStyle name="Normal 6 8 2 10" xfId="18290" xr:uid="{00000000-0005-0000-0000-00002A490000}"/>
    <cellStyle name="Normal 6 8 2 10 2" xfId="18291" xr:uid="{00000000-0005-0000-0000-00002B490000}"/>
    <cellStyle name="Normal 6 8 2 10 2 2" xfId="18292" xr:uid="{00000000-0005-0000-0000-00002C490000}"/>
    <cellStyle name="Normal 6 8 2 10 2 2 2" xfId="18293" xr:uid="{00000000-0005-0000-0000-00002D490000}"/>
    <cellStyle name="Normal 6 8 2 10 2 3" xfId="18294" xr:uid="{00000000-0005-0000-0000-00002E490000}"/>
    <cellStyle name="Normal 6 8 2 10 3" xfId="18295" xr:uid="{00000000-0005-0000-0000-00002F490000}"/>
    <cellStyle name="Normal 6 8 2 10 3 2" xfId="18296" xr:uid="{00000000-0005-0000-0000-000030490000}"/>
    <cellStyle name="Normal 6 8 2 10 4" xfId="18297" xr:uid="{00000000-0005-0000-0000-000031490000}"/>
    <cellStyle name="Normal 6 8 2 11" xfId="18298" xr:uid="{00000000-0005-0000-0000-000032490000}"/>
    <cellStyle name="Normal 6 8 2 11 2" xfId="18299" xr:uid="{00000000-0005-0000-0000-000033490000}"/>
    <cellStyle name="Normal 6 8 2 11 2 2" xfId="18300" xr:uid="{00000000-0005-0000-0000-000034490000}"/>
    <cellStyle name="Normal 6 8 2 11 3" xfId="18301" xr:uid="{00000000-0005-0000-0000-000035490000}"/>
    <cellStyle name="Normal 6 8 2 12" xfId="18302" xr:uid="{00000000-0005-0000-0000-000036490000}"/>
    <cellStyle name="Normal 6 8 2 12 2" xfId="18303" xr:uid="{00000000-0005-0000-0000-000037490000}"/>
    <cellStyle name="Normal 6 8 2 13" xfId="18304" xr:uid="{00000000-0005-0000-0000-000038490000}"/>
    <cellStyle name="Normal 6 8 2 13 2" xfId="18305" xr:uid="{00000000-0005-0000-0000-000039490000}"/>
    <cellStyle name="Normal 6 8 2 14" xfId="18306" xr:uid="{00000000-0005-0000-0000-00003A490000}"/>
    <cellStyle name="Normal 6 8 2 15" xfId="18307" xr:uid="{00000000-0005-0000-0000-00003B490000}"/>
    <cellStyle name="Normal 6 8 2 2" xfId="18308" xr:uid="{00000000-0005-0000-0000-00003C490000}"/>
    <cellStyle name="Normal 6 8 2 2 10" xfId="18309" xr:uid="{00000000-0005-0000-0000-00003D490000}"/>
    <cellStyle name="Normal 6 8 2 2 10 2" xfId="18310" xr:uid="{00000000-0005-0000-0000-00003E490000}"/>
    <cellStyle name="Normal 6 8 2 2 11" xfId="18311" xr:uid="{00000000-0005-0000-0000-00003F490000}"/>
    <cellStyle name="Normal 6 8 2 2 2" xfId="18312" xr:uid="{00000000-0005-0000-0000-000040490000}"/>
    <cellStyle name="Normal 6 8 2 2 2 2" xfId="18313" xr:uid="{00000000-0005-0000-0000-000041490000}"/>
    <cellStyle name="Normal 6 8 2 2 2 2 2" xfId="18314" xr:uid="{00000000-0005-0000-0000-000042490000}"/>
    <cellStyle name="Normal 6 8 2 2 2 2 2 2" xfId="18315" xr:uid="{00000000-0005-0000-0000-000043490000}"/>
    <cellStyle name="Normal 6 8 2 2 2 2 2 2 2" xfId="18316" xr:uid="{00000000-0005-0000-0000-000044490000}"/>
    <cellStyle name="Normal 6 8 2 2 2 2 2 2 2 2" xfId="18317" xr:uid="{00000000-0005-0000-0000-000045490000}"/>
    <cellStyle name="Normal 6 8 2 2 2 2 2 2 3" xfId="18318" xr:uid="{00000000-0005-0000-0000-000046490000}"/>
    <cellStyle name="Normal 6 8 2 2 2 2 2 3" xfId="18319" xr:uid="{00000000-0005-0000-0000-000047490000}"/>
    <cellStyle name="Normal 6 8 2 2 2 2 2 3 2" xfId="18320" xr:uid="{00000000-0005-0000-0000-000048490000}"/>
    <cellStyle name="Normal 6 8 2 2 2 2 2 4" xfId="18321" xr:uid="{00000000-0005-0000-0000-000049490000}"/>
    <cellStyle name="Normal 6 8 2 2 2 2 3" xfId="18322" xr:uid="{00000000-0005-0000-0000-00004A490000}"/>
    <cellStyle name="Normal 6 8 2 2 2 2 3 2" xfId="18323" xr:uid="{00000000-0005-0000-0000-00004B490000}"/>
    <cellStyle name="Normal 6 8 2 2 2 2 3 2 2" xfId="18324" xr:uid="{00000000-0005-0000-0000-00004C490000}"/>
    <cellStyle name="Normal 6 8 2 2 2 2 3 2 2 2" xfId="18325" xr:uid="{00000000-0005-0000-0000-00004D490000}"/>
    <cellStyle name="Normal 6 8 2 2 2 2 3 2 3" xfId="18326" xr:uid="{00000000-0005-0000-0000-00004E490000}"/>
    <cellStyle name="Normal 6 8 2 2 2 2 3 3" xfId="18327" xr:uid="{00000000-0005-0000-0000-00004F490000}"/>
    <cellStyle name="Normal 6 8 2 2 2 2 3 3 2" xfId="18328" xr:uid="{00000000-0005-0000-0000-000050490000}"/>
    <cellStyle name="Normal 6 8 2 2 2 2 3 4" xfId="18329" xr:uid="{00000000-0005-0000-0000-000051490000}"/>
    <cellStyle name="Normal 6 8 2 2 2 2 4" xfId="18330" xr:uid="{00000000-0005-0000-0000-000052490000}"/>
    <cellStyle name="Normal 6 8 2 2 2 2 4 2" xfId="18331" xr:uid="{00000000-0005-0000-0000-000053490000}"/>
    <cellStyle name="Normal 6 8 2 2 2 2 4 2 2" xfId="18332" xr:uid="{00000000-0005-0000-0000-000054490000}"/>
    <cellStyle name="Normal 6 8 2 2 2 2 4 2 2 2" xfId="18333" xr:uid="{00000000-0005-0000-0000-000055490000}"/>
    <cellStyle name="Normal 6 8 2 2 2 2 4 2 3" xfId="18334" xr:uid="{00000000-0005-0000-0000-000056490000}"/>
    <cellStyle name="Normal 6 8 2 2 2 2 4 3" xfId="18335" xr:uid="{00000000-0005-0000-0000-000057490000}"/>
    <cellStyle name="Normal 6 8 2 2 2 2 4 3 2" xfId="18336" xr:uid="{00000000-0005-0000-0000-000058490000}"/>
    <cellStyle name="Normal 6 8 2 2 2 2 4 4" xfId="18337" xr:uid="{00000000-0005-0000-0000-000059490000}"/>
    <cellStyle name="Normal 6 8 2 2 2 2 5" xfId="18338" xr:uid="{00000000-0005-0000-0000-00005A490000}"/>
    <cellStyle name="Normal 6 8 2 2 2 2 5 2" xfId="18339" xr:uid="{00000000-0005-0000-0000-00005B490000}"/>
    <cellStyle name="Normal 6 8 2 2 2 2 5 2 2" xfId="18340" xr:uid="{00000000-0005-0000-0000-00005C490000}"/>
    <cellStyle name="Normal 6 8 2 2 2 2 5 3" xfId="18341" xr:uid="{00000000-0005-0000-0000-00005D490000}"/>
    <cellStyle name="Normal 6 8 2 2 2 2 6" xfId="18342" xr:uid="{00000000-0005-0000-0000-00005E490000}"/>
    <cellStyle name="Normal 6 8 2 2 2 2 6 2" xfId="18343" xr:uid="{00000000-0005-0000-0000-00005F490000}"/>
    <cellStyle name="Normal 6 8 2 2 2 2 7" xfId="18344" xr:uid="{00000000-0005-0000-0000-000060490000}"/>
    <cellStyle name="Normal 6 8 2 2 2 3" xfId="18345" xr:uid="{00000000-0005-0000-0000-000061490000}"/>
    <cellStyle name="Normal 6 8 2 2 2 3 2" xfId="18346" xr:uid="{00000000-0005-0000-0000-000062490000}"/>
    <cellStyle name="Normal 6 8 2 2 2 3 2 2" xfId="18347" xr:uid="{00000000-0005-0000-0000-000063490000}"/>
    <cellStyle name="Normal 6 8 2 2 2 3 2 2 2" xfId="18348" xr:uid="{00000000-0005-0000-0000-000064490000}"/>
    <cellStyle name="Normal 6 8 2 2 2 3 2 3" xfId="18349" xr:uid="{00000000-0005-0000-0000-000065490000}"/>
    <cellStyle name="Normal 6 8 2 2 2 3 3" xfId="18350" xr:uid="{00000000-0005-0000-0000-000066490000}"/>
    <cellStyle name="Normal 6 8 2 2 2 3 3 2" xfId="18351" xr:uid="{00000000-0005-0000-0000-000067490000}"/>
    <cellStyle name="Normal 6 8 2 2 2 3 4" xfId="18352" xr:uid="{00000000-0005-0000-0000-000068490000}"/>
    <cellStyle name="Normal 6 8 2 2 2 4" xfId="18353" xr:uid="{00000000-0005-0000-0000-000069490000}"/>
    <cellStyle name="Normal 6 8 2 2 2 4 2" xfId="18354" xr:uid="{00000000-0005-0000-0000-00006A490000}"/>
    <cellStyle name="Normal 6 8 2 2 2 4 2 2" xfId="18355" xr:uid="{00000000-0005-0000-0000-00006B490000}"/>
    <cellStyle name="Normal 6 8 2 2 2 4 2 2 2" xfId="18356" xr:uid="{00000000-0005-0000-0000-00006C490000}"/>
    <cellStyle name="Normal 6 8 2 2 2 4 2 3" xfId="18357" xr:uid="{00000000-0005-0000-0000-00006D490000}"/>
    <cellStyle name="Normal 6 8 2 2 2 4 3" xfId="18358" xr:uid="{00000000-0005-0000-0000-00006E490000}"/>
    <cellStyle name="Normal 6 8 2 2 2 4 3 2" xfId="18359" xr:uid="{00000000-0005-0000-0000-00006F490000}"/>
    <cellStyle name="Normal 6 8 2 2 2 4 4" xfId="18360" xr:uid="{00000000-0005-0000-0000-000070490000}"/>
    <cellStyle name="Normal 6 8 2 2 2 5" xfId="18361" xr:uid="{00000000-0005-0000-0000-000071490000}"/>
    <cellStyle name="Normal 6 8 2 2 2 5 2" xfId="18362" xr:uid="{00000000-0005-0000-0000-000072490000}"/>
    <cellStyle name="Normal 6 8 2 2 2 5 2 2" xfId="18363" xr:uid="{00000000-0005-0000-0000-000073490000}"/>
    <cellStyle name="Normal 6 8 2 2 2 5 2 2 2" xfId="18364" xr:uid="{00000000-0005-0000-0000-000074490000}"/>
    <cellStyle name="Normal 6 8 2 2 2 5 2 3" xfId="18365" xr:uid="{00000000-0005-0000-0000-000075490000}"/>
    <cellStyle name="Normal 6 8 2 2 2 5 3" xfId="18366" xr:uid="{00000000-0005-0000-0000-000076490000}"/>
    <cellStyle name="Normal 6 8 2 2 2 5 3 2" xfId="18367" xr:uid="{00000000-0005-0000-0000-000077490000}"/>
    <cellStyle name="Normal 6 8 2 2 2 5 4" xfId="18368" xr:uid="{00000000-0005-0000-0000-000078490000}"/>
    <cellStyle name="Normal 6 8 2 2 2 6" xfId="18369" xr:uid="{00000000-0005-0000-0000-000079490000}"/>
    <cellStyle name="Normal 6 8 2 2 2 6 2" xfId="18370" xr:uid="{00000000-0005-0000-0000-00007A490000}"/>
    <cellStyle name="Normal 6 8 2 2 2 6 2 2" xfId="18371" xr:uid="{00000000-0005-0000-0000-00007B490000}"/>
    <cellStyle name="Normal 6 8 2 2 2 6 3" xfId="18372" xr:uid="{00000000-0005-0000-0000-00007C490000}"/>
    <cellStyle name="Normal 6 8 2 2 2 7" xfId="18373" xr:uid="{00000000-0005-0000-0000-00007D490000}"/>
    <cellStyle name="Normal 6 8 2 2 2 7 2" xfId="18374" xr:uid="{00000000-0005-0000-0000-00007E490000}"/>
    <cellStyle name="Normal 6 8 2 2 2 8" xfId="18375" xr:uid="{00000000-0005-0000-0000-00007F490000}"/>
    <cellStyle name="Normal 6 8 2 2 2 8 2" xfId="18376" xr:uid="{00000000-0005-0000-0000-000080490000}"/>
    <cellStyle name="Normal 6 8 2 2 2 9" xfId="18377" xr:uid="{00000000-0005-0000-0000-000081490000}"/>
    <cellStyle name="Normal 6 8 2 2 3" xfId="18378" xr:uid="{00000000-0005-0000-0000-000082490000}"/>
    <cellStyle name="Normal 6 8 2 2 3 2" xfId="18379" xr:uid="{00000000-0005-0000-0000-000083490000}"/>
    <cellStyle name="Normal 6 8 2 2 3 2 2" xfId="18380" xr:uid="{00000000-0005-0000-0000-000084490000}"/>
    <cellStyle name="Normal 6 8 2 2 3 2 2 2" xfId="18381" xr:uid="{00000000-0005-0000-0000-000085490000}"/>
    <cellStyle name="Normal 6 8 2 2 3 2 2 2 2" xfId="18382" xr:uid="{00000000-0005-0000-0000-000086490000}"/>
    <cellStyle name="Normal 6 8 2 2 3 2 2 3" xfId="18383" xr:uid="{00000000-0005-0000-0000-000087490000}"/>
    <cellStyle name="Normal 6 8 2 2 3 2 3" xfId="18384" xr:uid="{00000000-0005-0000-0000-000088490000}"/>
    <cellStyle name="Normal 6 8 2 2 3 2 3 2" xfId="18385" xr:uid="{00000000-0005-0000-0000-000089490000}"/>
    <cellStyle name="Normal 6 8 2 2 3 2 4" xfId="18386" xr:uid="{00000000-0005-0000-0000-00008A490000}"/>
    <cellStyle name="Normal 6 8 2 2 3 3" xfId="18387" xr:uid="{00000000-0005-0000-0000-00008B490000}"/>
    <cellStyle name="Normal 6 8 2 2 3 3 2" xfId="18388" xr:uid="{00000000-0005-0000-0000-00008C490000}"/>
    <cellStyle name="Normal 6 8 2 2 3 3 2 2" xfId="18389" xr:uid="{00000000-0005-0000-0000-00008D490000}"/>
    <cellStyle name="Normal 6 8 2 2 3 3 2 2 2" xfId="18390" xr:uid="{00000000-0005-0000-0000-00008E490000}"/>
    <cellStyle name="Normal 6 8 2 2 3 3 2 3" xfId="18391" xr:uid="{00000000-0005-0000-0000-00008F490000}"/>
    <cellStyle name="Normal 6 8 2 2 3 3 3" xfId="18392" xr:uid="{00000000-0005-0000-0000-000090490000}"/>
    <cellStyle name="Normal 6 8 2 2 3 3 3 2" xfId="18393" xr:uid="{00000000-0005-0000-0000-000091490000}"/>
    <cellStyle name="Normal 6 8 2 2 3 3 4" xfId="18394" xr:uid="{00000000-0005-0000-0000-000092490000}"/>
    <cellStyle name="Normal 6 8 2 2 3 4" xfId="18395" xr:uid="{00000000-0005-0000-0000-000093490000}"/>
    <cellStyle name="Normal 6 8 2 2 3 4 2" xfId="18396" xr:uid="{00000000-0005-0000-0000-000094490000}"/>
    <cellStyle name="Normal 6 8 2 2 3 4 2 2" xfId="18397" xr:uid="{00000000-0005-0000-0000-000095490000}"/>
    <cellStyle name="Normal 6 8 2 2 3 4 2 2 2" xfId="18398" xr:uid="{00000000-0005-0000-0000-000096490000}"/>
    <cellStyle name="Normal 6 8 2 2 3 4 2 3" xfId="18399" xr:uid="{00000000-0005-0000-0000-000097490000}"/>
    <cellStyle name="Normal 6 8 2 2 3 4 3" xfId="18400" xr:uid="{00000000-0005-0000-0000-000098490000}"/>
    <cellStyle name="Normal 6 8 2 2 3 4 3 2" xfId="18401" xr:uid="{00000000-0005-0000-0000-000099490000}"/>
    <cellStyle name="Normal 6 8 2 2 3 4 4" xfId="18402" xr:uid="{00000000-0005-0000-0000-00009A490000}"/>
    <cellStyle name="Normal 6 8 2 2 3 5" xfId="18403" xr:uid="{00000000-0005-0000-0000-00009B490000}"/>
    <cellStyle name="Normal 6 8 2 2 3 5 2" xfId="18404" xr:uid="{00000000-0005-0000-0000-00009C490000}"/>
    <cellStyle name="Normal 6 8 2 2 3 5 2 2" xfId="18405" xr:uid="{00000000-0005-0000-0000-00009D490000}"/>
    <cellStyle name="Normal 6 8 2 2 3 5 3" xfId="18406" xr:uid="{00000000-0005-0000-0000-00009E490000}"/>
    <cellStyle name="Normal 6 8 2 2 3 6" xfId="18407" xr:uid="{00000000-0005-0000-0000-00009F490000}"/>
    <cellStyle name="Normal 6 8 2 2 3 6 2" xfId="18408" xr:uid="{00000000-0005-0000-0000-0000A0490000}"/>
    <cellStyle name="Normal 6 8 2 2 3 7" xfId="18409" xr:uid="{00000000-0005-0000-0000-0000A1490000}"/>
    <cellStyle name="Normal 6 8 2 2 4" xfId="18410" xr:uid="{00000000-0005-0000-0000-0000A2490000}"/>
    <cellStyle name="Normal 6 8 2 2 4 2" xfId="18411" xr:uid="{00000000-0005-0000-0000-0000A3490000}"/>
    <cellStyle name="Normal 6 8 2 2 4 2 2" xfId="18412" xr:uid="{00000000-0005-0000-0000-0000A4490000}"/>
    <cellStyle name="Normal 6 8 2 2 4 2 2 2" xfId="18413" xr:uid="{00000000-0005-0000-0000-0000A5490000}"/>
    <cellStyle name="Normal 6 8 2 2 4 2 3" xfId="18414" xr:uid="{00000000-0005-0000-0000-0000A6490000}"/>
    <cellStyle name="Normal 6 8 2 2 4 3" xfId="18415" xr:uid="{00000000-0005-0000-0000-0000A7490000}"/>
    <cellStyle name="Normal 6 8 2 2 4 3 2" xfId="18416" xr:uid="{00000000-0005-0000-0000-0000A8490000}"/>
    <cellStyle name="Normal 6 8 2 2 4 4" xfId="18417" xr:uid="{00000000-0005-0000-0000-0000A9490000}"/>
    <cellStyle name="Normal 6 8 2 2 5" xfId="18418" xr:uid="{00000000-0005-0000-0000-0000AA490000}"/>
    <cellStyle name="Normal 6 8 2 2 5 2" xfId="18419" xr:uid="{00000000-0005-0000-0000-0000AB490000}"/>
    <cellStyle name="Normal 6 8 2 2 5 2 2" xfId="18420" xr:uid="{00000000-0005-0000-0000-0000AC490000}"/>
    <cellStyle name="Normal 6 8 2 2 5 2 2 2" xfId="18421" xr:uid="{00000000-0005-0000-0000-0000AD490000}"/>
    <cellStyle name="Normal 6 8 2 2 5 2 3" xfId="18422" xr:uid="{00000000-0005-0000-0000-0000AE490000}"/>
    <cellStyle name="Normal 6 8 2 2 5 3" xfId="18423" xr:uid="{00000000-0005-0000-0000-0000AF490000}"/>
    <cellStyle name="Normal 6 8 2 2 5 3 2" xfId="18424" xr:uid="{00000000-0005-0000-0000-0000B0490000}"/>
    <cellStyle name="Normal 6 8 2 2 5 4" xfId="18425" xr:uid="{00000000-0005-0000-0000-0000B1490000}"/>
    <cellStyle name="Normal 6 8 2 2 6" xfId="18426" xr:uid="{00000000-0005-0000-0000-0000B2490000}"/>
    <cellStyle name="Normal 6 8 2 2 6 2" xfId="18427" xr:uid="{00000000-0005-0000-0000-0000B3490000}"/>
    <cellStyle name="Normal 6 8 2 2 6 2 2" xfId="18428" xr:uid="{00000000-0005-0000-0000-0000B4490000}"/>
    <cellStyle name="Normal 6 8 2 2 6 2 2 2" xfId="18429" xr:uid="{00000000-0005-0000-0000-0000B5490000}"/>
    <cellStyle name="Normal 6 8 2 2 6 2 3" xfId="18430" xr:uid="{00000000-0005-0000-0000-0000B6490000}"/>
    <cellStyle name="Normal 6 8 2 2 6 3" xfId="18431" xr:uid="{00000000-0005-0000-0000-0000B7490000}"/>
    <cellStyle name="Normal 6 8 2 2 6 3 2" xfId="18432" xr:uid="{00000000-0005-0000-0000-0000B8490000}"/>
    <cellStyle name="Normal 6 8 2 2 6 4" xfId="18433" xr:uid="{00000000-0005-0000-0000-0000B9490000}"/>
    <cellStyle name="Normal 6 8 2 2 7" xfId="18434" xr:uid="{00000000-0005-0000-0000-0000BA490000}"/>
    <cellStyle name="Normal 6 8 2 2 7 2" xfId="18435" xr:uid="{00000000-0005-0000-0000-0000BB490000}"/>
    <cellStyle name="Normal 6 8 2 2 7 2 2" xfId="18436" xr:uid="{00000000-0005-0000-0000-0000BC490000}"/>
    <cellStyle name="Normal 6 8 2 2 7 2 2 2" xfId="18437" xr:uid="{00000000-0005-0000-0000-0000BD490000}"/>
    <cellStyle name="Normal 6 8 2 2 7 2 3" xfId="18438" xr:uid="{00000000-0005-0000-0000-0000BE490000}"/>
    <cellStyle name="Normal 6 8 2 2 7 3" xfId="18439" xr:uid="{00000000-0005-0000-0000-0000BF490000}"/>
    <cellStyle name="Normal 6 8 2 2 7 3 2" xfId="18440" xr:uid="{00000000-0005-0000-0000-0000C0490000}"/>
    <cellStyle name="Normal 6 8 2 2 7 4" xfId="18441" xr:uid="{00000000-0005-0000-0000-0000C1490000}"/>
    <cellStyle name="Normal 6 8 2 2 8" xfId="18442" xr:uid="{00000000-0005-0000-0000-0000C2490000}"/>
    <cellStyle name="Normal 6 8 2 2 8 2" xfId="18443" xr:uid="{00000000-0005-0000-0000-0000C3490000}"/>
    <cellStyle name="Normal 6 8 2 2 8 2 2" xfId="18444" xr:uid="{00000000-0005-0000-0000-0000C4490000}"/>
    <cellStyle name="Normal 6 8 2 2 8 3" xfId="18445" xr:uid="{00000000-0005-0000-0000-0000C5490000}"/>
    <cellStyle name="Normal 6 8 2 2 9" xfId="18446" xr:uid="{00000000-0005-0000-0000-0000C6490000}"/>
    <cellStyle name="Normal 6 8 2 2 9 2" xfId="18447" xr:uid="{00000000-0005-0000-0000-0000C7490000}"/>
    <cellStyle name="Normal 6 8 2 3" xfId="18448" xr:uid="{00000000-0005-0000-0000-0000C8490000}"/>
    <cellStyle name="Normal 6 8 2 3 10" xfId="18449" xr:uid="{00000000-0005-0000-0000-0000C9490000}"/>
    <cellStyle name="Normal 6 8 2 3 2" xfId="18450" xr:uid="{00000000-0005-0000-0000-0000CA490000}"/>
    <cellStyle name="Normal 6 8 2 3 2 2" xfId="18451" xr:uid="{00000000-0005-0000-0000-0000CB490000}"/>
    <cellStyle name="Normal 6 8 2 3 2 2 2" xfId="18452" xr:uid="{00000000-0005-0000-0000-0000CC490000}"/>
    <cellStyle name="Normal 6 8 2 3 2 2 2 2" xfId="18453" xr:uid="{00000000-0005-0000-0000-0000CD490000}"/>
    <cellStyle name="Normal 6 8 2 3 2 2 2 2 2" xfId="18454" xr:uid="{00000000-0005-0000-0000-0000CE490000}"/>
    <cellStyle name="Normal 6 8 2 3 2 2 2 3" xfId="18455" xr:uid="{00000000-0005-0000-0000-0000CF490000}"/>
    <cellStyle name="Normal 6 8 2 3 2 2 3" xfId="18456" xr:uid="{00000000-0005-0000-0000-0000D0490000}"/>
    <cellStyle name="Normal 6 8 2 3 2 2 3 2" xfId="18457" xr:uid="{00000000-0005-0000-0000-0000D1490000}"/>
    <cellStyle name="Normal 6 8 2 3 2 2 4" xfId="18458" xr:uid="{00000000-0005-0000-0000-0000D2490000}"/>
    <cellStyle name="Normal 6 8 2 3 2 3" xfId="18459" xr:uid="{00000000-0005-0000-0000-0000D3490000}"/>
    <cellStyle name="Normal 6 8 2 3 2 3 2" xfId="18460" xr:uid="{00000000-0005-0000-0000-0000D4490000}"/>
    <cellStyle name="Normal 6 8 2 3 2 3 2 2" xfId="18461" xr:uid="{00000000-0005-0000-0000-0000D5490000}"/>
    <cellStyle name="Normal 6 8 2 3 2 3 2 2 2" xfId="18462" xr:uid="{00000000-0005-0000-0000-0000D6490000}"/>
    <cellStyle name="Normal 6 8 2 3 2 3 2 3" xfId="18463" xr:uid="{00000000-0005-0000-0000-0000D7490000}"/>
    <cellStyle name="Normal 6 8 2 3 2 3 3" xfId="18464" xr:uid="{00000000-0005-0000-0000-0000D8490000}"/>
    <cellStyle name="Normal 6 8 2 3 2 3 3 2" xfId="18465" xr:uid="{00000000-0005-0000-0000-0000D9490000}"/>
    <cellStyle name="Normal 6 8 2 3 2 3 4" xfId="18466" xr:uid="{00000000-0005-0000-0000-0000DA490000}"/>
    <cellStyle name="Normal 6 8 2 3 2 4" xfId="18467" xr:uid="{00000000-0005-0000-0000-0000DB490000}"/>
    <cellStyle name="Normal 6 8 2 3 2 4 2" xfId="18468" xr:uid="{00000000-0005-0000-0000-0000DC490000}"/>
    <cellStyle name="Normal 6 8 2 3 2 4 2 2" xfId="18469" xr:uid="{00000000-0005-0000-0000-0000DD490000}"/>
    <cellStyle name="Normal 6 8 2 3 2 4 2 2 2" xfId="18470" xr:uid="{00000000-0005-0000-0000-0000DE490000}"/>
    <cellStyle name="Normal 6 8 2 3 2 4 2 3" xfId="18471" xr:uid="{00000000-0005-0000-0000-0000DF490000}"/>
    <cellStyle name="Normal 6 8 2 3 2 4 3" xfId="18472" xr:uid="{00000000-0005-0000-0000-0000E0490000}"/>
    <cellStyle name="Normal 6 8 2 3 2 4 3 2" xfId="18473" xr:uid="{00000000-0005-0000-0000-0000E1490000}"/>
    <cellStyle name="Normal 6 8 2 3 2 4 4" xfId="18474" xr:uid="{00000000-0005-0000-0000-0000E2490000}"/>
    <cellStyle name="Normal 6 8 2 3 2 5" xfId="18475" xr:uid="{00000000-0005-0000-0000-0000E3490000}"/>
    <cellStyle name="Normal 6 8 2 3 2 5 2" xfId="18476" xr:uid="{00000000-0005-0000-0000-0000E4490000}"/>
    <cellStyle name="Normal 6 8 2 3 2 5 2 2" xfId="18477" xr:uid="{00000000-0005-0000-0000-0000E5490000}"/>
    <cellStyle name="Normal 6 8 2 3 2 5 3" xfId="18478" xr:uid="{00000000-0005-0000-0000-0000E6490000}"/>
    <cellStyle name="Normal 6 8 2 3 2 6" xfId="18479" xr:uid="{00000000-0005-0000-0000-0000E7490000}"/>
    <cellStyle name="Normal 6 8 2 3 2 6 2" xfId="18480" xr:uid="{00000000-0005-0000-0000-0000E8490000}"/>
    <cellStyle name="Normal 6 8 2 3 2 7" xfId="18481" xr:uid="{00000000-0005-0000-0000-0000E9490000}"/>
    <cellStyle name="Normal 6 8 2 3 3" xfId="18482" xr:uid="{00000000-0005-0000-0000-0000EA490000}"/>
    <cellStyle name="Normal 6 8 2 3 3 2" xfId="18483" xr:uid="{00000000-0005-0000-0000-0000EB490000}"/>
    <cellStyle name="Normal 6 8 2 3 3 2 2" xfId="18484" xr:uid="{00000000-0005-0000-0000-0000EC490000}"/>
    <cellStyle name="Normal 6 8 2 3 3 2 2 2" xfId="18485" xr:uid="{00000000-0005-0000-0000-0000ED490000}"/>
    <cellStyle name="Normal 6 8 2 3 3 2 3" xfId="18486" xr:uid="{00000000-0005-0000-0000-0000EE490000}"/>
    <cellStyle name="Normal 6 8 2 3 3 3" xfId="18487" xr:uid="{00000000-0005-0000-0000-0000EF490000}"/>
    <cellStyle name="Normal 6 8 2 3 3 3 2" xfId="18488" xr:uid="{00000000-0005-0000-0000-0000F0490000}"/>
    <cellStyle name="Normal 6 8 2 3 3 4" xfId="18489" xr:uid="{00000000-0005-0000-0000-0000F1490000}"/>
    <cellStyle name="Normal 6 8 2 3 4" xfId="18490" xr:uid="{00000000-0005-0000-0000-0000F2490000}"/>
    <cellStyle name="Normal 6 8 2 3 4 2" xfId="18491" xr:uid="{00000000-0005-0000-0000-0000F3490000}"/>
    <cellStyle name="Normal 6 8 2 3 4 2 2" xfId="18492" xr:uid="{00000000-0005-0000-0000-0000F4490000}"/>
    <cellStyle name="Normal 6 8 2 3 4 2 2 2" xfId="18493" xr:uid="{00000000-0005-0000-0000-0000F5490000}"/>
    <cellStyle name="Normal 6 8 2 3 4 2 3" xfId="18494" xr:uid="{00000000-0005-0000-0000-0000F6490000}"/>
    <cellStyle name="Normal 6 8 2 3 4 3" xfId="18495" xr:uid="{00000000-0005-0000-0000-0000F7490000}"/>
    <cellStyle name="Normal 6 8 2 3 4 3 2" xfId="18496" xr:uid="{00000000-0005-0000-0000-0000F8490000}"/>
    <cellStyle name="Normal 6 8 2 3 4 4" xfId="18497" xr:uid="{00000000-0005-0000-0000-0000F9490000}"/>
    <cellStyle name="Normal 6 8 2 3 5" xfId="18498" xr:uid="{00000000-0005-0000-0000-0000FA490000}"/>
    <cellStyle name="Normal 6 8 2 3 5 2" xfId="18499" xr:uid="{00000000-0005-0000-0000-0000FB490000}"/>
    <cellStyle name="Normal 6 8 2 3 5 2 2" xfId="18500" xr:uid="{00000000-0005-0000-0000-0000FC490000}"/>
    <cellStyle name="Normal 6 8 2 3 5 2 2 2" xfId="18501" xr:uid="{00000000-0005-0000-0000-0000FD490000}"/>
    <cellStyle name="Normal 6 8 2 3 5 2 3" xfId="18502" xr:uid="{00000000-0005-0000-0000-0000FE490000}"/>
    <cellStyle name="Normal 6 8 2 3 5 3" xfId="18503" xr:uid="{00000000-0005-0000-0000-0000FF490000}"/>
    <cellStyle name="Normal 6 8 2 3 5 3 2" xfId="18504" xr:uid="{00000000-0005-0000-0000-0000004A0000}"/>
    <cellStyle name="Normal 6 8 2 3 5 4" xfId="18505" xr:uid="{00000000-0005-0000-0000-0000014A0000}"/>
    <cellStyle name="Normal 6 8 2 3 6" xfId="18506" xr:uid="{00000000-0005-0000-0000-0000024A0000}"/>
    <cellStyle name="Normal 6 8 2 3 6 2" xfId="18507" xr:uid="{00000000-0005-0000-0000-0000034A0000}"/>
    <cellStyle name="Normal 6 8 2 3 6 2 2" xfId="18508" xr:uid="{00000000-0005-0000-0000-0000044A0000}"/>
    <cellStyle name="Normal 6 8 2 3 6 2 2 2" xfId="18509" xr:uid="{00000000-0005-0000-0000-0000054A0000}"/>
    <cellStyle name="Normal 6 8 2 3 6 2 3" xfId="18510" xr:uid="{00000000-0005-0000-0000-0000064A0000}"/>
    <cellStyle name="Normal 6 8 2 3 6 3" xfId="18511" xr:uid="{00000000-0005-0000-0000-0000074A0000}"/>
    <cellStyle name="Normal 6 8 2 3 6 3 2" xfId="18512" xr:uid="{00000000-0005-0000-0000-0000084A0000}"/>
    <cellStyle name="Normal 6 8 2 3 6 4" xfId="18513" xr:uid="{00000000-0005-0000-0000-0000094A0000}"/>
    <cellStyle name="Normal 6 8 2 3 7" xfId="18514" xr:uid="{00000000-0005-0000-0000-00000A4A0000}"/>
    <cellStyle name="Normal 6 8 2 3 7 2" xfId="18515" xr:uid="{00000000-0005-0000-0000-00000B4A0000}"/>
    <cellStyle name="Normal 6 8 2 3 7 2 2" xfId="18516" xr:uid="{00000000-0005-0000-0000-00000C4A0000}"/>
    <cellStyle name="Normal 6 8 2 3 7 3" xfId="18517" xr:uid="{00000000-0005-0000-0000-00000D4A0000}"/>
    <cellStyle name="Normal 6 8 2 3 8" xfId="18518" xr:uid="{00000000-0005-0000-0000-00000E4A0000}"/>
    <cellStyle name="Normal 6 8 2 3 8 2" xfId="18519" xr:uid="{00000000-0005-0000-0000-00000F4A0000}"/>
    <cellStyle name="Normal 6 8 2 3 9" xfId="18520" xr:uid="{00000000-0005-0000-0000-0000104A0000}"/>
    <cellStyle name="Normal 6 8 2 3 9 2" xfId="18521" xr:uid="{00000000-0005-0000-0000-0000114A0000}"/>
    <cellStyle name="Normal 6 8 2 4" xfId="18522" xr:uid="{00000000-0005-0000-0000-0000124A0000}"/>
    <cellStyle name="Normal 6 8 2 4 2" xfId="18523" xr:uid="{00000000-0005-0000-0000-0000134A0000}"/>
    <cellStyle name="Normal 6 8 2 4 2 2" xfId="18524" xr:uid="{00000000-0005-0000-0000-0000144A0000}"/>
    <cellStyle name="Normal 6 8 2 4 2 2 2" xfId="18525" xr:uid="{00000000-0005-0000-0000-0000154A0000}"/>
    <cellStyle name="Normal 6 8 2 4 2 2 2 2" xfId="18526" xr:uid="{00000000-0005-0000-0000-0000164A0000}"/>
    <cellStyle name="Normal 6 8 2 4 2 2 2 2 2" xfId="18527" xr:uid="{00000000-0005-0000-0000-0000174A0000}"/>
    <cellStyle name="Normal 6 8 2 4 2 2 2 3" xfId="18528" xr:uid="{00000000-0005-0000-0000-0000184A0000}"/>
    <cellStyle name="Normal 6 8 2 4 2 2 3" xfId="18529" xr:uid="{00000000-0005-0000-0000-0000194A0000}"/>
    <cellStyle name="Normal 6 8 2 4 2 2 3 2" xfId="18530" xr:uid="{00000000-0005-0000-0000-00001A4A0000}"/>
    <cellStyle name="Normal 6 8 2 4 2 2 4" xfId="18531" xr:uid="{00000000-0005-0000-0000-00001B4A0000}"/>
    <cellStyle name="Normal 6 8 2 4 2 3" xfId="18532" xr:uid="{00000000-0005-0000-0000-00001C4A0000}"/>
    <cellStyle name="Normal 6 8 2 4 2 3 2" xfId="18533" xr:uid="{00000000-0005-0000-0000-00001D4A0000}"/>
    <cellStyle name="Normal 6 8 2 4 2 3 2 2" xfId="18534" xr:uid="{00000000-0005-0000-0000-00001E4A0000}"/>
    <cellStyle name="Normal 6 8 2 4 2 3 2 2 2" xfId="18535" xr:uid="{00000000-0005-0000-0000-00001F4A0000}"/>
    <cellStyle name="Normal 6 8 2 4 2 3 2 3" xfId="18536" xr:uid="{00000000-0005-0000-0000-0000204A0000}"/>
    <cellStyle name="Normal 6 8 2 4 2 3 3" xfId="18537" xr:uid="{00000000-0005-0000-0000-0000214A0000}"/>
    <cellStyle name="Normal 6 8 2 4 2 3 3 2" xfId="18538" xr:uid="{00000000-0005-0000-0000-0000224A0000}"/>
    <cellStyle name="Normal 6 8 2 4 2 3 4" xfId="18539" xr:uid="{00000000-0005-0000-0000-0000234A0000}"/>
    <cellStyle name="Normal 6 8 2 4 2 4" xfId="18540" xr:uid="{00000000-0005-0000-0000-0000244A0000}"/>
    <cellStyle name="Normal 6 8 2 4 2 4 2" xfId="18541" xr:uid="{00000000-0005-0000-0000-0000254A0000}"/>
    <cellStyle name="Normal 6 8 2 4 2 4 2 2" xfId="18542" xr:uid="{00000000-0005-0000-0000-0000264A0000}"/>
    <cellStyle name="Normal 6 8 2 4 2 4 2 2 2" xfId="18543" xr:uid="{00000000-0005-0000-0000-0000274A0000}"/>
    <cellStyle name="Normal 6 8 2 4 2 4 2 3" xfId="18544" xr:uid="{00000000-0005-0000-0000-0000284A0000}"/>
    <cellStyle name="Normal 6 8 2 4 2 4 3" xfId="18545" xr:uid="{00000000-0005-0000-0000-0000294A0000}"/>
    <cellStyle name="Normal 6 8 2 4 2 4 3 2" xfId="18546" xr:uid="{00000000-0005-0000-0000-00002A4A0000}"/>
    <cellStyle name="Normal 6 8 2 4 2 4 4" xfId="18547" xr:uid="{00000000-0005-0000-0000-00002B4A0000}"/>
    <cellStyle name="Normal 6 8 2 4 2 5" xfId="18548" xr:uid="{00000000-0005-0000-0000-00002C4A0000}"/>
    <cellStyle name="Normal 6 8 2 4 2 5 2" xfId="18549" xr:uid="{00000000-0005-0000-0000-00002D4A0000}"/>
    <cellStyle name="Normal 6 8 2 4 2 5 2 2" xfId="18550" xr:uid="{00000000-0005-0000-0000-00002E4A0000}"/>
    <cellStyle name="Normal 6 8 2 4 2 5 3" xfId="18551" xr:uid="{00000000-0005-0000-0000-00002F4A0000}"/>
    <cellStyle name="Normal 6 8 2 4 2 6" xfId="18552" xr:uid="{00000000-0005-0000-0000-0000304A0000}"/>
    <cellStyle name="Normal 6 8 2 4 2 6 2" xfId="18553" xr:uid="{00000000-0005-0000-0000-0000314A0000}"/>
    <cellStyle name="Normal 6 8 2 4 2 7" xfId="18554" xr:uid="{00000000-0005-0000-0000-0000324A0000}"/>
    <cellStyle name="Normal 6 8 2 4 3" xfId="18555" xr:uid="{00000000-0005-0000-0000-0000334A0000}"/>
    <cellStyle name="Normal 6 8 2 4 3 2" xfId="18556" xr:uid="{00000000-0005-0000-0000-0000344A0000}"/>
    <cellStyle name="Normal 6 8 2 4 3 2 2" xfId="18557" xr:uid="{00000000-0005-0000-0000-0000354A0000}"/>
    <cellStyle name="Normal 6 8 2 4 3 2 2 2" xfId="18558" xr:uid="{00000000-0005-0000-0000-0000364A0000}"/>
    <cellStyle name="Normal 6 8 2 4 3 2 3" xfId="18559" xr:uid="{00000000-0005-0000-0000-0000374A0000}"/>
    <cellStyle name="Normal 6 8 2 4 3 3" xfId="18560" xr:uid="{00000000-0005-0000-0000-0000384A0000}"/>
    <cellStyle name="Normal 6 8 2 4 3 3 2" xfId="18561" xr:uid="{00000000-0005-0000-0000-0000394A0000}"/>
    <cellStyle name="Normal 6 8 2 4 3 4" xfId="18562" xr:uid="{00000000-0005-0000-0000-00003A4A0000}"/>
    <cellStyle name="Normal 6 8 2 4 4" xfId="18563" xr:uid="{00000000-0005-0000-0000-00003B4A0000}"/>
    <cellStyle name="Normal 6 8 2 4 4 2" xfId="18564" xr:uid="{00000000-0005-0000-0000-00003C4A0000}"/>
    <cellStyle name="Normal 6 8 2 4 4 2 2" xfId="18565" xr:uid="{00000000-0005-0000-0000-00003D4A0000}"/>
    <cellStyle name="Normal 6 8 2 4 4 2 2 2" xfId="18566" xr:uid="{00000000-0005-0000-0000-00003E4A0000}"/>
    <cellStyle name="Normal 6 8 2 4 4 2 3" xfId="18567" xr:uid="{00000000-0005-0000-0000-00003F4A0000}"/>
    <cellStyle name="Normal 6 8 2 4 4 3" xfId="18568" xr:uid="{00000000-0005-0000-0000-0000404A0000}"/>
    <cellStyle name="Normal 6 8 2 4 4 3 2" xfId="18569" xr:uid="{00000000-0005-0000-0000-0000414A0000}"/>
    <cellStyle name="Normal 6 8 2 4 4 4" xfId="18570" xr:uid="{00000000-0005-0000-0000-0000424A0000}"/>
    <cellStyle name="Normal 6 8 2 4 5" xfId="18571" xr:uid="{00000000-0005-0000-0000-0000434A0000}"/>
    <cellStyle name="Normal 6 8 2 4 5 2" xfId="18572" xr:uid="{00000000-0005-0000-0000-0000444A0000}"/>
    <cellStyle name="Normal 6 8 2 4 5 2 2" xfId="18573" xr:uid="{00000000-0005-0000-0000-0000454A0000}"/>
    <cellStyle name="Normal 6 8 2 4 5 2 2 2" xfId="18574" xr:uid="{00000000-0005-0000-0000-0000464A0000}"/>
    <cellStyle name="Normal 6 8 2 4 5 2 3" xfId="18575" xr:uid="{00000000-0005-0000-0000-0000474A0000}"/>
    <cellStyle name="Normal 6 8 2 4 5 3" xfId="18576" xr:uid="{00000000-0005-0000-0000-0000484A0000}"/>
    <cellStyle name="Normal 6 8 2 4 5 3 2" xfId="18577" xr:uid="{00000000-0005-0000-0000-0000494A0000}"/>
    <cellStyle name="Normal 6 8 2 4 5 4" xfId="18578" xr:uid="{00000000-0005-0000-0000-00004A4A0000}"/>
    <cellStyle name="Normal 6 8 2 4 6" xfId="18579" xr:uid="{00000000-0005-0000-0000-00004B4A0000}"/>
    <cellStyle name="Normal 6 8 2 4 6 2" xfId="18580" xr:uid="{00000000-0005-0000-0000-00004C4A0000}"/>
    <cellStyle name="Normal 6 8 2 4 6 2 2" xfId="18581" xr:uid="{00000000-0005-0000-0000-00004D4A0000}"/>
    <cellStyle name="Normal 6 8 2 4 6 3" xfId="18582" xr:uid="{00000000-0005-0000-0000-00004E4A0000}"/>
    <cellStyle name="Normal 6 8 2 4 7" xfId="18583" xr:uid="{00000000-0005-0000-0000-00004F4A0000}"/>
    <cellStyle name="Normal 6 8 2 4 7 2" xfId="18584" xr:uid="{00000000-0005-0000-0000-0000504A0000}"/>
    <cellStyle name="Normal 6 8 2 4 8" xfId="18585" xr:uid="{00000000-0005-0000-0000-0000514A0000}"/>
    <cellStyle name="Normal 6 8 2 4 8 2" xfId="18586" xr:uid="{00000000-0005-0000-0000-0000524A0000}"/>
    <cellStyle name="Normal 6 8 2 4 9" xfId="18587" xr:uid="{00000000-0005-0000-0000-0000534A0000}"/>
    <cellStyle name="Normal 6 8 2 5" xfId="18588" xr:uid="{00000000-0005-0000-0000-0000544A0000}"/>
    <cellStyle name="Normal 6 8 2 5 2" xfId="18589" xr:uid="{00000000-0005-0000-0000-0000554A0000}"/>
    <cellStyle name="Normal 6 8 2 5 2 2" xfId="18590" xr:uid="{00000000-0005-0000-0000-0000564A0000}"/>
    <cellStyle name="Normal 6 8 2 5 2 2 2" xfId="18591" xr:uid="{00000000-0005-0000-0000-0000574A0000}"/>
    <cellStyle name="Normal 6 8 2 5 2 2 2 2" xfId="18592" xr:uid="{00000000-0005-0000-0000-0000584A0000}"/>
    <cellStyle name="Normal 6 8 2 5 2 2 2 2 2" xfId="18593" xr:uid="{00000000-0005-0000-0000-0000594A0000}"/>
    <cellStyle name="Normal 6 8 2 5 2 2 2 3" xfId="18594" xr:uid="{00000000-0005-0000-0000-00005A4A0000}"/>
    <cellStyle name="Normal 6 8 2 5 2 2 3" xfId="18595" xr:uid="{00000000-0005-0000-0000-00005B4A0000}"/>
    <cellStyle name="Normal 6 8 2 5 2 2 3 2" xfId="18596" xr:uid="{00000000-0005-0000-0000-00005C4A0000}"/>
    <cellStyle name="Normal 6 8 2 5 2 2 4" xfId="18597" xr:uid="{00000000-0005-0000-0000-00005D4A0000}"/>
    <cellStyle name="Normal 6 8 2 5 2 3" xfId="18598" xr:uid="{00000000-0005-0000-0000-00005E4A0000}"/>
    <cellStyle name="Normal 6 8 2 5 2 3 2" xfId="18599" xr:uid="{00000000-0005-0000-0000-00005F4A0000}"/>
    <cellStyle name="Normal 6 8 2 5 2 3 2 2" xfId="18600" xr:uid="{00000000-0005-0000-0000-0000604A0000}"/>
    <cellStyle name="Normal 6 8 2 5 2 3 2 2 2" xfId="18601" xr:uid="{00000000-0005-0000-0000-0000614A0000}"/>
    <cellStyle name="Normal 6 8 2 5 2 3 2 3" xfId="18602" xr:uid="{00000000-0005-0000-0000-0000624A0000}"/>
    <cellStyle name="Normal 6 8 2 5 2 3 3" xfId="18603" xr:uid="{00000000-0005-0000-0000-0000634A0000}"/>
    <cellStyle name="Normal 6 8 2 5 2 3 3 2" xfId="18604" xr:uid="{00000000-0005-0000-0000-0000644A0000}"/>
    <cellStyle name="Normal 6 8 2 5 2 3 4" xfId="18605" xr:uid="{00000000-0005-0000-0000-0000654A0000}"/>
    <cellStyle name="Normal 6 8 2 5 2 4" xfId="18606" xr:uid="{00000000-0005-0000-0000-0000664A0000}"/>
    <cellStyle name="Normal 6 8 2 5 2 4 2" xfId="18607" xr:uid="{00000000-0005-0000-0000-0000674A0000}"/>
    <cellStyle name="Normal 6 8 2 5 2 4 2 2" xfId="18608" xr:uid="{00000000-0005-0000-0000-0000684A0000}"/>
    <cellStyle name="Normal 6 8 2 5 2 4 2 2 2" xfId="18609" xr:uid="{00000000-0005-0000-0000-0000694A0000}"/>
    <cellStyle name="Normal 6 8 2 5 2 4 2 3" xfId="18610" xr:uid="{00000000-0005-0000-0000-00006A4A0000}"/>
    <cellStyle name="Normal 6 8 2 5 2 4 3" xfId="18611" xr:uid="{00000000-0005-0000-0000-00006B4A0000}"/>
    <cellStyle name="Normal 6 8 2 5 2 4 3 2" xfId="18612" xr:uid="{00000000-0005-0000-0000-00006C4A0000}"/>
    <cellStyle name="Normal 6 8 2 5 2 4 4" xfId="18613" xr:uid="{00000000-0005-0000-0000-00006D4A0000}"/>
    <cellStyle name="Normal 6 8 2 5 2 5" xfId="18614" xr:uid="{00000000-0005-0000-0000-00006E4A0000}"/>
    <cellStyle name="Normal 6 8 2 5 2 5 2" xfId="18615" xr:uid="{00000000-0005-0000-0000-00006F4A0000}"/>
    <cellStyle name="Normal 6 8 2 5 2 5 2 2" xfId="18616" xr:uid="{00000000-0005-0000-0000-0000704A0000}"/>
    <cellStyle name="Normal 6 8 2 5 2 5 3" xfId="18617" xr:uid="{00000000-0005-0000-0000-0000714A0000}"/>
    <cellStyle name="Normal 6 8 2 5 2 6" xfId="18618" xr:uid="{00000000-0005-0000-0000-0000724A0000}"/>
    <cellStyle name="Normal 6 8 2 5 2 6 2" xfId="18619" xr:uid="{00000000-0005-0000-0000-0000734A0000}"/>
    <cellStyle name="Normal 6 8 2 5 2 7" xfId="18620" xr:uid="{00000000-0005-0000-0000-0000744A0000}"/>
    <cellStyle name="Normal 6 8 2 5 3" xfId="18621" xr:uid="{00000000-0005-0000-0000-0000754A0000}"/>
    <cellStyle name="Normal 6 8 2 5 3 2" xfId="18622" xr:uid="{00000000-0005-0000-0000-0000764A0000}"/>
    <cellStyle name="Normal 6 8 2 5 3 2 2" xfId="18623" xr:uid="{00000000-0005-0000-0000-0000774A0000}"/>
    <cellStyle name="Normal 6 8 2 5 3 2 2 2" xfId="18624" xr:uid="{00000000-0005-0000-0000-0000784A0000}"/>
    <cellStyle name="Normal 6 8 2 5 3 2 3" xfId="18625" xr:uid="{00000000-0005-0000-0000-0000794A0000}"/>
    <cellStyle name="Normal 6 8 2 5 3 3" xfId="18626" xr:uid="{00000000-0005-0000-0000-00007A4A0000}"/>
    <cellStyle name="Normal 6 8 2 5 3 3 2" xfId="18627" xr:uid="{00000000-0005-0000-0000-00007B4A0000}"/>
    <cellStyle name="Normal 6 8 2 5 3 4" xfId="18628" xr:uid="{00000000-0005-0000-0000-00007C4A0000}"/>
    <cellStyle name="Normal 6 8 2 5 4" xfId="18629" xr:uid="{00000000-0005-0000-0000-00007D4A0000}"/>
    <cellStyle name="Normal 6 8 2 5 4 2" xfId="18630" xr:uid="{00000000-0005-0000-0000-00007E4A0000}"/>
    <cellStyle name="Normal 6 8 2 5 4 2 2" xfId="18631" xr:uid="{00000000-0005-0000-0000-00007F4A0000}"/>
    <cellStyle name="Normal 6 8 2 5 4 2 2 2" xfId="18632" xr:uid="{00000000-0005-0000-0000-0000804A0000}"/>
    <cellStyle name="Normal 6 8 2 5 4 2 3" xfId="18633" xr:uid="{00000000-0005-0000-0000-0000814A0000}"/>
    <cellStyle name="Normal 6 8 2 5 4 3" xfId="18634" xr:uid="{00000000-0005-0000-0000-0000824A0000}"/>
    <cellStyle name="Normal 6 8 2 5 4 3 2" xfId="18635" xr:uid="{00000000-0005-0000-0000-0000834A0000}"/>
    <cellStyle name="Normal 6 8 2 5 4 4" xfId="18636" xr:uid="{00000000-0005-0000-0000-0000844A0000}"/>
    <cellStyle name="Normal 6 8 2 5 5" xfId="18637" xr:uid="{00000000-0005-0000-0000-0000854A0000}"/>
    <cellStyle name="Normal 6 8 2 5 5 2" xfId="18638" xr:uid="{00000000-0005-0000-0000-0000864A0000}"/>
    <cellStyle name="Normal 6 8 2 5 5 2 2" xfId="18639" xr:uid="{00000000-0005-0000-0000-0000874A0000}"/>
    <cellStyle name="Normal 6 8 2 5 5 2 2 2" xfId="18640" xr:uid="{00000000-0005-0000-0000-0000884A0000}"/>
    <cellStyle name="Normal 6 8 2 5 5 2 3" xfId="18641" xr:uid="{00000000-0005-0000-0000-0000894A0000}"/>
    <cellStyle name="Normal 6 8 2 5 5 3" xfId="18642" xr:uid="{00000000-0005-0000-0000-00008A4A0000}"/>
    <cellStyle name="Normal 6 8 2 5 5 3 2" xfId="18643" xr:uid="{00000000-0005-0000-0000-00008B4A0000}"/>
    <cellStyle name="Normal 6 8 2 5 5 4" xfId="18644" xr:uid="{00000000-0005-0000-0000-00008C4A0000}"/>
    <cellStyle name="Normal 6 8 2 5 6" xfId="18645" xr:uid="{00000000-0005-0000-0000-00008D4A0000}"/>
    <cellStyle name="Normal 6 8 2 5 6 2" xfId="18646" xr:uid="{00000000-0005-0000-0000-00008E4A0000}"/>
    <cellStyle name="Normal 6 8 2 5 6 2 2" xfId="18647" xr:uid="{00000000-0005-0000-0000-00008F4A0000}"/>
    <cellStyle name="Normal 6 8 2 5 6 3" xfId="18648" xr:uid="{00000000-0005-0000-0000-0000904A0000}"/>
    <cellStyle name="Normal 6 8 2 5 7" xfId="18649" xr:uid="{00000000-0005-0000-0000-0000914A0000}"/>
    <cellStyle name="Normal 6 8 2 5 7 2" xfId="18650" xr:uid="{00000000-0005-0000-0000-0000924A0000}"/>
    <cellStyle name="Normal 6 8 2 5 8" xfId="18651" xr:uid="{00000000-0005-0000-0000-0000934A0000}"/>
    <cellStyle name="Normal 6 8 2 6" xfId="18652" xr:uid="{00000000-0005-0000-0000-0000944A0000}"/>
    <cellStyle name="Normal 6 8 2 6 2" xfId="18653" xr:uid="{00000000-0005-0000-0000-0000954A0000}"/>
    <cellStyle name="Normal 6 8 2 6 2 2" xfId="18654" xr:uid="{00000000-0005-0000-0000-0000964A0000}"/>
    <cellStyle name="Normal 6 8 2 6 2 2 2" xfId="18655" xr:uid="{00000000-0005-0000-0000-0000974A0000}"/>
    <cellStyle name="Normal 6 8 2 6 2 2 2 2" xfId="18656" xr:uid="{00000000-0005-0000-0000-0000984A0000}"/>
    <cellStyle name="Normal 6 8 2 6 2 2 3" xfId="18657" xr:uid="{00000000-0005-0000-0000-0000994A0000}"/>
    <cellStyle name="Normal 6 8 2 6 2 3" xfId="18658" xr:uid="{00000000-0005-0000-0000-00009A4A0000}"/>
    <cellStyle name="Normal 6 8 2 6 2 3 2" xfId="18659" xr:uid="{00000000-0005-0000-0000-00009B4A0000}"/>
    <cellStyle name="Normal 6 8 2 6 2 4" xfId="18660" xr:uid="{00000000-0005-0000-0000-00009C4A0000}"/>
    <cellStyle name="Normal 6 8 2 6 3" xfId="18661" xr:uid="{00000000-0005-0000-0000-00009D4A0000}"/>
    <cellStyle name="Normal 6 8 2 6 3 2" xfId="18662" xr:uid="{00000000-0005-0000-0000-00009E4A0000}"/>
    <cellStyle name="Normal 6 8 2 6 3 2 2" xfId="18663" xr:uid="{00000000-0005-0000-0000-00009F4A0000}"/>
    <cellStyle name="Normal 6 8 2 6 3 2 2 2" xfId="18664" xr:uid="{00000000-0005-0000-0000-0000A04A0000}"/>
    <cellStyle name="Normal 6 8 2 6 3 2 3" xfId="18665" xr:uid="{00000000-0005-0000-0000-0000A14A0000}"/>
    <cellStyle name="Normal 6 8 2 6 3 3" xfId="18666" xr:uid="{00000000-0005-0000-0000-0000A24A0000}"/>
    <cellStyle name="Normal 6 8 2 6 3 3 2" xfId="18667" xr:uid="{00000000-0005-0000-0000-0000A34A0000}"/>
    <cellStyle name="Normal 6 8 2 6 3 4" xfId="18668" xr:uid="{00000000-0005-0000-0000-0000A44A0000}"/>
    <cellStyle name="Normal 6 8 2 6 4" xfId="18669" xr:uid="{00000000-0005-0000-0000-0000A54A0000}"/>
    <cellStyle name="Normal 6 8 2 6 4 2" xfId="18670" xr:uid="{00000000-0005-0000-0000-0000A64A0000}"/>
    <cellStyle name="Normal 6 8 2 6 4 2 2" xfId="18671" xr:uid="{00000000-0005-0000-0000-0000A74A0000}"/>
    <cellStyle name="Normal 6 8 2 6 4 2 2 2" xfId="18672" xr:uid="{00000000-0005-0000-0000-0000A84A0000}"/>
    <cellStyle name="Normal 6 8 2 6 4 2 3" xfId="18673" xr:uid="{00000000-0005-0000-0000-0000A94A0000}"/>
    <cellStyle name="Normal 6 8 2 6 4 3" xfId="18674" xr:uid="{00000000-0005-0000-0000-0000AA4A0000}"/>
    <cellStyle name="Normal 6 8 2 6 4 3 2" xfId="18675" xr:uid="{00000000-0005-0000-0000-0000AB4A0000}"/>
    <cellStyle name="Normal 6 8 2 6 4 4" xfId="18676" xr:uid="{00000000-0005-0000-0000-0000AC4A0000}"/>
    <cellStyle name="Normal 6 8 2 6 5" xfId="18677" xr:uid="{00000000-0005-0000-0000-0000AD4A0000}"/>
    <cellStyle name="Normal 6 8 2 6 5 2" xfId="18678" xr:uid="{00000000-0005-0000-0000-0000AE4A0000}"/>
    <cellStyle name="Normal 6 8 2 6 5 2 2" xfId="18679" xr:uid="{00000000-0005-0000-0000-0000AF4A0000}"/>
    <cellStyle name="Normal 6 8 2 6 5 3" xfId="18680" xr:uid="{00000000-0005-0000-0000-0000B04A0000}"/>
    <cellStyle name="Normal 6 8 2 6 6" xfId="18681" xr:uid="{00000000-0005-0000-0000-0000B14A0000}"/>
    <cellStyle name="Normal 6 8 2 6 6 2" xfId="18682" xr:uid="{00000000-0005-0000-0000-0000B24A0000}"/>
    <cellStyle name="Normal 6 8 2 6 7" xfId="18683" xr:uid="{00000000-0005-0000-0000-0000B34A0000}"/>
    <cellStyle name="Normal 6 8 2 7" xfId="18684" xr:uid="{00000000-0005-0000-0000-0000B44A0000}"/>
    <cellStyle name="Normal 6 8 2 7 2" xfId="18685" xr:uid="{00000000-0005-0000-0000-0000B54A0000}"/>
    <cellStyle name="Normal 6 8 2 7 2 2" xfId="18686" xr:uid="{00000000-0005-0000-0000-0000B64A0000}"/>
    <cellStyle name="Normal 6 8 2 7 2 2 2" xfId="18687" xr:uid="{00000000-0005-0000-0000-0000B74A0000}"/>
    <cellStyle name="Normal 6 8 2 7 2 3" xfId="18688" xr:uid="{00000000-0005-0000-0000-0000B84A0000}"/>
    <cellStyle name="Normal 6 8 2 7 3" xfId="18689" xr:uid="{00000000-0005-0000-0000-0000B94A0000}"/>
    <cellStyle name="Normal 6 8 2 7 3 2" xfId="18690" xr:uid="{00000000-0005-0000-0000-0000BA4A0000}"/>
    <cellStyle name="Normal 6 8 2 7 4" xfId="18691" xr:uid="{00000000-0005-0000-0000-0000BB4A0000}"/>
    <cellStyle name="Normal 6 8 2 8" xfId="18692" xr:uid="{00000000-0005-0000-0000-0000BC4A0000}"/>
    <cellStyle name="Normal 6 8 2 8 2" xfId="18693" xr:uid="{00000000-0005-0000-0000-0000BD4A0000}"/>
    <cellStyle name="Normal 6 8 2 8 2 2" xfId="18694" xr:uid="{00000000-0005-0000-0000-0000BE4A0000}"/>
    <cellStyle name="Normal 6 8 2 8 2 2 2" xfId="18695" xr:uid="{00000000-0005-0000-0000-0000BF4A0000}"/>
    <cellStyle name="Normal 6 8 2 8 2 3" xfId="18696" xr:uid="{00000000-0005-0000-0000-0000C04A0000}"/>
    <cellStyle name="Normal 6 8 2 8 3" xfId="18697" xr:uid="{00000000-0005-0000-0000-0000C14A0000}"/>
    <cellStyle name="Normal 6 8 2 8 3 2" xfId="18698" xr:uid="{00000000-0005-0000-0000-0000C24A0000}"/>
    <cellStyle name="Normal 6 8 2 8 4" xfId="18699" xr:uid="{00000000-0005-0000-0000-0000C34A0000}"/>
    <cellStyle name="Normal 6 8 2 9" xfId="18700" xr:uid="{00000000-0005-0000-0000-0000C44A0000}"/>
    <cellStyle name="Normal 6 8 2 9 2" xfId="18701" xr:uid="{00000000-0005-0000-0000-0000C54A0000}"/>
    <cellStyle name="Normal 6 8 2 9 2 2" xfId="18702" xr:uid="{00000000-0005-0000-0000-0000C64A0000}"/>
    <cellStyle name="Normal 6 8 2 9 2 2 2" xfId="18703" xr:uid="{00000000-0005-0000-0000-0000C74A0000}"/>
    <cellStyle name="Normal 6 8 2 9 2 3" xfId="18704" xr:uid="{00000000-0005-0000-0000-0000C84A0000}"/>
    <cellStyle name="Normal 6 8 2 9 3" xfId="18705" xr:uid="{00000000-0005-0000-0000-0000C94A0000}"/>
    <cellStyle name="Normal 6 8 2 9 3 2" xfId="18706" xr:uid="{00000000-0005-0000-0000-0000CA4A0000}"/>
    <cellStyle name="Normal 6 8 2 9 4" xfId="18707" xr:uid="{00000000-0005-0000-0000-0000CB4A0000}"/>
    <cellStyle name="Normal 6 8 3" xfId="18708" xr:uid="{00000000-0005-0000-0000-0000CC4A0000}"/>
    <cellStyle name="Normal 6 8 3 10" xfId="18709" xr:uid="{00000000-0005-0000-0000-0000CD4A0000}"/>
    <cellStyle name="Normal 6 8 3 10 2" xfId="18710" xr:uid="{00000000-0005-0000-0000-0000CE4A0000}"/>
    <cellStyle name="Normal 6 8 3 11" xfId="18711" xr:uid="{00000000-0005-0000-0000-0000CF4A0000}"/>
    <cellStyle name="Normal 6 8 3 11 2" xfId="18712" xr:uid="{00000000-0005-0000-0000-0000D04A0000}"/>
    <cellStyle name="Normal 6 8 3 12" xfId="18713" xr:uid="{00000000-0005-0000-0000-0000D14A0000}"/>
    <cellStyle name="Normal 6 8 3 2" xfId="18714" xr:uid="{00000000-0005-0000-0000-0000D24A0000}"/>
    <cellStyle name="Normal 6 8 3 2 2" xfId="18715" xr:uid="{00000000-0005-0000-0000-0000D34A0000}"/>
    <cellStyle name="Normal 6 8 3 2 2 2" xfId="18716" xr:uid="{00000000-0005-0000-0000-0000D44A0000}"/>
    <cellStyle name="Normal 6 8 3 2 2 2 2" xfId="18717" xr:uid="{00000000-0005-0000-0000-0000D54A0000}"/>
    <cellStyle name="Normal 6 8 3 2 2 2 2 2" xfId="18718" xr:uid="{00000000-0005-0000-0000-0000D64A0000}"/>
    <cellStyle name="Normal 6 8 3 2 2 2 2 2 2" xfId="18719" xr:uid="{00000000-0005-0000-0000-0000D74A0000}"/>
    <cellStyle name="Normal 6 8 3 2 2 2 2 3" xfId="18720" xr:uid="{00000000-0005-0000-0000-0000D84A0000}"/>
    <cellStyle name="Normal 6 8 3 2 2 2 3" xfId="18721" xr:uid="{00000000-0005-0000-0000-0000D94A0000}"/>
    <cellStyle name="Normal 6 8 3 2 2 2 3 2" xfId="18722" xr:uid="{00000000-0005-0000-0000-0000DA4A0000}"/>
    <cellStyle name="Normal 6 8 3 2 2 2 4" xfId="18723" xr:uid="{00000000-0005-0000-0000-0000DB4A0000}"/>
    <cellStyle name="Normal 6 8 3 2 2 3" xfId="18724" xr:uid="{00000000-0005-0000-0000-0000DC4A0000}"/>
    <cellStyle name="Normal 6 8 3 2 2 3 2" xfId="18725" xr:uid="{00000000-0005-0000-0000-0000DD4A0000}"/>
    <cellStyle name="Normal 6 8 3 2 2 3 2 2" xfId="18726" xr:uid="{00000000-0005-0000-0000-0000DE4A0000}"/>
    <cellStyle name="Normal 6 8 3 2 2 3 2 2 2" xfId="18727" xr:uid="{00000000-0005-0000-0000-0000DF4A0000}"/>
    <cellStyle name="Normal 6 8 3 2 2 3 2 3" xfId="18728" xr:uid="{00000000-0005-0000-0000-0000E04A0000}"/>
    <cellStyle name="Normal 6 8 3 2 2 3 3" xfId="18729" xr:uid="{00000000-0005-0000-0000-0000E14A0000}"/>
    <cellStyle name="Normal 6 8 3 2 2 3 3 2" xfId="18730" xr:uid="{00000000-0005-0000-0000-0000E24A0000}"/>
    <cellStyle name="Normal 6 8 3 2 2 3 4" xfId="18731" xr:uid="{00000000-0005-0000-0000-0000E34A0000}"/>
    <cellStyle name="Normal 6 8 3 2 2 4" xfId="18732" xr:uid="{00000000-0005-0000-0000-0000E44A0000}"/>
    <cellStyle name="Normal 6 8 3 2 2 4 2" xfId="18733" xr:uid="{00000000-0005-0000-0000-0000E54A0000}"/>
    <cellStyle name="Normal 6 8 3 2 2 4 2 2" xfId="18734" xr:uid="{00000000-0005-0000-0000-0000E64A0000}"/>
    <cellStyle name="Normal 6 8 3 2 2 4 2 2 2" xfId="18735" xr:uid="{00000000-0005-0000-0000-0000E74A0000}"/>
    <cellStyle name="Normal 6 8 3 2 2 4 2 3" xfId="18736" xr:uid="{00000000-0005-0000-0000-0000E84A0000}"/>
    <cellStyle name="Normal 6 8 3 2 2 4 3" xfId="18737" xr:uid="{00000000-0005-0000-0000-0000E94A0000}"/>
    <cellStyle name="Normal 6 8 3 2 2 4 3 2" xfId="18738" xr:uid="{00000000-0005-0000-0000-0000EA4A0000}"/>
    <cellStyle name="Normal 6 8 3 2 2 4 4" xfId="18739" xr:uid="{00000000-0005-0000-0000-0000EB4A0000}"/>
    <cellStyle name="Normal 6 8 3 2 2 5" xfId="18740" xr:uid="{00000000-0005-0000-0000-0000EC4A0000}"/>
    <cellStyle name="Normal 6 8 3 2 2 5 2" xfId="18741" xr:uid="{00000000-0005-0000-0000-0000ED4A0000}"/>
    <cellStyle name="Normal 6 8 3 2 2 5 2 2" xfId="18742" xr:uid="{00000000-0005-0000-0000-0000EE4A0000}"/>
    <cellStyle name="Normal 6 8 3 2 2 5 3" xfId="18743" xr:uid="{00000000-0005-0000-0000-0000EF4A0000}"/>
    <cellStyle name="Normal 6 8 3 2 2 6" xfId="18744" xr:uid="{00000000-0005-0000-0000-0000F04A0000}"/>
    <cellStyle name="Normal 6 8 3 2 2 6 2" xfId="18745" xr:uid="{00000000-0005-0000-0000-0000F14A0000}"/>
    <cellStyle name="Normal 6 8 3 2 2 7" xfId="18746" xr:uid="{00000000-0005-0000-0000-0000F24A0000}"/>
    <cellStyle name="Normal 6 8 3 2 3" xfId="18747" xr:uid="{00000000-0005-0000-0000-0000F34A0000}"/>
    <cellStyle name="Normal 6 8 3 2 3 2" xfId="18748" xr:uid="{00000000-0005-0000-0000-0000F44A0000}"/>
    <cellStyle name="Normal 6 8 3 2 3 2 2" xfId="18749" xr:uid="{00000000-0005-0000-0000-0000F54A0000}"/>
    <cellStyle name="Normal 6 8 3 2 3 2 2 2" xfId="18750" xr:uid="{00000000-0005-0000-0000-0000F64A0000}"/>
    <cellStyle name="Normal 6 8 3 2 3 2 3" xfId="18751" xr:uid="{00000000-0005-0000-0000-0000F74A0000}"/>
    <cellStyle name="Normal 6 8 3 2 3 3" xfId="18752" xr:uid="{00000000-0005-0000-0000-0000F84A0000}"/>
    <cellStyle name="Normal 6 8 3 2 3 3 2" xfId="18753" xr:uid="{00000000-0005-0000-0000-0000F94A0000}"/>
    <cellStyle name="Normal 6 8 3 2 3 4" xfId="18754" xr:uid="{00000000-0005-0000-0000-0000FA4A0000}"/>
    <cellStyle name="Normal 6 8 3 2 4" xfId="18755" xr:uid="{00000000-0005-0000-0000-0000FB4A0000}"/>
    <cellStyle name="Normal 6 8 3 2 4 2" xfId="18756" xr:uid="{00000000-0005-0000-0000-0000FC4A0000}"/>
    <cellStyle name="Normal 6 8 3 2 4 2 2" xfId="18757" xr:uid="{00000000-0005-0000-0000-0000FD4A0000}"/>
    <cellStyle name="Normal 6 8 3 2 4 2 2 2" xfId="18758" xr:uid="{00000000-0005-0000-0000-0000FE4A0000}"/>
    <cellStyle name="Normal 6 8 3 2 4 2 3" xfId="18759" xr:uid="{00000000-0005-0000-0000-0000FF4A0000}"/>
    <cellStyle name="Normal 6 8 3 2 4 3" xfId="18760" xr:uid="{00000000-0005-0000-0000-0000004B0000}"/>
    <cellStyle name="Normal 6 8 3 2 4 3 2" xfId="18761" xr:uid="{00000000-0005-0000-0000-0000014B0000}"/>
    <cellStyle name="Normal 6 8 3 2 4 4" xfId="18762" xr:uid="{00000000-0005-0000-0000-0000024B0000}"/>
    <cellStyle name="Normal 6 8 3 2 5" xfId="18763" xr:uid="{00000000-0005-0000-0000-0000034B0000}"/>
    <cellStyle name="Normal 6 8 3 2 5 2" xfId="18764" xr:uid="{00000000-0005-0000-0000-0000044B0000}"/>
    <cellStyle name="Normal 6 8 3 2 5 2 2" xfId="18765" xr:uid="{00000000-0005-0000-0000-0000054B0000}"/>
    <cellStyle name="Normal 6 8 3 2 5 2 2 2" xfId="18766" xr:uid="{00000000-0005-0000-0000-0000064B0000}"/>
    <cellStyle name="Normal 6 8 3 2 5 2 3" xfId="18767" xr:uid="{00000000-0005-0000-0000-0000074B0000}"/>
    <cellStyle name="Normal 6 8 3 2 5 3" xfId="18768" xr:uid="{00000000-0005-0000-0000-0000084B0000}"/>
    <cellStyle name="Normal 6 8 3 2 5 3 2" xfId="18769" xr:uid="{00000000-0005-0000-0000-0000094B0000}"/>
    <cellStyle name="Normal 6 8 3 2 5 4" xfId="18770" xr:uid="{00000000-0005-0000-0000-00000A4B0000}"/>
    <cellStyle name="Normal 6 8 3 2 6" xfId="18771" xr:uid="{00000000-0005-0000-0000-00000B4B0000}"/>
    <cellStyle name="Normal 6 8 3 2 6 2" xfId="18772" xr:uid="{00000000-0005-0000-0000-00000C4B0000}"/>
    <cellStyle name="Normal 6 8 3 2 6 2 2" xfId="18773" xr:uid="{00000000-0005-0000-0000-00000D4B0000}"/>
    <cellStyle name="Normal 6 8 3 2 6 3" xfId="18774" xr:uid="{00000000-0005-0000-0000-00000E4B0000}"/>
    <cellStyle name="Normal 6 8 3 2 7" xfId="18775" xr:uid="{00000000-0005-0000-0000-00000F4B0000}"/>
    <cellStyle name="Normal 6 8 3 2 7 2" xfId="18776" xr:uid="{00000000-0005-0000-0000-0000104B0000}"/>
    <cellStyle name="Normal 6 8 3 2 8" xfId="18777" xr:uid="{00000000-0005-0000-0000-0000114B0000}"/>
    <cellStyle name="Normal 6 8 3 2 8 2" xfId="18778" xr:uid="{00000000-0005-0000-0000-0000124B0000}"/>
    <cellStyle name="Normal 6 8 3 2 9" xfId="18779" xr:uid="{00000000-0005-0000-0000-0000134B0000}"/>
    <cellStyle name="Normal 6 8 3 3" xfId="18780" xr:uid="{00000000-0005-0000-0000-0000144B0000}"/>
    <cellStyle name="Normal 6 8 3 3 2" xfId="18781" xr:uid="{00000000-0005-0000-0000-0000154B0000}"/>
    <cellStyle name="Normal 6 8 3 3 2 2" xfId="18782" xr:uid="{00000000-0005-0000-0000-0000164B0000}"/>
    <cellStyle name="Normal 6 8 3 3 2 2 2" xfId="18783" xr:uid="{00000000-0005-0000-0000-0000174B0000}"/>
    <cellStyle name="Normal 6 8 3 3 2 2 2 2" xfId="18784" xr:uid="{00000000-0005-0000-0000-0000184B0000}"/>
    <cellStyle name="Normal 6 8 3 3 2 2 2 2 2" xfId="18785" xr:uid="{00000000-0005-0000-0000-0000194B0000}"/>
    <cellStyle name="Normal 6 8 3 3 2 2 2 3" xfId="18786" xr:uid="{00000000-0005-0000-0000-00001A4B0000}"/>
    <cellStyle name="Normal 6 8 3 3 2 2 3" xfId="18787" xr:uid="{00000000-0005-0000-0000-00001B4B0000}"/>
    <cellStyle name="Normal 6 8 3 3 2 2 3 2" xfId="18788" xr:uid="{00000000-0005-0000-0000-00001C4B0000}"/>
    <cellStyle name="Normal 6 8 3 3 2 2 4" xfId="18789" xr:uid="{00000000-0005-0000-0000-00001D4B0000}"/>
    <cellStyle name="Normal 6 8 3 3 2 3" xfId="18790" xr:uid="{00000000-0005-0000-0000-00001E4B0000}"/>
    <cellStyle name="Normal 6 8 3 3 2 3 2" xfId="18791" xr:uid="{00000000-0005-0000-0000-00001F4B0000}"/>
    <cellStyle name="Normal 6 8 3 3 2 3 2 2" xfId="18792" xr:uid="{00000000-0005-0000-0000-0000204B0000}"/>
    <cellStyle name="Normal 6 8 3 3 2 3 2 2 2" xfId="18793" xr:uid="{00000000-0005-0000-0000-0000214B0000}"/>
    <cellStyle name="Normal 6 8 3 3 2 3 2 3" xfId="18794" xr:uid="{00000000-0005-0000-0000-0000224B0000}"/>
    <cellStyle name="Normal 6 8 3 3 2 3 3" xfId="18795" xr:uid="{00000000-0005-0000-0000-0000234B0000}"/>
    <cellStyle name="Normal 6 8 3 3 2 3 3 2" xfId="18796" xr:uid="{00000000-0005-0000-0000-0000244B0000}"/>
    <cellStyle name="Normal 6 8 3 3 2 3 4" xfId="18797" xr:uid="{00000000-0005-0000-0000-0000254B0000}"/>
    <cellStyle name="Normal 6 8 3 3 2 4" xfId="18798" xr:uid="{00000000-0005-0000-0000-0000264B0000}"/>
    <cellStyle name="Normal 6 8 3 3 2 4 2" xfId="18799" xr:uid="{00000000-0005-0000-0000-0000274B0000}"/>
    <cellStyle name="Normal 6 8 3 3 2 4 2 2" xfId="18800" xr:uid="{00000000-0005-0000-0000-0000284B0000}"/>
    <cellStyle name="Normal 6 8 3 3 2 4 2 2 2" xfId="18801" xr:uid="{00000000-0005-0000-0000-0000294B0000}"/>
    <cellStyle name="Normal 6 8 3 3 2 4 2 3" xfId="18802" xr:uid="{00000000-0005-0000-0000-00002A4B0000}"/>
    <cellStyle name="Normal 6 8 3 3 2 4 3" xfId="18803" xr:uid="{00000000-0005-0000-0000-00002B4B0000}"/>
    <cellStyle name="Normal 6 8 3 3 2 4 3 2" xfId="18804" xr:uid="{00000000-0005-0000-0000-00002C4B0000}"/>
    <cellStyle name="Normal 6 8 3 3 2 4 4" xfId="18805" xr:uid="{00000000-0005-0000-0000-00002D4B0000}"/>
    <cellStyle name="Normal 6 8 3 3 2 5" xfId="18806" xr:uid="{00000000-0005-0000-0000-00002E4B0000}"/>
    <cellStyle name="Normal 6 8 3 3 2 5 2" xfId="18807" xr:uid="{00000000-0005-0000-0000-00002F4B0000}"/>
    <cellStyle name="Normal 6 8 3 3 2 5 2 2" xfId="18808" xr:uid="{00000000-0005-0000-0000-0000304B0000}"/>
    <cellStyle name="Normal 6 8 3 3 2 5 3" xfId="18809" xr:uid="{00000000-0005-0000-0000-0000314B0000}"/>
    <cellStyle name="Normal 6 8 3 3 2 6" xfId="18810" xr:uid="{00000000-0005-0000-0000-0000324B0000}"/>
    <cellStyle name="Normal 6 8 3 3 2 6 2" xfId="18811" xr:uid="{00000000-0005-0000-0000-0000334B0000}"/>
    <cellStyle name="Normal 6 8 3 3 2 7" xfId="18812" xr:uid="{00000000-0005-0000-0000-0000344B0000}"/>
    <cellStyle name="Normal 6 8 3 3 3" xfId="18813" xr:uid="{00000000-0005-0000-0000-0000354B0000}"/>
    <cellStyle name="Normal 6 8 3 3 3 2" xfId="18814" xr:uid="{00000000-0005-0000-0000-0000364B0000}"/>
    <cellStyle name="Normal 6 8 3 3 3 2 2" xfId="18815" xr:uid="{00000000-0005-0000-0000-0000374B0000}"/>
    <cellStyle name="Normal 6 8 3 3 3 2 2 2" xfId="18816" xr:uid="{00000000-0005-0000-0000-0000384B0000}"/>
    <cellStyle name="Normal 6 8 3 3 3 2 3" xfId="18817" xr:uid="{00000000-0005-0000-0000-0000394B0000}"/>
    <cellStyle name="Normal 6 8 3 3 3 3" xfId="18818" xr:uid="{00000000-0005-0000-0000-00003A4B0000}"/>
    <cellStyle name="Normal 6 8 3 3 3 3 2" xfId="18819" xr:uid="{00000000-0005-0000-0000-00003B4B0000}"/>
    <cellStyle name="Normal 6 8 3 3 3 4" xfId="18820" xr:uid="{00000000-0005-0000-0000-00003C4B0000}"/>
    <cellStyle name="Normal 6 8 3 3 4" xfId="18821" xr:uid="{00000000-0005-0000-0000-00003D4B0000}"/>
    <cellStyle name="Normal 6 8 3 3 4 2" xfId="18822" xr:uid="{00000000-0005-0000-0000-00003E4B0000}"/>
    <cellStyle name="Normal 6 8 3 3 4 2 2" xfId="18823" xr:uid="{00000000-0005-0000-0000-00003F4B0000}"/>
    <cellStyle name="Normal 6 8 3 3 4 2 2 2" xfId="18824" xr:uid="{00000000-0005-0000-0000-0000404B0000}"/>
    <cellStyle name="Normal 6 8 3 3 4 2 3" xfId="18825" xr:uid="{00000000-0005-0000-0000-0000414B0000}"/>
    <cellStyle name="Normal 6 8 3 3 4 3" xfId="18826" xr:uid="{00000000-0005-0000-0000-0000424B0000}"/>
    <cellStyle name="Normal 6 8 3 3 4 3 2" xfId="18827" xr:uid="{00000000-0005-0000-0000-0000434B0000}"/>
    <cellStyle name="Normal 6 8 3 3 4 4" xfId="18828" xr:uid="{00000000-0005-0000-0000-0000444B0000}"/>
    <cellStyle name="Normal 6 8 3 3 5" xfId="18829" xr:uid="{00000000-0005-0000-0000-0000454B0000}"/>
    <cellStyle name="Normal 6 8 3 3 5 2" xfId="18830" xr:uid="{00000000-0005-0000-0000-0000464B0000}"/>
    <cellStyle name="Normal 6 8 3 3 5 2 2" xfId="18831" xr:uid="{00000000-0005-0000-0000-0000474B0000}"/>
    <cellStyle name="Normal 6 8 3 3 5 2 2 2" xfId="18832" xr:uid="{00000000-0005-0000-0000-0000484B0000}"/>
    <cellStyle name="Normal 6 8 3 3 5 2 3" xfId="18833" xr:uid="{00000000-0005-0000-0000-0000494B0000}"/>
    <cellStyle name="Normal 6 8 3 3 5 3" xfId="18834" xr:uid="{00000000-0005-0000-0000-00004A4B0000}"/>
    <cellStyle name="Normal 6 8 3 3 5 3 2" xfId="18835" xr:uid="{00000000-0005-0000-0000-00004B4B0000}"/>
    <cellStyle name="Normal 6 8 3 3 5 4" xfId="18836" xr:uid="{00000000-0005-0000-0000-00004C4B0000}"/>
    <cellStyle name="Normal 6 8 3 3 6" xfId="18837" xr:uid="{00000000-0005-0000-0000-00004D4B0000}"/>
    <cellStyle name="Normal 6 8 3 3 6 2" xfId="18838" xr:uid="{00000000-0005-0000-0000-00004E4B0000}"/>
    <cellStyle name="Normal 6 8 3 3 6 2 2" xfId="18839" xr:uid="{00000000-0005-0000-0000-00004F4B0000}"/>
    <cellStyle name="Normal 6 8 3 3 6 3" xfId="18840" xr:uid="{00000000-0005-0000-0000-0000504B0000}"/>
    <cellStyle name="Normal 6 8 3 3 7" xfId="18841" xr:uid="{00000000-0005-0000-0000-0000514B0000}"/>
    <cellStyle name="Normal 6 8 3 3 7 2" xfId="18842" xr:uid="{00000000-0005-0000-0000-0000524B0000}"/>
    <cellStyle name="Normal 6 8 3 3 8" xfId="18843" xr:uid="{00000000-0005-0000-0000-0000534B0000}"/>
    <cellStyle name="Normal 6 8 3 4" xfId="18844" xr:uid="{00000000-0005-0000-0000-0000544B0000}"/>
    <cellStyle name="Normal 6 8 3 4 2" xfId="18845" xr:uid="{00000000-0005-0000-0000-0000554B0000}"/>
    <cellStyle name="Normal 6 8 3 4 2 2" xfId="18846" xr:uid="{00000000-0005-0000-0000-0000564B0000}"/>
    <cellStyle name="Normal 6 8 3 4 2 2 2" xfId="18847" xr:uid="{00000000-0005-0000-0000-0000574B0000}"/>
    <cellStyle name="Normal 6 8 3 4 2 2 2 2" xfId="18848" xr:uid="{00000000-0005-0000-0000-0000584B0000}"/>
    <cellStyle name="Normal 6 8 3 4 2 2 3" xfId="18849" xr:uid="{00000000-0005-0000-0000-0000594B0000}"/>
    <cellStyle name="Normal 6 8 3 4 2 3" xfId="18850" xr:uid="{00000000-0005-0000-0000-00005A4B0000}"/>
    <cellStyle name="Normal 6 8 3 4 2 3 2" xfId="18851" xr:uid="{00000000-0005-0000-0000-00005B4B0000}"/>
    <cellStyle name="Normal 6 8 3 4 2 4" xfId="18852" xr:uid="{00000000-0005-0000-0000-00005C4B0000}"/>
    <cellStyle name="Normal 6 8 3 4 3" xfId="18853" xr:uid="{00000000-0005-0000-0000-00005D4B0000}"/>
    <cellStyle name="Normal 6 8 3 4 3 2" xfId="18854" xr:uid="{00000000-0005-0000-0000-00005E4B0000}"/>
    <cellStyle name="Normal 6 8 3 4 3 2 2" xfId="18855" xr:uid="{00000000-0005-0000-0000-00005F4B0000}"/>
    <cellStyle name="Normal 6 8 3 4 3 2 2 2" xfId="18856" xr:uid="{00000000-0005-0000-0000-0000604B0000}"/>
    <cellStyle name="Normal 6 8 3 4 3 2 3" xfId="18857" xr:uid="{00000000-0005-0000-0000-0000614B0000}"/>
    <cellStyle name="Normal 6 8 3 4 3 3" xfId="18858" xr:uid="{00000000-0005-0000-0000-0000624B0000}"/>
    <cellStyle name="Normal 6 8 3 4 3 3 2" xfId="18859" xr:uid="{00000000-0005-0000-0000-0000634B0000}"/>
    <cellStyle name="Normal 6 8 3 4 3 4" xfId="18860" xr:uid="{00000000-0005-0000-0000-0000644B0000}"/>
    <cellStyle name="Normal 6 8 3 4 4" xfId="18861" xr:uid="{00000000-0005-0000-0000-0000654B0000}"/>
    <cellStyle name="Normal 6 8 3 4 4 2" xfId="18862" xr:uid="{00000000-0005-0000-0000-0000664B0000}"/>
    <cellStyle name="Normal 6 8 3 4 4 2 2" xfId="18863" xr:uid="{00000000-0005-0000-0000-0000674B0000}"/>
    <cellStyle name="Normal 6 8 3 4 4 2 2 2" xfId="18864" xr:uid="{00000000-0005-0000-0000-0000684B0000}"/>
    <cellStyle name="Normal 6 8 3 4 4 2 3" xfId="18865" xr:uid="{00000000-0005-0000-0000-0000694B0000}"/>
    <cellStyle name="Normal 6 8 3 4 4 3" xfId="18866" xr:uid="{00000000-0005-0000-0000-00006A4B0000}"/>
    <cellStyle name="Normal 6 8 3 4 4 3 2" xfId="18867" xr:uid="{00000000-0005-0000-0000-00006B4B0000}"/>
    <cellStyle name="Normal 6 8 3 4 4 4" xfId="18868" xr:uid="{00000000-0005-0000-0000-00006C4B0000}"/>
    <cellStyle name="Normal 6 8 3 4 5" xfId="18869" xr:uid="{00000000-0005-0000-0000-00006D4B0000}"/>
    <cellStyle name="Normal 6 8 3 4 5 2" xfId="18870" xr:uid="{00000000-0005-0000-0000-00006E4B0000}"/>
    <cellStyle name="Normal 6 8 3 4 5 2 2" xfId="18871" xr:uid="{00000000-0005-0000-0000-00006F4B0000}"/>
    <cellStyle name="Normal 6 8 3 4 5 3" xfId="18872" xr:uid="{00000000-0005-0000-0000-0000704B0000}"/>
    <cellStyle name="Normal 6 8 3 4 6" xfId="18873" xr:uid="{00000000-0005-0000-0000-0000714B0000}"/>
    <cellStyle name="Normal 6 8 3 4 6 2" xfId="18874" xr:uid="{00000000-0005-0000-0000-0000724B0000}"/>
    <cellStyle name="Normal 6 8 3 4 7" xfId="18875" xr:uid="{00000000-0005-0000-0000-0000734B0000}"/>
    <cellStyle name="Normal 6 8 3 5" xfId="18876" xr:uid="{00000000-0005-0000-0000-0000744B0000}"/>
    <cellStyle name="Normal 6 8 3 5 2" xfId="18877" xr:uid="{00000000-0005-0000-0000-0000754B0000}"/>
    <cellStyle name="Normal 6 8 3 5 2 2" xfId="18878" xr:uid="{00000000-0005-0000-0000-0000764B0000}"/>
    <cellStyle name="Normal 6 8 3 5 2 2 2" xfId="18879" xr:uid="{00000000-0005-0000-0000-0000774B0000}"/>
    <cellStyle name="Normal 6 8 3 5 2 3" xfId="18880" xr:uid="{00000000-0005-0000-0000-0000784B0000}"/>
    <cellStyle name="Normal 6 8 3 5 3" xfId="18881" xr:uid="{00000000-0005-0000-0000-0000794B0000}"/>
    <cellStyle name="Normal 6 8 3 5 3 2" xfId="18882" xr:uid="{00000000-0005-0000-0000-00007A4B0000}"/>
    <cellStyle name="Normal 6 8 3 5 4" xfId="18883" xr:uid="{00000000-0005-0000-0000-00007B4B0000}"/>
    <cellStyle name="Normal 6 8 3 6" xfId="18884" xr:uid="{00000000-0005-0000-0000-00007C4B0000}"/>
    <cellStyle name="Normal 6 8 3 6 2" xfId="18885" xr:uid="{00000000-0005-0000-0000-00007D4B0000}"/>
    <cellStyle name="Normal 6 8 3 6 2 2" xfId="18886" xr:uid="{00000000-0005-0000-0000-00007E4B0000}"/>
    <cellStyle name="Normal 6 8 3 6 2 2 2" xfId="18887" xr:uid="{00000000-0005-0000-0000-00007F4B0000}"/>
    <cellStyle name="Normal 6 8 3 6 2 3" xfId="18888" xr:uid="{00000000-0005-0000-0000-0000804B0000}"/>
    <cellStyle name="Normal 6 8 3 6 3" xfId="18889" xr:uid="{00000000-0005-0000-0000-0000814B0000}"/>
    <cellStyle name="Normal 6 8 3 6 3 2" xfId="18890" xr:uid="{00000000-0005-0000-0000-0000824B0000}"/>
    <cellStyle name="Normal 6 8 3 6 4" xfId="18891" xr:uid="{00000000-0005-0000-0000-0000834B0000}"/>
    <cellStyle name="Normal 6 8 3 7" xfId="18892" xr:uid="{00000000-0005-0000-0000-0000844B0000}"/>
    <cellStyle name="Normal 6 8 3 7 2" xfId="18893" xr:uid="{00000000-0005-0000-0000-0000854B0000}"/>
    <cellStyle name="Normal 6 8 3 7 2 2" xfId="18894" xr:uid="{00000000-0005-0000-0000-0000864B0000}"/>
    <cellStyle name="Normal 6 8 3 7 2 2 2" xfId="18895" xr:uid="{00000000-0005-0000-0000-0000874B0000}"/>
    <cellStyle name="Normal 6 8 3 7 2 3" xfId="18896" xr:uid="{00000000-0005-0000-0000-0000884B0000}"/>
    <cellStyle name="Normal 6 8 3 7 3" xfId="18897" xr:uid="{00000000-0005-0000-0000-0000894B0000}"/>
    <cellStyle name="Normal 6 8 3 7 3 2" xfId="18898" xr:uid="{00000000-0005-0000-0000-00008A4B0000}"/>
    <cellStyle name="Normal 6 8 3 7 4" xfId="18899" xr:uid="{00000000-0005-0000-0000-00008B4B0000}"/>
    <cellStyle name="Normal 6 8 3 8" xfId="18900" xr:uid="{00000000-0005-0000-0000-00008C4B0000}"/>
    <cellStyle name="Normal 6 8 3 8 2" xfId="18901" xr:uid="{00000000-0005-0000-0000-00008D4B0000}"/>
    <cellStyle name="Normal 6 8 3 8 2 2" xfId="18902" xr:uid="{00000000-0005-0000-0000-00008E4B0000}"/>
    <cellStyle name="Normal 6 8 3 8 2 2 2" xfId="18903" xr:uid="{00000000-0005-0000-0000-00008F4B0000}"/>
    <cellStyle name="Normal 6 8 3 8 2 3" xfId="18904" xr:uid="{00000000-0005-0000-0000-0000904B0000}"/>
    <cellStyle name="Normal 6 8 3 8 3" xfId="18905" xr:uid="{00000000-0005-0000-0000-0000914B0000}"/>
    <cellStyle name="Normal 6 8 3 8 3 2" xfId="18906" xr:uid="{00000000-0005-0000-0000-0000924B0000}"/>
    <cellStyle name="Normal 6 8 3 8 4" xfId="18907" xr:uid="{00000000-0005-0000-0000-0000934B0000}"/>
    <cellStyle name="Normal 6 8 3 9" xfId="18908" xr:uid="{00000000-0005-0000-0000-0000944B0000}"/>
    <cellStyle name="Normal 6 8 3 9 2" xfId="18909" xr:uid="{00000000-0005-0000-0000-0000954B0000}"/>
    <cellStyle name="Normal 6 8 3 9 2 2" xfId="18910" xr:uid="{00000000-0005-0000-0000-0000964B0000}"/>
    <cellStyle name="Normal 6 8 3 9 3" xfId="18911" xr:uid="{00000000-0005-0000-0000-0000974B0000}"/>
    <cellStyle name="Normal 6 8 4" xfId="18912" xr:uid="{00000000-0005-0000-0000-0000984B0000}"/>
    <cellStyle name="Normal 6 8 4 10" xfId="18913" xr:uid="{00000000-0005-0000-0000-0000994B0000}"/>
    <cellStyle name="Normal 6 8 4 2" xfId="18914" xr:uid="{00000000-0005-0000-0000-00009A4B0000}"/>
    <cellStyle name="Normal 6 8 4 2 2" xfId="18915" xr:uid="{00000000-0005-0000-0000-00009B4B0000}"/>
    <cellStyle name="Normal 6 8 4 2 2 2" xfId="18916" xr:uid="{00000000-0005-0000-0000-00009C4B0000}"/>
    <cellStyle name="Normal 6 8 4 2 2 2 2" xfId="18917" xr:uid="{00000000-0005-0000-0000-00009D4B0000}"/>
    <cellStyle name="Normal 6 8 4 2 2 2 2 2" xfId="18918" xr:uid="{00000000-0005-0000-0000-00009E4B0000}"/>
    <cellStyle name="Normal 6 8 4 2 2 2 3" xfId="18919" xr:uid="{00000000-0005-0000-0000-00009F4B0000}"/>
    <cellStyle name="Normal 6 8 4 2 2 3" xfId="18920" xr:uid="{00000000-0005-0000-0000-0000A04B0000}"/>
    <cellStyle name="Normal 6 8 4 2 2 3 2" xfId="18921" xr:uid="{00000000-0005-0000-0000-0000A14B0000}"/>
    <cellStyle name="Normal 6 8 4 2 2 4" xfId="18922" xr:uid="{00000000-0005-0000-0000-0000A24B0000}"/>
    <cellStyle name="Normal 6 8 4 2 3" xfId="18923" xr:uid="{00000000-0005-0000-0000-0000A34B0000}"/>
    <cellStyle name="Normal 6 8 4 2 3 2" xfId="18924" xr:uid="{00000000-0005-0000-0000-0000A44B0000}"/>
    <cellStyle name="Normal 6 8 4 2 3 2 2" xfId="18925" xr:uid="{00000000-0005-0000-0000-0000A54B0000}"/>
    <cellStyle name="Normal 6 8 4 2 3 2 2 2" xfId="18926" xr:uid="{00000000-0005-0000-0000-0000A64B0000}"/>
    <cellStyle name="Normal 6 8 4 2 3 2 3" xfId="18927" xr:uid="{00000000-0005-0000-0000-0000A74B0000}"/>
    <cellStyle name="Normal 6 8 4 2 3 3" xfId="18928" xr:uid="{00000000-0005-0000-0000-0000A84B0000}"/>
    <cellStyle name="Normal 6 8 4 2 3 3 2" xfId="18929" xr:uid="{00000000-0005-0000-0000-0000A94B0000}"/>
    <cellStyle name="Normal 6 8 4 2 3 4" xfId="18930" xr:uid="{00000000-0005-0000-0000-0000AA4B0000}"/>
    <cellStyle name="Normal 6 8 4 2 4" xfId="18931" xr:uid="{00000000-0005-0000-0000-0000AB4B0000}"/>
    <cellStyle name="Normal 6 8 4 2 4 2" xfId="18932" xr:uid="{00000000-0005-0000-0000-0000AC4B0000}"/>
    <cellStyle name="Normal 6 8 4 2 4 2 2" xfId="18933" xr:uid="{00000000-0005-0000-0000-0000AD4B0000}"/>
    <cellStyle name="Normal 6 8 4 2 4 2 2 2" xfId="18934" xr:uid="{00000000-0005-0000-0000-0000AE4B0000}"/>
    <cellStyle name="Normal 6 8 4 2 4 2 3" xfId="18935" xr:uid="{00000000-0005-0000-0000-0000AF4B0000}"/>
    <cellStyle name="Normal 6 8 4 2 4 3" xfId="18936" xr:uid="{00000000-0005-0000-0000-0000B04B0000}"/>
    <cellStyle name="Normal 6 8 4 2 4 3 2" xfId="18937" xr:uid="{00000000-0005-0000-0000-0000B14B0000}"/>
    <cellStyle name="Normal 6 8 4 2 4 4" xfId="18938" xr:uid="{00000000-0005-0000-0000-0000B24B0000}"/>
    <cellStyle name="Normal 6 8 4 2 5" xfId="18939" xr:uid="{00000000-0005-0000-0000-0000B34B0000}"/>
    <cellStyle name="Normal 6 8 4 2 5 2" xfId="18940" xr:uid="{00000000-0005-0000-0000-0000B44B0000}"/>
    <cellStyle name="Normal 6 8 4 2 5 2 2" xfId="18941" xr:uid="{00000000-0005-0000-0000-0000B54B0000}"/>
    <cellStyle name="Normal 6 8 4 2 5 3" xfId="18942" xr:uid="{00000000-0005-0000-0000-0000B64B0000}"/>
    <cellStyle name="Normal 6 8 4 2 6" xfId="18943" xr:uid="{00000000-0005-0000-0000-0000B74B0000}"/>
    <cellStyle name="Normal 6 8 4 2 6 2" xfId="18944" xr:uid="{00000000-0005-0000-0000-0000B84B0000}"/>
    <cellStyle name="Normal 6 8 4 2 7" xfId="18945" xr:uid="{00000000-0005-0000-0000-0000B94B0000}"/>
    <cellStyle name="Normal 6 8 4 3" xfId="18946" xr:uid="{00000000-0005-0000-0000-0000BA4B0000}"/>
    <cellStyle name="Normal 6 8 4 3 2" xfId="18947" xr:uid="{00000000-0005-0000-0000-0000BB4B0000}"/>
    <cellStyle name="Normal 6 8 4 3 2 2" xfId="18948" xr:uid="{00000000-0005-0000-0000-0000BC4B0000}"/>
    <cellStyle name="Normal 6 8 4 3 2 2 2" xfId="18949" xr:uid="{00000000-0005-0000-0000-0000BD4B0000}"/>
    <cellStyle name="Normal 6 8 4 3 2 3" xfId="18950" xr:uid="{00000000-0005-0000-0000-0000BE4B0000}"/>
    <cellStyle name="Normal 6 8 4 3 3" xfId="18951" xr:uid="{00000000-0005-0000-0000-0000BF4B0000}"/>
    <cellStyle name="Normal 6 8 4 3 3 2" xfId="18952" xr:uid="{00000000-0005-0000-0000-0000C04B0000}"/>
    <cellStyle name="Normal 6 8 4 3 4" xfId="18953" xr:uid="{00000000-0005-0000-0000-0000C14B0000}"/>
    <cellStyle name="Normal 6 8 4 4" xfId="18954" xr:uid="{00000000-0005-0000-0000-0000C24B0000}"/>
    <cellStyle name="Normal 6 8 4 4 2" xfId="18955" xr:uid="{00000000-0005-0000-0000-0000C34B0000}"/>
    <cellStyle name="Normal 6 8 4 4 2 2" xfId="18956" xr:uid="{00000000-0005-0000-0000-0000C44B0000}"/>
    <cellStyle name="Normal 6 8 4 4 2 2 2" xfId="18957" xr:uid="{00000000-0005-0000-0000-0000C54B0000}"/>
    <cellStyle name="Normal 6 8 4 4 2 3" xfId="18958" xr:uid="{00000000-0005-0000-0000-0000C64B0000}"/>
    <cellStyle name="Normal 6 8 4 4 3" xfId="18959" xr:uid="{00000000-0005-0000-0000-0000C74B0000}"/>
    <cellStyle name="Normal 6 8 4 4 3 2" xfId="18960" xr:uid="{00000000-0005-0000-0000-0000C84B0000}"/>
    <cellStyle name="Normal 6 8 4 4 4" xfId="18961" xr:uid="{00000000-0005-0000-0000-0000C94B0000}"/>
    <cellStyle name="Normal 6 8 4 5" xfId="18962" xr:uid="{00000000-0005-0000-0000-0000CA4B0000}"/>
    <cellStyle name="Normal 6 8 4 5 2" xfId="18963" xr:uid="{00000000-0005-0000-0000-0000CB4B0000}"/>
    <cellStyle name="Normal 6 8 4 5 2 2" xfId="18964" xr:uid="{00000000-0005-0000-0000-0000CC4B0000}"/>
    <cellStyle name="Normal 6 8 4 5 2 2 2" xfId="18965" xr:uid="{00000000-0005-0000-0000-0000CD4B0000}"/>
    <cellStyle name="Normal 6 8 4 5 2 3" xfId="18966" xr:uid="{00000000-0005-0000-0000-0000CE4B0000}"/>
    <cellStyle name="Normal 6 8 4 5 3" xfId="18967" xr:uid="{00000000-0005-0000-0000-0000CF4B0000}"/>
    <cellStyle name="Normal 6 8 4 5 3 2" xfId="18968" xr:uid="{00000000-0005-0000-0000-0000D04B0000}"/>
    <cellStyle name="Normal 6 8 4 5 4" xfId="18969" xr:uid="{00000000-0005-0000-0000-0000D14B0000}"/>
    <cellStyle name="Normal 6 8 4 6" xfId="18970" xr:uid="{00000000-0005-0000-0000-0000D24B0000}"/>
    <cellStyle name="Normal 6 8 4 6 2" xfId="18971" xr:uid="{00000000-0005-0000-0000-0000D34B0000}"/>
    <cellStyle name="Normal 6 8 4 6 2 2" xfId="18972" xr:uid="{00000000-0005-0000-0000-0000D44B0000}"/>
    <cellStyle name="Normal 6 8 4 6 2 2 2" xfId="18973" xr:uid="{00000000-0005-0000-0000-0000D54B0000}"/>
    <cellStyle name="Normal 6 8 4 6 2 3" xfId="18974" xr:uid="{00000000-0005-0000-0000-0000D64B0000}"/>
    <cellStyle name="Normal 6 8 4 6 3" xfId="18975" xr:uid="{00000000-0005-0000-0000-0000D74B0000}"/>
    <cellStyle name="Normal 6 8 4 6 3 2" xfId="18976" xr:uid="{00000000-0005-0000-0000-0000D84B0000}"/>
    <cellStyle name="Normal 6 8 4 6 4" xfId="18977" xr:uid="{00000000-0005-0000-0000-0000D94B0000}"/>
    <cellStyle name="Normal 6 8 4 7" xfId="18978" xr:uid="{00000000-0005-0000-0000-0000DA4B0000}"/>
    <cellStyle name="Normal 6 8 4 7 2" xfId="18979" xr:uid="{00000000-0005-0000-0000-0000DB4B0000}"/>
    <cellStyle name="Normal 6 8 4 7 2 2" xfId="18980" xr:uid="{00000000-0005-0000-0000-0000DC4B0000}"/>
    <cellStyle name="Normal 6 8 4 7 3" xfId="18981" xr:uid="{00000000-0005-0000-0000-0000DD4B0000}"/>
    <cellStyle name="Normal 6 8 4 8" xfId="18982" xr:uid="{00000000-0005-0000-0000-0000DE4B0000}"/>
    <cellStyle name="Normal 6 8 4 8 2" xfId="18983" xr:uid="{00000000-0005-0000-0000-0000DF4B0000}"/>
    <cellStyle name="Normal 6 8 4 9" xfId="18984" xr:uid="{00000000-0005-0000-0000-0000E04B0000}"/>
    <cellStyle name="Normal 6 8 4 9 2" xfId="18985" xr:uid="{00000000-0005-0000-0000-0000E14B0000}"/>
    <cellStyle name="Normal 6 8 5" xfId="18986" xr:uid="{00000000-0005-0000-0000-0000E24B0000}"/>
    <cellStyle name="Normal 6 8 5 2" xfId="18987" xr:uid="{00000000-0005-0000-0000-0000E34B0000}"/>
    <cellStyle name="Normal 6 8 5 2 2" xfId="18988" xr:uid="{00000000-0005-0000-0000-0000E44B0000}"/>
    <cellStyle name="Normal 6 8 5 2 2 2" xfId="18989" xr:uid="{00000000-0005-0000-0000-0000E54B0000}"/>
    <cellStyle name="Normal 6 8 5 2 2 2 2" xfId="18990" xr:uid="{00000000-0005-0000-0000-0000E64B0000}"/>
    <cellStyle name="Normal 6 8 5 2 2 2 2 2" xfId="18991" xr:uid="{00000000-0005-0000-0000-0000E74B0000}"/>
    <cellStyle name="Normal 6 8 5 2 2 2 3" xfId="18992" xr:uid="{00000000-0005-0000-0000-0000E84B0000}"/>
    <cellStyle name="Normal 6 8 5 2 2 3" xfId="18993" xr:uid="{00000000-0005-0000-0000-0000E94B0000}"/>
    <cellStyle name="Normal 6 8 5 2 2 3 2" xfId="18994" xr:uid="{00000000-0005-0000-0000-0000EA4B0000}"/>
    <cellStyle name="Normal 6 8 5 2 2 4" xfId="18995" xr:uid="{00000000-0005-0000-0000-0000EB4B0000}"/>
    <cellStyle name="Normal 6 8 5 2 3" xfId="18996" xr:uid="{00000000-0005-0000-0000-0000EC4B0000}"/>
    <cellStyle name="Normal 6 8 5 2 3 2" xfId="18997" xr:uid="{00000000-0005-0000-0000-0000ED4B0000}"/>
    <cellStyle name="Normal 6 8 5 2 3 2 2" xfId="18998" xr:uid="{00000000-0005-0000-0000-0000EE4B0000}"/>
    <cellStyle name="Normal 6 8 5 2 3 2 2 2" xfId="18999" xr:uid="{00000000-0005-0000-0000-0000EF4B0000}"/>
    <cellStyle name="Normal 6 8 5 2 3 2 3" xfId="19000" xr:uid="{00000000-0005-0000-0000-0000F04B0000}"/>
    <cellStyle name="Normal 6 8 5 2 3 3" xfId="19001" xr:uid="{00000000-0005-0000-0000-0000F14B0000}"/>
    <cellStyle name="Normal 6 8 5 2 3 3 2" xfId="19002" xr:uid="{00000000-0005-0000-0000-0000F24B0000}"/>
    <cellStyle name="Normal 6 8 5 2 3 4" xfId="19003" xr:uid="{00000000-0005-0000-0000-0000F34B0000}"/>
    <cellStyle name="Normal 6 8 5 2 4" xfId="19004" xr:uid="{00000000-0005-0000-0000-0000F44B0000}"/>
    <cellStyle name="Normal 6 8 5 2 4 2" xfId="19005" xr:uid="{00000000-0005-0000-0000-0000F54B0000}"/>
    <cellStyle name="Normal 6 8 5 2 4 2 2" xfId="19006" xr:uid="{00000000-0005-0000-0000-0000F64B0000}"/>
    <cellStyle name="Normal 6 8 5 2 4 2 2 2" xfId="19007" xr:uid="{00000000-0005-0000-0000-0000F74B0000}"/>
    <cellStyle name="Normal 6 8 5 2 4 2 3" xfId="19008" xr:uid="{00000000-0005-0000-0000-0000F84B0000}"/>
    <cellStyle name="Normal 6 8 5 2 4 3" xfId="19009" xr:uid="{00000000-0005-0000-0000-0000F94B0000}"/>
    <cellStyle name="Normal 6 8 5 2 4 3 2" xfId="19010" xr:uid="{00000000-0005-0000-0000-0000FA4B0000}"/>
    <cellStyle name="Normal 6 8 5 2 4 4" xfId="19011" xr:uid="{00000000-0005-0000-0000-0000FB4B0000}"/>
    <cellStyle name="Normal 6 8 5 2 5" xfId="19012" xr:uid="{00000000-0005-0000-0000-0000FC4B0000}"/>
    <cellStyle name="Normal 6 8 5 2 5 2" xfId="19013" xr:uid="{00000000-0005-0000-0000-0000FD4B0000}"/>
    <cellStyle name="Normal 6 8 5 2 5 2 2" xfId="19014" xr:uid="{00000000-0005-0000-0000-0000FE4B0000}"/>
    <cellStyle name="Normal 6 8 5 2 5 3" xfId="19015" xr:uid="{00000000-0005-0000-0000-0000FF4B0000}"/>
    <cellStyle name="Normal 6 8 5 2 6" xfId="19016" xr:uid="{00000000-0005-0000-0000-0000004C0000}"/>
    <cellStyle name="Normal 6 8 5 2 6 2" xfId="19017" xr:uid="{00000000-0005-0000-0000-0000014C0000}"/>
    <cellStyle name="Normal 6 8 5 2 7" xfId="19018" xr:uid="{00000000-0005-0000-0000-0000024C0000}"/>
    <cellStyle name="Normal 6 8 5 3" xfId="19019" xr:uid="{00000000-0005-0000-0000-0000034C0000}"/>
    <cellStyle name="Normal 6 8 5 3 2" xfId="19020" xr:uid="{00000000-0005-0000-0000-0000044C0000}"/>
    <cellStyle name="Normal 6 8 5 3 2 2" xfId="19021" xr:uid="{00000000-0005-0000-0000-0000054C0000}"/>
    <cellStyle name="Normal 6 8 5 3 2 2 2" xfId="19022" xr:uid="{00000000-0005-0000-0000-0000064C0000}"/>
    <cellStyle name="Normal 6 8 5 3 2 3" xfId="19023" xr:uid="{00000000-0005-0000-0000-0000074C0000}"/>
    <cellStyle name="Normal 6 8 5 3 3" xfId="19024" xr:uid="{00000000-0005-0000-0000-0000084C0000}"/>
    <cellStyle name="Normal 6 8 5 3 3 2" xfId="19025" xr:uid="{00000000-0005-0000-0000-0000094C0000}"/>
    <cellStyle name="Normal 6 8 5 3 4" xfId="19026" xr:uid="{00000000-0005-0000-0000-00000A4C0000}"/>
    <cellStyle name="Normal 6 8 5 4" xfId="19027" xr:uid="{00000000-0005-0000-0000-00000B4C0000}"/>
    <cellStyle name="Normal 6 8 5 4 2" xfId="19028" xr:uid="{00000000-0005-0000-0000-00000C4C0000}"/>
    <cellStyle name="Normal 6 8 5 4 2 2" xfId="19029" xr:uid="{00000000-0005-0000-0000-00000D4C0000}"/>
    <cellStyle name="Normal 6 8 5 4 2 2 2" xfId="19030" xr:uid="{00000000-0005-0000-0000-00000E4C0000}"/>
    <cellStyle name="Normal 6 8 5 4 2 3" xfId="19031" xr:uid="{00000000-0005-0000-0000-00000F4C0000}"/>
    <cellStyle name="Normal 6 8 5 4 3" xfId="19032" xr:uid="{00000000-0005-0000-0000-0000104C0000}"/>
    <cellStyle name="Normal 6 8 5 4 3 2" xfId="19033" xr:uid="{00000000-0005-0000-0000-0000114C0000}"/>
    <cellStyle name="Normal 6 8 5 4 4" xfId="19034" xr:uid="{00000000-0005-0000-0000-0000124C0000}"/>
    <cellStyle name="Normal 6 8 5 5" xfId="19035" xr:uid="{00000000-0005-0000-0000-0000134C0000}"/>
    <cellStyle name="Normal 6 8 5 5 2" xfId="19036" xr:uid="{00000000-0005-0000-0000-0000144C0000}"/>
    <cellStyle name="Normal 6 8 5 5 2 2" xfId="19037" xr:uid="{00000000-0005-0000-0000-0000154C0000}"/>
    <cellStyle name="Normal 6 8 5 5 2 2 2" xfId="19038" xr:uid="{00000000-0005-0000-0000-0000164C0000}"/>
    <cellStyle name="Normal 6 8 5 5 2 3" xfId="19039" xr:uid="{00000000-0005-0000-0000-0000174C0000}"/>
    <cellStyle name="Normal 6 8 5 5 3" xfId="19040" xr:uid="{00000000-0005-0000-0000-0000184C0000}"/>
    <cellStyle name="Normal 6 8 5 5 3 2" xfId="19041" xr:uid="{00000000-0005-0000-0000-0000194C0000}"/>
    <cellStyle name="Normal 6 8 5 5 4" xfId="19042" xr:uid="{00000000-0005-0000-0000-00001A4C0000}"/>
    <cellStyle name="Normal 6 8 5 6" xfId="19043" xr:uid="{00000000-0005-0000-0000-00001B4C0000}"/>
    <cellStyle name="Normal 6 8 5 6 2" xfId="19044" xr:uid="{00000000-0005-0000-0000-00001C4C0000}"/>
    <cellStyle name="Normal 6 8 5 6 2 2" xfId="19045" xr:uid="{00000000-0005-0000-0000-00001D4C0000}"/>
    <cellStyle name="Normal 6 8 5 6 3" xfId="19046" xr:uid="{00000000-0005-0000-0000-00001E4C0000}"/>
    <cellStyle name="Normal 6 8 5 7" xfId="19047" xr:uid="{00000000-0005-0000-0000-00001F4C0000}"/>
    <cellStyle name="Normal 6 8 5 7 2" xfId="19048" xr:uid="{00000000-0005-0000-0000-0000204C0000}"/>
    <cellStyle name="Normal 6 8 5 8" xfId="19049" xr:uid="{00000000-0005-0000-0000-0000214C0000}"/>
    <cellStyle name="Normal 6 8 5 8 2" xfId="19050" xr:uid="{00000000-0005-0000-0000-0000224C0000}"/>
    <cellStyle name="Normal 6 8 5 9" xfId="19051" xr:uid="{00000000-0005-0000-0000-0000234C0000}"/>
    <cellStyle name="Normal 6 8 6" xfId="19052" xr:uid="{00000000-0005-0000-0000-0000244C0000}"/>
    <cellStyle name="Normal 6 8 6 2" xfId="19053" xr:uid="{00000000-0005-0000-0000-0000254C0000}"/>
    <cellStyle name="Normal 6 8 6 2 2" xfId="19054" xr:uid="{00000000-0005-0000-0000-0000264C0000}"/>
    <cellStyle name="Normal 6 8 6 2 2 2" xfId="19055" xr:uid="{00000000-0005-0000-0000-0000274C0000}"/>
    <cellStyle name="Normal 6 8 6 2 2 2 2" xfId="19056" xr:uid="{00000000-0005-0000-0000-0000284C0000}"/>
    <cellStyle name="Normal 6 8 6 2 2 2 2 2" xfId="19057" xr:uid="{00000000-0005-0000-0000-0000294C0000}"/>
    <cellStyle name="Normal 6 8 6 2 2 2 3" xfId="19058" xr:uid="{00000000-0005-0000-0000-00002A4C0000}"/>
    <cellStyle name="Normal 6 8 6 2 2 3" xfId="19059" xr:uid="{00000000-0005-0000-0000-00002B4C0000}"/>
    <cellStyle name="Normal 6 8 6 2 2 3 2" xfId="19060" xr:uid="{00000000-0005-0000-0000-00002C4C0000}"/>
    <cellStyle name="Normal 6 8 6 2 2 4" xfId="19061" xr:uid="{00000000-0005-0000-0000-00002D4C0000}"/>
    <cellStyle name="Normal 6 8 6 2 3" xfId="19062" xr:uid="{00000000-0005-0000-0000-00002E4C0000}"/>
    <cellStyle name="Normal 6 8 6 2 3 2" xfId="19063" xr:uid="{00000000-0005-0000-0000-00002F4C0000}"/>
    <cellStyle name="Normal 6 8 6 2 3 2 2" xfId="19064" xr:uid="{00000000-0005-0000-0000-0000304C0000}"/>
    <cellStyle name="Normal 6 8 6 2 3 2 2 2" xfId="19065" xr:uid="{00000000-0005-0000-0000-0000314C0000}"/>
    <cellStyle name="Normal 6 8 6 2 3 2 3" xfId="19066" xr:uid="{00000000-0005-0000-0000-0000324C0000}"/>
    <cellStyle name="Normal 6 8 6 2 3 3" xfId="19067" xr:uid="{00000000-0005-0000-0000-0000334C0000}"/>
    <cellStyle name="Normal 6 8 6 2 3 3 2" xfId="19068" xr:uid="{00000000-0005-0000-0000-0000344C0000}"/>
    <cellStyle name="Normal 6 8 6 2 3 4" xfId="19069" xr:uid="{00000000-0005-0000-0000-0000354C0000}"/>
    <cellStyle name="Normal 6 8 6 2 4" xfId="19070" xr:uid="{00000000-0005-0000-0000-0000364C0000}"/>
    <cellStyle name="Normal 6 8 6 2 4 2" xfId="19071" xr:uid="{00000000-0005-0000-0000-0000374C0000}"/>
    <cellStyle name="Normal 6 8 6 2 4 2 2" xfId="19072" xr:uid="{00000000-0005-0000-0000-0000384C0000}"/>
    <cellStyle name="Normal 6 8 6 2 4 2 2 2" xfId="19073" xr:uid="{00000000-0005-0000-0000-0000394C0000}"/>
    <cellStyle name="Normal 6 8 6 2 4 2 3" xfId="19074" xr:uid="{00000000-0005-0000-0000-00003A4C0000}"/>
    <cellStyle name="Normal 6 8 6 2 4 3" xfId="19075" xr:uid="{00000000-0005-0000-0000-00003B4C0000}"/>
    <cellStyle name="Normal 6 8 6 2 4 3 2" xfId="19076" xr:uid="{00000000-0005-0000-0000-00003C4C0000}"/>
    <cellStyle name="Normal 6 8 6 2 4 4" xfId="19077" xr:uid="{00000000-0005-0000-0000-00003D4C0000}"/>
    <cellStyle name="Normal 6 8 6 2 5" xfId="19078" xr:uid="{00000000-0005-0000-0000-00003E4C0000}"/>
    <cellStyle name="Normal 6 8 6 2 5 2" xfId="19079" xr:uid="{00000000-0005-0000-0000-00003F4C0000}"/>
    <cellStyle name="Normal 6 8 6 2 5 2 2" xfId="19080" xr:uid="{00000000-0005-0000-0000-0000404C0000}"/>
    <cellStyle name="Normal 6 8 6 2 5 3" xfId="19081" xr:uid="{00000000-0005-0000-0000-0000414C0000}"/>
    <cellStyle name="Normal 6 8 6 2 6" xfId="19082" xr:uid="{00000000-0005-0000-0000-0000424C0000}"/>
    <cellStyle name="Normal 6 8 6 2 6 2" xfId="19083" xr:uid="{00000000-0005-0000-0000-0000434C0000}"/>
    <cellStyle name="Normal 6 8 6 2 7" xfId="19084" xr:uid="{00000000-0005-0000-0000-0000444C0000}"/>
    <cellStyle name="Normal 6 8 6 3" xfId="19085" xr:uid="{00000000-0005-0000-0000-0000454C0000}"/>
    <cellStyle name="Normal 6 8 6 3 2" xfId="19086" xr:uid="{00000000-0005-0000-0000-0000464C0000}"/>
    <cellStyle name="Normal 6 8 6 3 2 2" xfId="19087" xr:uid="{00000000-0005-0000-0000-0000474C0000}"/>
    <cellStyle name="Normal 6 8 6 3 2 2 2" xfId="19088" xr:uid="{00000000-0005-0000-0000-0000484C0000}"/>
    <cellStyle name="Normal 6 8 6 3 2 3" xfId="19089" xr:uid="{00000000-0005-0000-0000-0000494C0000}"/>
    <cellStyle name="Normal 6 8 6 3 3" xfId="19090" xr:uid="{00000000-0005-0000-0000-00004A4C0000}"/>
    <cellStyle name="Normal 6 8 6 3 3 2" xfId="19091" xr:uid="{00000000-0005-0000-0000-00004B4C0000}"/>
    <cellStyle name="Normal 6 8 6 3 4" xfId="19092" xr:uid="{00000000-0005-0000-0000-00004C4C0000}"/>
    <cellStyle name="Normal 6 8 6 4" xfId="19093" xr:uid="{00000000-0005-0000-0000-00004D4C0000}"/>
    <cellStyle name="Normal 6 8 6 4 2" xfId="19094" xr:uid="{00000000-0005-0000-0000-00004E4C0000}"/>
    <cellStyle name="Normal 6 8 6 4 2 2" xfId="19095" xr:uid="{00000000-0005-0000-0000-00004F4C0000}"/>
    <cellStyle name="Normal 6 8 6 4 2 2 2" xfId="19096" xr:uid="{00000000-0005-0000-0000-0000504C0000}"/>
    <cellStyle name="Normal 6 8 6 4 2 3" xfId="19097" xr:uid="{00000000-0005-0000-0000-0000514C0000}"/>
    <cellStyle name="Normal 6 8 6 4 3" xfId="19098" xr:uid="{00000000-0005-0000-0000-0000524C0000}"/>
    <cellStyle name="Normal 6 8 6 4 3 2" xfId="19099" xr:uid="{00000000-0005-0000-0000-0000534C0000}"/>
    <cellStyle name="Normal 6 8 6 4 4" xfId="19100" xr:uid="{00000000-0005-0000-0000-0000544C0000}"/>
    <cellStyle name="Normal 6 8 6 5" xfId="19101" xr:uid="{00000000-0005-0000-0000-0000554C0000}"/>
    <cellStyle name="Normal 6 8 6 5 2" xfId="19102" xr:uid="{00000000-0005-0000-0000-0000564C0000}"/>
    <cellStyle name="Normal 6 8 6 5 2 2" xfId="19103" xr:uid="{00000000-0005-0000-0000-0000574C0000}"/>
    <cellStyle name="Normal 6 8 6 5 2 2 2" xfId="19104" xr:uid="{00000000-0005-0000-0000-0000584C0000}"/>
    <cellStyle name="Normal 6 8 6 5 2 3" xfId="19105" xr:uid="{00000000-0005-0000-0000-0000594C0000}"/>
    <cellStyle name="Normal 6 8 6 5 3" xfId="19106" xr:uid="{00000000-0005-0000-0000-00005A4C0000}"/>
    <cellStyle name="Normal 6 8 6 5 3 2" xfId="19107" xr:uid="{00000000-0005-0000-0000-00005B4C0000}"/>
    <cellStyle name="Normal 6 8 6 5 4" xfId="19108" xr:uid="{00000000-0005-0000-0000-00005C4C0000}"/>
    <cellStyle name="Normal 6 8 6 6" xfId="19109" xr:uid="{00000000-0005-0000-0000-00005D4C0000}"/>
    <cellStyle name="Normal 6 8 6 6 2" xfId="19110" xr:uid="{00000000-0005-0000-0000-00005E4C0000}"/>
    <cellStyle name="Normal 6 8 6 6 2 2" xfId="19111" xr:uid="{00000000-0005-0000-0000-00005F4C0000}"/>
    <cellStyle name="Normal 6 8 6 6 3" xfId="19112" xr:uid="{00000000-0005-0000-0000-0000604C0000}"/>
    <cellStyle name="Normal 6 8 6 7" xfId="19113" xr:uid="{00000000-0005-0000-0000-0000614C0000}"/>
    <cellStyle name="Normal 6 8 6 7 2" xfId="19114" xr:uid="{00000000-0005-0000-0000-0000624C0000}"/>
    <cellStyle name="Normal 6 8 6 8" xfId="19115" xr:uid="{00000000-0005-0000-0000-0000634C0000}"/>
    <cellStyle name="Normal 6 8 7" xfId="19116" xr:uid="{00000000-0005-0000-0000-0000644C0000}"/>
    <cellStyle name="Normal 6 8 7 2" xfId="19117" xr:uid="{00000000-0005-0000-0000-0000654C0000}"/>
    <cellStyle name="Normal 6 8 7 2 2" xfId="19118" xr:uid="{00000000-0005-0000-0000-0000664C0000}"/>
    <cellStyle name="Normal 6 8 7 2 2 2" xfId="19119" xr:uid="{00000000-0005-0000-0000-0000674C0000}"/>
    <cellStyle name="Normal 6 8 7 2 2 2 2" xfId="19120" xr:uid="{00000000-0005-0000-0000-0000684C0000}"/>
    <cellStyle name="Normal 6 8 7 2 2 3" xfId="19121" xr:uid="{00000000-0005-0000-0000-0000694C0000}"/>
    <cellStyle name="Normal 6 8 7 2 3" xfId="19122" xr:uid="{00000000-0005-0000-0000-00006A4C0000}"/>
    <cellStyle name="Normal 6 8 7 2 3 2" xfId="19123" xr:uid="{00000000-0005-0000-0000-00006B4C0000}"/>
    <cellStyle name="Normal 6 8 7 2 4" xfId="19124" xr:uid="{00000000-0005-0000-0000-00006C4C0000}"/>
    <cellStyle name="Normal 6 8 7 3" xfId="19125" xr:uid="{00000000-0005-0000-0000-00006D4C0000}"/>
    <cellStyle name="Normal 6 8 7 3 2" xfId="19126" xr:uid="{00000000-0005-0000-0000-00006E4C0000}"/>
    <cellStyle name="Normal 6 8 7 3 2 2" xfId="19127" xr:uid="{00000000-0005-0000-0000-00006F4C0000}"/>
    <cellStyle name="Normal 6 8 7 3 2 2 2" xfId="19128" xr:uid="{00000000-0005-0000-0000-0000704C0000}"/>
    <cellStyle name="Normal 6 8 7 3 2 3" xfId="19129" xr:uid="{00000000-0005-0000-0000-0000714C0000}"/>
    <cellStyle name="Normal 6 8 7 3 3" xfId="19130" xr:uid="{00000000-0005-0000-0000-0000724C0000}"/>
    <cellStyle name="Normal 6 8 7 3 3 2" xfId="19131" xr:uid="{00000000-0005-0000-0000-0000734C0000}"/>
    <cellStyle name="Normal 6 8 7 3 4" xfId="19132" xr:uid="{00000000-0005-0000-0000-0000744C0000}"/>
    <cellStyle name="Normal 6 8 7 4" xfId="19133" xr:uid="{00000000-0005-0000-0000-0000754C0000}"/>
    <cellStyle name="Normal 6 8 7 4 2" xfId="19134" xr:uid="{00000000-0005-0000-0000-0000764C0000}"/>
    <cellStyle name="Normal 6 8 7 4 2 2" xfId="19135" xr:uid="{00000000-0005-0000-0000-0000774C0000}"/>
    <cellStyle name="Normal 6 8 7 4 2 2 2" xfId="19136" xr:uid="{00000000-0005-0000-0000-0000784C0000}"/>
    <cellStyle name="Normal 6 8 7 4 2 3" xfId="19137" xr:uid="{00000000-0005-0000-0000-0000794C0000}"/>
    <cellStyle name="Normal 6 8 7 4 3" xfId="19138" xr:uid="{00000000-0005-0000-0000-00007A4C0000}"/>
    <cellStyle name="Normal 6 8 7 4 3 2" xfId="19139" xr:uid="{00000000-0005-0000-0000-00007B4C0000}"/>
    <cellStyle name="Normal 6 8 7 4 4" xfId="19140" xr:uid="{00000000-0005-0000-0000-00007C4C0000}"/>
    <cellStyle name="Normal 6 8 7 5" xfId="19141" xr:uid="{00000000-0005-0000-0000-00007D4C0000}"/>
    <cellStyle name="Normal 6 8 7 5 2" xfId="19142" xr:uid="{00000000-0005-0000-0000-00007E4C0000}"/>
    <cellStyle name="Normal 6 8 7 5 2 2" xfId="19143" xr:uid="{00000000-0005-0000-0000-00007F4C0000}"/>
    <cellStyle name="Normal 6 8 7 5 3" xfId="19144" xr:uid="{00000000-0005-0000-0000-0000804C0000}"/>
    <cellStyle name="Normal 6 8 7 6" xfId="19145" xr:uid="{00000000-0005-0000-0000-0000814C0000}"/>
    <cellStyle name="Normal 6 8 7 6 2" xfId="19146" xr:uid="{00000000-0005-0000-0000-0000824C0000}"/>
    <cellStyle name="Normal 6 8 7 7" xfId="19147" xr:uid="{00000000-0005-0000-0000-0000834C0000}"/>
    <cellStyle name="Normal 6 8 8" xfId="19148" xr:uid="{00000000-0005-0000-0000-0000844C0000}"/>
    <cellStyle name="Normal 6 8 8 2" xfId="19149" xr:uid="{00000000-0005-0000-0000-0000854C0000}"/>
    <cellStyle name="Normal 6 8 8 2 2" xfId="19150" xr:uid="{00000000-0005-0000-0000-0000864C0000}"/>
    <cellStyle name="Normal 6 8 8 2 2 2" xfId="19151" xr:uid="{00000000-0005-0000-0000-0000874C0000}"/>
    <cellStyle name="Normal 6 8 8 2 3" xfId="19152" xr:uid="{00000000-0005-0000-0000-0000884C0000}"/>
    <cellStyle name="Normal 6 8 8 3" xfId="19153" xr:uid="{00000000-0005-0000-0000-0000894C0000}"/>
    <cellStyle name="Normal 6 8 8 3 2" xfId="19154" xr:uid="{00000000-0005-0000-0000-00008A4C0000}"/>
    <cellStyle name="Normal 6 8 8 4" xfId="19155" xr:uid="{00000000-0005-0000-0000-00008B4C0000}"/>
    <cellStyle name="Normal 6 8 9" xfId="19156" xr:uid="{00000000-0005-0000-0000-00008C4C0000}"/>
    <cellStyle name="Normal 6 8 9 2" xfId="19157" xr:uid="{00000000-0005-0000-0000-00008D4C0000}"/>
    <cellStyle name="Normal 6 8 9 2 2" xfId="19158" xr:uid="{00000000-0005-0000-0000-00008E4C0000}"/>
    <cellStyle name="Normal 6 8 9 2 2 2" xfId="19159" xr:uid="{00000000-0005-0000-0000-00008F4C0000}"/>
    <cellStyle name="Normal 6 8 9 2 3" xfId="19160" xr:uid="{00000000-0005-0000-0000-0000904C0000}"/>
    <cellStyle name="Normal 6 8 9 3" xfId="19161" xr:uid="{00000000-0005-0000-0000-0000914C0000}"/>
    <cellStyle name="Normal 6 8 9 3 2" xfId="19162" xr:uid="{00000000-0005-0000-0000-0000924C0000}"/>
    <cellStyle name="Normal 6 8 9 4" xfId="19163" xr:uid="{00000000-0005-0000-0000-0000934C0000}"/>
    <cellStyle name="Normal 6 9" xfId="19164" xr:uid="{00000000-0005-0000-0000-0000944C0000}"/>
    <cellStyle name="Normal 6 9 10" xfId="19165" xr:uid="{00000000-0005-0000-0000-0000954C0000}"/>
    <cellStyle name="Normal 6 9 10 2" xfId="19166" xr:uid="{00000000-0005-0000-0000-0000964C0000}"/>
    <cellStyle name="Normal 6 9 10 2 2" xfId="19167" xr:uid="{00000000-0005-0000-0000-0000974C0000}"/>
    <cellStyle name="Normal 6 9 10 2 2 2" xfId="19168" xr:uid="{00000000-0005-0000-0000-0000984C0000}"/>
    <cellStyle name="Normal 6 9 10 2 3" xfId="19169" xr:uid="{00000000-0005-0000-0000-0000994C0000}"/>
    <cellStyle name="Normal 6 9 10 3" xfId="19170" xr:uid="{00000000-0005-0000-0000-00009A4C0000}"/>
    <cellStyle name="Normal 6 9 10 3 2" xfId="19171" xr:uid="{00000000-0005-0000-0000-00009B4C0000}"/>
    <cellStyle name="Normal 6 9 10 4" xfId="19172" xr:uid="{00000000-0005-0000-0000-00009C4C0000}"/>
    <cellStyle name="Normal 6 9 11" xfId="19173" xr:uid="{00000000-0005-0000-0000-00009D4C0000}"/>
    <cellStyle name="Normal 6 9 11 2" xfId="19174" xr:uid="{00000000-0005-0000-0000-00009E4C0000}"/>
    <cellStyle name="Normal 6 9 11 2 2" xfId="19175" xr:uid="{00000000-0005-0000-0000-00009F4C0000}"/>
    <cellStyle name="Normal 6 9 11 3" xfId="19176" xr:uid="{00000000-0005-0000-0000-0000A04C0000}"/>
    <cellStyle name="Normal 6 9 12" xfId="19177" xr:uid="{00000000-0005-0000-0000-0000A14C0000}"/>
    <cellStyle name="Normal 6 9 12 2" xfId="19178" xr:uid="{00000000-0005-0000-0000-0000A24C0000}"/>
    <cellStyle name="Normal 6 9 13" xfId="19179" xr:uid="{00000000-0005-0000-0000-0000A34C0000}"/>
    <cellStyle name="Normal 6 9 13 2" xfId="19180" xr:uid="{00000000-0005-0000-0000-0000A44C0000}"/>
    <cellStyle name="Normal 6 9 14" xfId="19181" xr:uid="{00000000-0005-0000-0000-0000A54C0000}"/>
    <cellStyle name="Normal 6 9 15" xfId="19182" xr:uid="{00000000-0005-0000-0000-0000A64C0000}"/>
    <cellStyle name="Normal 6 9 2" xfId="19183" xr:uid="{00000000-0005-0000-0000-0000A74C0000}"/>
    <cellStyle name="Normal 6 9 2 10" xfId="19184" xr:uid="{00000000-0005-0000-0000-0000A84C0000}"/>
    <cellStyle name="Normal 6 9 2 10 2" xfId="19185" xr:uid="{00000000-0005-0000-0000-0000A94C0000}"/>
    <cellStyle name="Normal 6 9 2 11" xfId="19186" xr:uid="{00000000-0005-0000-0000-0000AA4C0000}"/>
    <cellStyle name="Normal 6 9 2 2" xfId="19187" xr:uid="{00000000-0005-0000-0000-0000AB4C0000}"/>
    <cellStyle name="Normal 6 9 2 2 2" xfId="19188" xr:uid="{00000000-0005-0000-0000-0000AC4C0000}"/>
    <cellStyle name="Normal 6 9 2 2 2 2" xfId="19189" xr:uid="{00000000-0005-0000-0000-0000AD4C0000}"/>
    <cellStyle name="Normal 6 9 2 2 2 2 2" xfId="19190" xr:uid="{00000000-0005-0000-0000-0000AE4C0000}"/>
    <cellStyle name="Normal 6 9 2 2 2 2 2 2" xfId="19191" xr:uid="{00000000-0005-0000-0000-0000AF4C0000}"/>
    <cellStyle name="Normal 6 9 2 2 2 2 2 2 2" xfId="19192" xr:uid="{00000000-0005-0000-0000-0000B04C0000}"/>
    <cellStyle name="Normal 6 9 2 2 2 2 2 3" xfId="19193" xr:uid="{00000000-0005-0000-0000-0000B14C0000}"/>
    <cellStyle name="Normal 6 9 2 2 2 2 3" xfId="19194" xr:uid="{00000000-0005-0000-0000-0000B24C0000}"/>
    <cellStyle name="Normal 6 9 2 2 2 2 3 2" xfId="19195" xr:uid="{00000000-0005-0000-0000-0000B34C0000}"/>
    <cellStyle name="Normal 6 9 2 2 2 2 4" xfId="19196" xr:uid="{00000000-0005-0000-0000-0000B44C0000}"/>
    <cellStyle name="Normal 6 9 2 2 2 3" xfId="19197" xr:uid="{00000000-0005-0000-0000-0000B54C0000}"/>
    <cellStyle name="Normal 6 9 2 2 2 3 2" xfId="19198" xr:uid="{00000000-0005-0000-0000-0000B64C0000}"/>
    <cellStyle name="Normal 6 9 2 2 2 3 2 2" xfId="19199" xr:uid="{00000000-0005-0000-0000-0000B74C0000}"/>
    <cellStyle name="Normal 6 9 2 2 2 3 2 2 2" xfId="19200" xr:uid="{00000000-0005-0000-0000-0000B84C0000}"/>
    <cellStyle name="Normal 6 9 2 2 2 3 2 3" xfId="19201" xr:uid="{00000000-0005-0000-0000-0000B94C0000}"/>
    <cellStyle name="Normal 6 9 2 2 2 3 3" xfId="19202" xr:uid="{00000000-0005-0000-0000-0000BA4C0000}"/>
    <cellStyle name="Normal 6 9 2 2 2 3 3 2" xfId="19203" xr:uid="{00000000-0005-0000-0000-0000BB4C0000}"/>
    <cellStyle name="Normal 6 9 2 2 2 3 4" xfId="19204" xr:uid="{00000000-0005-0000-0000-0000BC4C0000}"/>
    <cellStyle name="Normal 6 9 2 2 2 4" xfId="19205" xr:uid="{00000000-0005-0000-0000-0000BD4C0000}"/>
    <cellStyle name="Normal 6 9 2 2 2 4 2" xfId="19206" xr:uid="{00000000-0005-0000-0000-0000BE4C0000}"/>
    <cellStyle name="Normal 6 9 2 2 2 4 2 2" xfId="19207" xr:uid="{00000000-0005-0000-0000-0000BF4C0000}"/>
    <cellStyle name="Normal 6 9 2 2 2 4 2 2 2" xfId="19208" xr:uid="{00000000-0005-0000-0000-0000C04C0000}"/>
    <cellStyle name="Normal 6 9 2 2 2 4 2 3" xfId="19209" xr:uid="{00000000-0005-0000-0000-0000C14C0000}"/>
    <cellStyle name="Normal 6 9 2 2 2 4 3" xfId="19210" xr:uid="{00000000-0005-0000-0000-0000C24C0000}"/>
    <cellStyle name="Normal 6 9 2 2 2 4 3 2" xfId="19211" xr:uid="{00000000-0005-0000-0000-0000C34C0000}"/>
    <cellStyle name="Normal 6 9 2 2 2 4 4" xfId="19212" xr:uid="{00000000-0005-0000-0000-0000C44C0000}"/>
    <cellStyle name="Normal 6 9 2 2 2 5" xfId="19213" xr:uid="{00000000-0005-0000-0000-0000C54C0000}"/>
    <cellStyle name="Normal 6 9 2 2 2 5 2" xfId="19214" xr:uid="{00000000-0005-0000-0000-0000C64C0000}"/>
    <cellStyle name="Normal 6 9 2 2 2 5 2 2" xfId="19215" xr:uid="{00000000-0005-0000-0000-0000C74C0000}"/>
    <cellStyle name="Normal 6 9 2 2 2 5 3" xfId="19216" xr:uid="{00000000-0005-0000-0000-0000C84C0000}"/>
    <cellStyle name="Normal 6 9 2 2 2 6" xfId="19217" xr:uid="{00000000-0005-0000-0000-0000C94C0000}"/>
    <cellStyle name="Normal 6 9 2 2 2 6 2" xfId="19218" xr:uid="{00000000-0005-0000-0000-0000CA4C0000}"/>
    <cellStyle name="Normal 6 9 2 2 2 7" xfId="19219" xr:uid="{00000000-0005-0000-0000-0000CB4C0000}"/>
    <cellStyle name="Normal 6 9 2 2 3" xfId="19220" xr:uid="{00000000-0005-0000-0000-0000CC4C0000}"/>
    <cellStyle name="Normal 6 9 2 2 3 2" xfId="19221" xr:uid="{00000000-0005-0000-0000-0000CD4C0000}"/>
    <cellStyle name="Normal 6 9 2 2 3 2 2" xfId="19222" xr:uid="{00000000-0005-0000-0000-0000CE4C0000}"/>
    <cellStyle name="Normal 6 9 2 2 3 2 2 2" xfId="19223" xr:uid="{00000000-0005-0000-0000-0000CF4C0000}"/>
    <cellStyle name="Normal 6 9 2 2 3 2 3" xfId="19224" xr:uid="{00000000-0005-0000-0000-0000D04C0000}"/>
    <cellStyle name="Normal 6 9 2 2 3 3" xfId="19225" xr:uid="{00000000-0005-0000-0000-0000D14C0000}"/>
    <cellStyle name="Normal 6 9 2 2 3 3 2" xfId="19226" xr:uid="{00000000-0005-0000-0000-0000D24C0000}"/>
    <cellStyle name="Normal 6 9 2 2 3 4" xfId="19227" xr:uid="{00000000-0005-0000-0000-0000D34C0000}"/>
    <cellStyle name="Normal 6 9 2 2 4" xfId="19228" xr:uid="{00000000-0005-0000-0000-0000D44C0000}"/>
    <cellStyle name="Normal 6 9 2 2 4 2" xfId="19229" xr:uid="{00000000-0005-0000-0000-0000D54C0000}"/>
    <cellStyle name="Normal 6 9 2 2 4 2 2" xfId="19230" xr:uid="{00000000-0005-0000-0000-0000D64C0000}"/>
    <cellStyle name="Normal 6 9 2 2 4 2 2 2" xfId="19231" xr:uid="{00000000-0005-0000-0000-0000D74C0000}"/>
    <cellStyle name="Normal 6 9 2 2 4 2 3" xfId="19232" xr:uid="{00000000-0005-0000-0000-0000D84C0000}"/>
    <cellStyle name="Normal 6 9 2 2 4 3" xfId="19233" xr:uid="{00000000-0005-0000-0000-0000D94C0000}"/>
    <cellStyle name="Normal 6 9 2 2 4 3 2" xfId="19234" xr:uid="{00000000-0005-0000-0000-0000DA4C0000}"/>
    <cellStyle name="Normal 6 9 2 2 4 4" xfId="19235" xr:uid="{00000000-0005-0000-0000-0000DB4C0000}"/>
    <cellStyle name="Normal 6 9 2 2 5" xfId="19236" xr:uid="{00000000-0005-0000-0000-0000DC4C0000}"/>
    <cellStyle name="Normal 6 9 2 2 5 2" xfId="19237" xr:uid="{00000000-0005-0000-0000-0000DD4C0000}"/>
    <cellStyle name="Normal 6 9 2 2 5 2 2" xfId="19238" xr:uid="{00000000-0005-0000-0000-0000DE4C0000}"/>
    <cellStyle name="Normal 6 9 2 2 5 2 2 2" xfId="19239" xr:uid="{00000000-0005-0000-0000-0000DF4C0000}"/>
    <cellStyle name="Normal 6 9 2 2 5 2 3" xfId="19240" xr:uid="{00000000-0005-0000-0000-0000E04C0000}"/>
    <cellStyle name="Normal 6 9 2 2 5 3" xfId="19241" xr:uid="{00000000-0005-0000-0000-0000E14C0000}"/>
    <cellStyle name="Normal 6 9 2 2 5 3 2" xfId="19242" xr:uid="{00000000-0005-0000-0000-0000E24C0000}"/>
    <cellStyle name="Normal 6 9 2 2 5 4" xfId="19243" xr:uid="{00000000-0005-0000-0000-0000E34C0000}"/>
    <cellStyle name="Normal 6 9 2 2 6" xfId="19244" xr:uid="{00000000-0005-0000-0000-0000E44C0000}"/>
    <cellStyle name="Normal 6 9 2 2 6 2" xfId="19245" xr:uid="{00000000-0005-0000-0000-0000E54C0000}"/>
    <cellStyle name="Normal 6 9 2 2 6 2 2" xfId="19246" xr:uid="{00000000-0005-0000-0000-0000E64C0000}"/>
    <cellStyle name="Normal 6 9 2 2 6 3" xfId="19247" xr:uid="{00000000-0005-0000-0000-0000E74C0000}"/>
    <cellStyle name="Normal 6 9 2 2 7" xfId="19248" xr:uid="{00000000-0005-0000-0000-0000E84C0000}"/>
    <cellStyle name="Normal 6 9 2 2 7 2" xfId="19249" xr:uid="{00000000-0005-0000-0000-0000E94C0000}"/>
    <cellStyle name="Normal 6 9 2 2 8" xfId="19250" xr:uid="{00000000-0005-0000-0000-0000EA4C0000}"/>
    <cellStyle name="Normal 6 9 2 2 8 2" xfId="19251" xr:uid="{00000000-0005-0000-0000-0000EB4C0000}"/>
    <cellStyle name="Normal 6 9 2 2 9" xfId="19252" xr:uid="{00000000-0005-0000-0000-0000EC4C0000}"/>
    <cellStyle name="Normal 6 9 2 3" xfId="19253" xr:uid="{00000000-0005-0000-0000-0000ED4C0000}"/>
    <cellStyle name="Normal 6 9 2 3 2" xfId="19254" xr:uid="{00000000-0005-0000-0000-0000EE4C0000}"/>
    <cellStyle name="Normal 6 9 2 3 2 2" xfId="19255" xr:uid="{00000000-0005-0000-0000-0000EF4C0000}"/>
    <cellStyle name="Normal 6 9 2 3 2 2 2" xfId="19256" xr:uid="{00000000-0005-0000-0000-0000F04C0000}"/>
    <cellStyle name="Normal 6 9 2 3 2 2 2 2" xfId="19257" xr:uid="{00000000-0005-0000-0000-0000F14C0000}"/>
    <cellStyle name="Normal 6 9 2 3 2 2 3" xfId="19258" xr:uid="{00000000-0005-0000-0000-0000F24C0000}"/>
    <cellStyle name="Normal 6 9 2 3 2 3" xfId="19259" xr:uid="{00000000-0005-0000-0000-0000F34C0000}"/>
    <cellStyle name="Normal 6 9 2 3 2 3 2" xfId="19260" xr:uid="{00000000-0005-0000-0000-0000F44C0000}"/>
    <cellStyle name="Normal 6 9 2 3 2 4" xfId="19261" xr:uid="{00000000-0005-0000-0000-0000F54C0000}"/>
    <cellStyle name="Normal 6 9 2 3 3" xfId="19262" xr:uid="{00000000-0005-0000-0000-0000F64C0000}"/>
    <cellStyle name="Normal 6 9 2 3 3 2" xfId="19263" xr:uid="{00000000-0005-0000-0000-0000F74C0000}"/>
    <cellStyle name="Normal 6 9 2 3 3 2 2" xfId="19264" xr:uid="{00000000-0005-0000-0000-0000F84C0000}"/>
    <cellStyle name="Normal 6 9 2 3 3 2 2 2" xfId="19265" xr:uid="{00000000-0005-0000-0000-0000F94C0000}"/>
    <cellStyle name="Normal 6 9 2 3 3 2 3" xfId="19266" xr:uid="{00000000-0005-0000-0000-0000FA4C0000}"/>
    <cellStyle name="Normal 6 9 2 3 3 3" xfId="19267" xr:uid="{00000000-0005-0000-0000-0000FB4C0000}"/>
    <cellStyle name="Normal 6 9 2 3 3 3 2" xfId="19268" xr:uid="{00000000-0005-0000-0000-0000FC4C0000}"/>
    <cellStyle name="Normal 6 9 2 3 3 4" xfId="19269" xr:uid="{00000000-0005-0000-0000-0000FD4C0000}"/>
    <cellStyle name="Normal 6 9 2 3 4" xfId="19270" xr:uid="{00000000-0005-0000-0000-0000FE4C0000}"/>
    <cellStyle name="Normal 6 9 2 3 4 2" xfId="19271" xr:uid="{00000000-0005-0000-0000-0000FF4C0000}"/>
    <cellStyle name="Normal 6 9 2 3 4 2 2" xfId="19272" xr:uid="{00000000-0005-0000-0000-0000004D0000}"/>
    <cellStyle name="Normal 6 9 2 3 4 2 2 2" xfId="19273" xr:uid="{00000000-0005-0000-0000-0000014D0000}"/>
    <cellStyle name="Normal 6 9 2 3 4 2 3" xfId="19274" xr:uid="{00000000-0005-0000-0000-0000024D0000}"/>
    <cellStyle name="Normal 6 9 2 3 4 3" xfId="19275" xr:uid="{00000000-0005-0000-0000-0000034D0000}"/>
    <cellStyle name="Normal 6 9 2 3 4 3 2" xfId="19276" xr:uid="{00000000-0005-0000-0000-0000044D0000}"/>
    <cellStyle name="Normal 6 9 2 3 4 4" xfId="19277" xr:uid="{00000000-0005-0000-0000-0000054D0000}"/>
    <cellStyle name="Normal 6 9 2 3 5" xfId="19278" xr:uid="{00000000-0005-0000-0000-0000064D0000}"/>
    <cellStyle name="Normal 6 9 2 3 5 2" xfId="19279" xr:uid="{00000000-0005-0000-0000-0000074D0000}"/>
    <cellStyle name="Normal 6 9 2 3 5 2 2" xfId="19280" xr:uid="{00000000-0005-0000-0000-0000084D0000}"/>
    <cellStyle name="Normal 6 9 2 3 5 3" xfId="19281" xr:uid="{00000000-0005-0000-0000-0000094D0000}"/>
    <cellStyle name="Normal 6 9 2 3 6" xfId="19282" xr:uid="{00000000-0005-0000-0000-00000A4D0000}"/>
    <cellStyle name="Normal 6 9 2 3 6 2" xfId="19283" xr:uid="{00000000-0005-0000-0000-00000B4D0000}"/>
    <cellStyle name="Normal 6 9 2 3 7" xfId="19284" xr:uid="{00000000-0005-0000-0000-00000C4D0000}"/>
    <cellStyle name="Normal 6 9 2 4" xfId="19285" xr:uid="{00000000-0005-0000-0000-00000D4D0000}"/>
    <cellStyle name="Normal 6 9 2 4 2" xfId="19286" xr:uid="{00000000-0005-0000-0000-00000E4D0000}"/>
    <cellStyle name="Normal 6 9 2 4 2 2" xfId="19287" xr:uid="{00000000-0005-0000-0000-00000F4D0000}"/>
    <cellStyle name="Normal 6 9 2 4 2 2 2" xfId="19288" xr:uid="{00000000-0005-0000-0000-0000104D0000}"/>
    <cellStyle name="Normal 6 9 2 4 2 3" xfId="19289" xr:uid="{00000000-0005-0000-0000-0000114D0000}"/>
    <cellStyle name="Normal 6 9 2 4 3" xfId="19290" xr:uid="{00000000-0005-0000-0000-0000124D0000}"/>
    <cellStyle name="Normal 6 9 2 4 3 2" xfId="19291" xr:uid="{00000000-0005-0000-0000-0000134D0000}"/>
    <cellStyle name="Normal 6 9 2 4 4" xfId="19292" xr:uid="{00000000-0005-0000-0000-0000144D0000}"/>
    <cellStyle name="Normal 6 9 2 5" xfId="19293" xr:uid="{00000000-0005-0000-0000-0000154D0000}"/>
    <cellStyle name="Normal 6 9 2 5 2" xfId="19294" xr:uid="{00000000-0005-0000-0000-0000164D0000}"/>
    <cellStyle name="Normal 6 9 2 5 2 2" xfId="19295" xr:uid="{00000000-0005-0000-0000-0000174D0000}"/>
    <cellStyle name="Normal 6 9 2 5 2 2 2" xfId="19296" xr:uid="{00000000-0005-0000-0000-0000184D0000}"/>
    <cellStyle name="Normal 6 9 2 5 2 3" xfId="19297" xr:uid="{00000000-0005-0000-0000-0000194D0000}"/>
    <cellStyle name="Normal 6 9 2 5 3" xfId="19298" xr:uid="{00000000-0005-0000-0000-00001A4D0000}"/>
    <cellStyle name="Normal 6 9 2 5 3 2" xfId="19299" xr:uid="{00000000-0005-0000-0000-00001B4D0000}"/>
    <cellStyle name="Normal 6 9 2 5 4" xfId="19300" xr:uid="{00000000-0005-0000-0000-00001C4D0000}"/>
    <cellStyle name="Normal 6 9 2 6" xfId="19301" xr:uid="{00000000-0005-0000-0000-00001D4D0000}"/>
    <cellStyle name="Normal 6 9 2 6 2" xfId="19302" xr:uid="{00000000-0005-0000-0000-00001E4D0000}"/>
    <cellStyle name="Normal 6 9 2 6 2 2" xfId="19303" xr:uid="{00000000-0005-0000-0000-00001F4D0000}"/>
    <cellStyle name="Normal 6 9 2 6 2 2 2" xfId="19304" xr:uid="{00000000-0005-0000-0000-0000204D0000}"/>
    <cellStyle name="Normal 6 9 2 6 2 3" xfId="19305" xr:uid="{00000000-0005-0000-0000-0000214D0000}"/>
    <cellStyle name="Normal 6 9 2 6 3" xfId="19306" xr:uid="{00000000-0005-0000-0000-0000224D0000}"/>
    <cellStyle name="Normal 6 9 2 6 3 2" xfId="19307" xr:uid="{00000000-0005-0000-0000-0000234D0000}"/>
    <cellStyle name="Normal 6 9 2 6 4" xfId="19308" xr:uid="{00000000-0005-0000-0000-0000244D0000}"/>
    <cellStyle name="Normal 6 9 2 7" xfId="19309" xr:uid="{00000000-0005-0000-0000-0000254D0000}"/>
    <cellStyle name="Normal 6 9 2 7 2" xfId="19310" xr:uid="{00000000-0005-0000-0000-0000264D0000}"/>
    <cellStyle name="Normal 6 9 2 7 2 2" xfId="19311" xr:uid="{00000000-0005-0000-0000-0000274D0000}"/>
    <cellStyle name="Normal 6 9 2 7 2 2 2" xfId="19312" xr:uid="{00000000-0005-0000-0000-0000284D0000}"/>
    <cellStyle name="Normal 6 9 2 7 2 3" xfId="19313" xr:uid="{00000000-0005-0000-0000-0000294D0000}"/>
    <cellStyle name="Normal 6 9 2 7 3" xfId="19314" xr:uid="{00000000-0005-0000-0000-00002A4D0000}"/>
    <cellStyle name="Normal 6 9 2 7 3 2" xfId="19315" xr:uid="{00000000-0005-0000-0000-00002B4D0000}"/>
    <cellStyle name="Normal 6 9 2 7 4" xfId="19316" xr:uid="{00000000-0005-0000-0000-00002C4D0000}"/>
    <cellStyle name="Normal 6 9 2 8" xfId="19317" xr:uid="{00000000-0005-0000-0000-00002D4D0000}"/>
    <cellStyle name="Normal 6 9 2 8 2" xfId="19318" xr:uid="{00000000-0005-0000-0000-00002E4D0000}"/>
    <cellStyle name="Normal 6 9 2 8 2 2" xfId="19319" xr:uid="{00000000-0005-0000-0000-00002F4D0000}"/>
    <cellStyle name="Normal 6 9 2 8 3" xfId="19320" xr:uid="{00000000-0005-0000-0000-0000304D0000}"/>
    <cellStyle name="Normal 6 9 2 9" xfId="19321" xr:uid="{00000000-0005-0000-0000-0000314D0000}"/>
    <cellStyle name="Normal 6 9 2 9 2" xfId="19322" xr:uid="{00000000-0005-0000-0000-0000324D0000}"/>
    <cellStyle name="Normal 6 9 3" xfId="19323" xr:uid="{00000000-0005-0000-0000-0000334D0000}"/>
    <cellStyle name="Normal 6 9 3 10" xfId="19324" xr:uid="{00000000-0005-0000-0000-0000344D0000}"/>
    <cellStyle name="Normal 6 9 3 2" xfId="19325" xr:uid="{00000000-0005-0000-0000-0000354D0000}"/>
    <cellStyle name="Normal 6 9 3 2 2" xfId="19326" xr:uid="{00000000-0005-0000-0000-0000364D0000}"/>
    <cellStyle name="Normal 6 9 3 2 2 2" xfId="19327" xr:uid="{00000000-0005-0000-0000-0000374D0000}"/>
    <cellStyle name="Normal 6 9 3 2 2 2 2" xfId="19328" xr:uid="{00000000-0005-0000-0000-0000384D0000}"/>
    <cellStyle name="Normal 6 9 3 2 2 2 2 2" xfId="19329" xr:uid="{00000000-0005-0000-0000-0000394D0000}"/>
    <cellStyle name="Normal 6 9 3 2 2 2 3" xfId="19330" xr:uid="{00000000-0005-0000-0000-00003A4D0000}"/>
    <cellStyle name="Normal 6 9 3 2 2 3" xfId="19331" xr:uid="{00000000-0005-0000-0000-00003B4D0000}"/>
    <cellStyle name="Normal 6 9 3 2 2 3 2" xfId="19332" xr:uid="{00000000-0005-0000-0000-00003C4D0000}"/>
    <cellStyle name="Normal 6 9 3 2 2 4" xfId="19333" xr:uid="{00000000-0005-0000-0000-00003D4D0000}"/>
    <cellStyle name="Normal 6 9 3 2 3" xfId="19334" xr:uid="{00000000-0005-0000-0000-00003E4D0000}"/>
    <cellStyle name="Normal 6 9 3 2 3 2" xfId="19335" xr:uid="{00000000-0005-0000-0000-00003F4D0000}"/>
    <cellStyle name="Normal 6 9 3 2 3 2 2" xfId="19336" xr:uid="{00000000-0005-0000-0000-0000404D0000}"/>
    <cellStyle name="Normal 6 9 3 2 3 2 2 2" xfId="19337" xr:uid="{00000000-0005-0000-0000-0000414D0000}"/>
    <cellStyle name="Normal 6 9 3 2 3 2 3" xfId="19338" xr:uid="{00000000-0005-0000-0000-0000424D0000}"/>
    <cellStyle name="Normal 6 9 3 2 3 3" xfId="19339" xr:uid="{00000000-0005-0000-0000-0000434D0000}"/>
    <cellStyle name="Normal 6 9 3 2 3 3 2" xfId="19340" xr:uid="{00000000-0005-0000-0000-0000444D0000}"/>
    <cellStyle name="Normal 6 9 3 2 3 4" xfId="19341" xr:uid="{00000000-0005-0000-0000-0000454D0000}"/>
    <cellStyle name="Normal 6 9 3 2 4" xfId="19342" xr:uid="{00000000-0005-0000-0000-0000464D0000}"/>
    <cellStyle name="Normal 6 9 3 2 4 2" xfId="19343" xr:uid="{00000000-0005-0000-0000-0000474D0000}"/>
    <cellStyle name="Normal 6 9 3 2 4 2 2" xfId="19344" xr:uid="{00000000-0005-0000-0000-0000484D0000}"/>
    <cellStyle name="Normal 6 9 3 2 4 2 2 2" xfId="19345" xr:uid="{00000000-0005-0000-0000-0000494D0000}"/>
    <cellStyle name="Normal 6 9 3 2 4 2 3" xfId="19346" xr:uid="{00000000-0005-0000-0000-00004A4D0000}"/>
    <cellStyle name="Normal 6 9 3 2 4 3" xfId="19347" xr:uid="{00000000-0005-0000-0000-00004B4D0000}"/>
    <cellStyle name="Normal 6 9 3 2 4 3 2" xfId="19348" xr:uid="{00000000-0005-0000-0000-00004C4D0000}"/>
    <cellStyle name="Normal 6 9 3 2 4 4" xfId="19349" xr:uid="{00000000-0005-0000-0000-00004D4D0000}"/>
    <cellStyle name="Normal 6 9 3 2 5" xfId="19350" xr:uid="{00000000-0005-0000-0000-00004E4D0000}"/>
    <cellStyle name="Normal 6 9 3 2 5 2" xfId="19351" xr:uid="{00000000-0005-0000-0000-00004F4D0000}"/>
    <cellStyle name="Normal 6 9 3 2 5 2 2" xfId="19352" xr:uid="{00000000-0005-0000-0000-0000504D0000}"/>
    <cellStyle name="Normal 6 9 3 2 5 3" xfId="19353" xr:uid="{00000000-0005-0000-0000-0000514D0000}"/>
    <cellStyle name="Normal 6 9 3 2 6" xfId="19354" xr:uid="{00000000-0005-0000-0000-0000524D0000}"/>
    <cellStyle name="Normal 6 9 3 2 6 2" xfId="19355" xr:uid="{00000000-0005-0000-0000-0000534D0000}"/>
    <cellStyle name="Normal 6 9 3 2 7" xfId="19356" xr:uid="{00000000-0005-0000-0000-0000544D0000}"/>
    <cellStyle name="Normal 6 9 3 3" xfId="19357" xr:uid="{00000000-0005-0000-0000-0000554D0000}"/>
    <cellStyle name="Normal 6 9 3 3 2" xfId="19358" xr:uid="{00000000-0005-0000-0000-0000564D0000}"/>
    <cellStyle name="Normal 6 9 3 3 2 2" xfId="19359" xr:uid="{00000000-0005-0000-0000-0000574D0000}"/>
    <cellStyle name="Normal 6 9 3 3 2 2 2" xfId="19360" xr:uid="{00000000-0005-0000-0000-0000584D0000}"/>
    <cellStyle name="Normal 6 9 3 3 2 3" xfId="19361" xr:uid="{00000000-0005-0000-0000-0000594D0000}"/>
    <cellStyle name="Normal 6 9 3 3 3" xfId="19362" xr:uid="{00000000-0005-0000-0000-00005A4D0000}"/>
    <cellStyle name="Normal 6 9 3 3 3 2" xfId="19363" xr:uid="{00000000-0005-0000-0000-00005B4D0000}"/>
    <cellStyle name="Normal 6 9 3 3 4" xfId="19364" xr:uid="{00000000-0005-0000-0000-00005C4D0000}"/>
    <cellStyle name="Normal 6 9 3 4" xfId="19365" xr:uid="{00000000-0005-0000-0000-00005D4D0000}"/>
    <cellStyle name="Normal 6 9 3 4 2" xfId="19366" xr:uid="{00000000-0005-0000-0000-00005E4D0000}"/>
    <cellStyle name="Normal 6 9 3 4 2 2" xfId="19367" xr:uid="{00000000-0005-0000-0000-00005F4D0000}"/>
    <cellStyle name="Normal 6 9 3 4 2 2 2" xfId="19368" xr:uid="{00000000-0005-0000-0000-0000604D0000}"/>
    <cellStyle name="Normal 6 9 3 4 2 3" xfId="19369" xr:uid="{00000000-0005-0000-0000-0000614D0000}"/>
    <cellStyle name="Normal 6 9 3 4 3" xfId="19370" xr:uid="{00000000-0005-0000-0000-0000624D0000}"/>
    <cellStyle name="Normal 6 9 3 4 3 2" xfId="19371" xr:uid="{00000000-0005-0000-0000-0000634D0000}"/>
    <cellStyle name="Normal 6 9 3 4 4" xfId="19372" xr:uid="{00000000-0005-0000-0000-0000644D0000}"/>
    <cellStyle name="Normal 6 9 3 5" xfId="19373" xr:uid="{00000000-0005-0000-0000-0000654D0000}"/>
    <cellStyle name="Normal 6 9 3 5 2" xfId="19374" xr:uid="{00000000-0005-0000-0000-0000664D0000}"/>
    <cellStyle name="Normal 6 9 3 5 2 2" xfId="19375" xr:uid="{00000000-0005-0000-0000-0000674D0000}"/>
    <cellStyle name="Normal 6 9 3 5 2 2 2" xfId="19376" xr:uid="{00000000-0005-0000-0000-0000684D0000}"/>
    <cellStyle name="Normal 6 9 3 5 2 3" xfId="19377" xr:uid="{00000000-0005-0000-0000-0000694D0000}"/>
    <cellStyle name="Normal 6 9 3 5 3" xfId="19378" xr:uid="{00000000-0005-0000-0000-00006A4D0000}"/>
    <cellStyle name="Normal 6 9 3 5 3 2" xfId="19379" xr:uid="{00000000-0005-0000-0000-00006B4D0000}"/>
    <cellStyle name="Normal 6 9 3 5 4" xfId="19380" xr:uid="{00000000-0005-0000-0000-00006C4D0000}"/>
    <cellStyle name="Normal 6 9 3 6" xfId="19381" xr:uid="{00000000-0005-0000-0000-00006D4D0000}"/>
    <cellStyle name="Normal 6 9 3 6 2" xfId="19382" xr:uid="{00000000-0005-0000-0000-00006E4D0000}"/>
    <cellStyle name="Normal 6 9 3 6 2 2" xfId="19383" xr:uid="{00000000-0005-0000-0000-00006F4D0000}"/>
    <cellStyle name="Normal 6 9 3 6 2 2 2" xfId="19384" xr:uid="{00000000-0005-0000-0000-0000704D0000}"/>
    <cellStyle name="Normal 6 9 3 6 2 3" xfId="19385" xr:uid="{00000000-0005-0000-0000-0000714D0000}"/>
    <cellStyle name="Normal 6 9 3 6 3" xfId="19386" xr:uid="{00000000-0005-0000-0000-0000724D0000}"/>
    <cellStyle name="Normal 6 9 3 6 3 2" xfId="19387" xr:uid="{00000000-0005-0000-0000-0000734D0000}"/>
    <cellStyle name="Normal 6 9 3 6 4" xfId="19388" xr:uid="{00000000-0005-0000-0000-0000744D0000}"/>
    <cellStyle name="Normal 6 9 3 7" xfId="19389" xr:uid="{00000000-0005-0000-0000-0000754D0000}"/>
    <cellStyle name="Normal 6 9 3 7 2" xfId="19390" xr:uid="{00000000-0005-0000-0000-0000764D0000}"/>
    <cellStyle name="Normal 6 9 3 7 2 2" xfId="19391" xr:uid="{00000000-0005-0000-0000-0000774D0000}"/>
    <cellStyle name="Normal 6 9 3 7 3" xfId="19392" xr:uid="{00000000-0005-0000-0000-0000784D0000}"/>
    <cellStyle name="Normal 6 9 3 8" xfId="19393" xr:uid="{00000000-0005-0000-0000-0000794D0000}"/>
    <cellStyle name="Normal 6 9 3 8 2" xfId="19394" xr:uid="{00000000-0005-0000-0000-00007A4D0000}"/>
    <cellStyle name="Normal 6 9 3 9" xfId="19395" xr:uid="{00000000-0005-0000-0000-00007B4D0000}"/>
    <cellStyle name="Normal 6 9 3 9 2" xfId="19396" xr:uid="{00000000-0005-0000-0000-00007C4D0000}"/>
    <cellStyle name="Normal 6 9 4" xfId="19397" xr:uid="{00000000-0005-0000-0000-00007D4D0000}"/>
    <cellStyle name="Normal 6 9 4 2" xfId="19398" xr:uid="{00000000-0005-0000-0000-00007E4D0000}"/>
    <cellStyle name="Normal 6 9 4 2 2" xfId="19399" xr:uid="{00000000-0005-0000-0000-00007F4D0000}"/>
    <cellStyle name="Normal 6 9 4 2 2 2" xfId="19400" xr:uid="{00000000-0005-0000-0000-0000804D0000}"/>
    <cellStyle name="Normal 6 9 4 2 2 2 2" xfId="19401" xr:uid="{00000000-0005-0000-0000-0000814D0000}"/>
    <cellStyle name="Normal 6 9 4 2 2 2 2 2" xfId="19402" xr:uid="{00000000-0005-0000-0000-0000824D0000}"/>
    <cellStyle name="Normal 6 9 4 2 2 2 3" xfId="19403" xr:uid="{00000000-0005-0000-0000-0000834D0000}"/>
    <cellStyle name="Normal 6 9 4 2 2 3" xfId="19404" xr:uid="{00000000-0005-0000-0000-0000844D0000}"/>
    <cellStyle name="Normal 6 9 4 2 2 3 2" xfId="19405" xr:uid="{00000000-0005-0000-0000-0000854D0000}"/>
    <cellStyle name="Normal 6 9 4 2 2 4" xfId="19406" xr:uid="{00000000-0005-0000-0000-0000864D0000}"/>
    <cellStyle name="Normal 6 9 4 2 3" xfId="19407" xr:uid="{00000000-0005-0000-0000-0000874D0000}"/>
    <cellStyle name="Normal 6 9 4 2 3 2" xfId="19408" xr:uid="{00000000-0005-0000-0000-0000884D0000}"/>
    <cellStyle name="Normal 6 9 4 2 3 2 2" xfId="19409" xr:uid="{00000000-0005-0000-0000-0000894D0000}"/>
    <cellStyle name="Normal 6 9 4 2 3 2 2 2" xfId="19410" xr:uid="{00000000-0005-0000-0000-00008A4D0000}"/>
    <cellStyle name="Normal 6 9 4 2 3 2 3" xfId="19411" xr:uid="{00000000-0005-0000-0000-00008B4D0000}"/>
    <cellStyle name="Normal 6 9 4 2 3 3" xfId="19412" xr:uid="{00000000-0005-0000-0000-00008C4D0000}"/>
    <cellStyle name="Normal 6 9 4 2 3 3 2" xfId="19413" xr:uid="{00000000-0005-0000-0000-00008D4D0000}"/>
    <cellStyle name="Normal 6 9 4 2 3 4" xfId="19414" xr:uid="{00000000-0005-0000-0000-00008E4D0000}"/>
    <cellStyle name="Normal 6 9 4 2 4" xfId="19415" xr:uid="{00000000-0005-0000-0000-00008F4D0000}"/>
    <cellStyle name="Normal 6 9 4 2 4 2" xfId="19416" xr:uid="{00000000-0005-0000-0000-0000904D0000}"/>
    <cellStyle name="Normal 6 9 4 2 4 2 2" xfId="19417" xr:uid="{00000000-0005-0000-0000-0000914D0000}"/>
    <cellStyle name="Normal 6 9 4 2 4 2 2 2" xfId="19418" xr:uid="{00000000-0005-0000-0000-0000924D0000}"/>
    <cellStyle name="Normal 6 9 4 2 4 2 3" xfId="19419" xr:uid="{00000000-0005-0000-0000-0000934D0000}"/>
    <cellStyle name="Normal 6 9 4 2 4 3" xfId="19420" xr:uid="{00000000-0005-0000-0000-0000944D0000}"/>
    <cellStyle name="Normal 6 9 4 2 4 3 2" xfId="19421" xr:uid="{00000000-0005-0000-0000-0000954D0000}"/>
    <cellStyle name="Normal 6 9 4 2 4 4" xfId="19422" xr:uid="{00000000-0005-0000-0000-0000964D0000}"/>
    <cellStyle name="Normal 6 9 4 2 5" xfId="19423" xr:uid="{00000000-0005-0000-0000-0000974D0000}"/>
    <cellStyle name="Normal 6 9 4 2 5 2" xfId="19424" xr:uid="{00000000-0005-0000-0000-0000984D0000}"/>
    <cellStyle name="Normal 6 9 4 2 5 2 2" xfId="19425" xr:uid="{00000000-0005-0000-0000-0000994D0000}"/>
    <cellStyle name="Normal 6 9 4 2 5 3" xfId="19426" xr:uid="{00000000-0005-0000-0000-00009A4D0000}"/>
    <cellStyle name="Normal 6 9 4 2 6" xfId="19427" xr:uid="{00000000-0005-0000-0000-00009B4D0000}"/>
    <cellStyle name="Normal 6 9 4 2 6 2" xfId="19428" xr:uid="{00000000-0005-0000-0000-00009C4D0000}"/>
    <cellStyle name="Normal 6 9 4 2 7" xfId="19429" xr:uid="{00000000-0005-0000-0000-00009D4D0000}"/>
    <cellStyle name="Normal 6 9 4 3" xfId="19430" xr:uid="{00000000-0005-0000-0000-00009E4D0000}"/>
    <cellStyle name="Normal 6 9 4 3 2" xfId="19431" xr:uid="{00000000-0005-0000-0000-00009F4D0000}"/>
    <cellStyle name="Normal 6 9 4 3 2 2" xfId="19432" xr:uid="{00000000-0005-0000-0000-0000A04D0000}"/>
    <cellStyle name="Normal 6 9 4 3 2 2 2" xfId="19433" xr:uid="{00000000-0005-0000-0000-0000A14D0000}"/>
    <cellStyle name="Normal 6 9 4 3 2 3" xfId="19434" xr:uid="{00000000-0005-0000-0000-0000A24D0000}"/>
    <cellStyle name="Normal 6 9 4 3 3" xfId="19435" xr:uid="{00000000-0005-0000-0000-0000A34D0000}"/>
    <cellStyle name="Normal 6 9 4 3 3 2" xfId="19436" xr:uid="{00000000-0005-0000-0000-0000A44D0000}"/>
    <cellStyle name="Normal 6 9 4 3 4" xfId="19437" xr:uid="{00000000-0005-0000-0000-0000A54D0000}"/>
    <cellStyle name="Normal 6 9 4 4" xfId="19438" xr:uid="{00000000-0005-0000-0000-0000A64D0000}"/>
    <cellStyle name="Normal 6 9 4 4 2" xfId="19439" xr:uid="{00000000-0005-0000-0000-0000A74D0000}"/>
    <cellStyle name="Normal 6 9 4 4 2 2" xfId="19440" xr:uid="{00000000-0005-0000-0000-0000A84D0000}"/>
    <cellStyle name="Normal 6 9 4 4 2 2 2" xfId="19441" xr:uid="{00000000-0005-0000-0000-0000A94D0000}"/>
    <cellStyle name="Normal 6 9 4 4 2 3" xfId="19442" xr:uid="{00000000-0005-0000-0000-0000AA4D0000}"/>
    <cellStyle name="Normal 6 9 4 4 3" xfId="19443" xr:uid="{00000000-0005-0000-0000-0000AB4D0000}"/>
    <cellStyle name="Normal 6 9 4 4 3 2" xfId="19444" xr:uid="{00000000-0005-0000-0000-0000AC4D0000}"/>
    <cellStyle name="Normal 6 9 4 4 4" xfId="19445" xr:uid="{00000000-0005-0000-0000-0000AD4D0000}"/>
    <cellStyle name="Normal 6 9 4 5" xfId="19446" xr:uid="{00000000-0005-0000-0000-0000AE4D0000}"/>
    <cellStyle name="Normal 6 9 4 5 2" xfId="19447" xr:uid="{00000000-0005-0000-0000-0000AF4D0000}"/>
    <cellStyle name="Normal 6 9 4 5 2 2" xfId="19448" xr:uid="{00000000-0005-0000-0000-0000B04D0000}"/>
    <cellStyle name="Normal 6 9 4 5 2 2 2" xfId="19449" xr:uid="{00000000-0005-0000-0000-0000B14D0000}"/>
    <cellStyle name="Normal 6 9 4 5 2 3" xfId="19450" xr:uid="{00000000-0005-0000-0000-0000B24D0000}"/>
    <cellStyle name="Normal 6 9 4 5 3" xfId="19451" xr:uid="{00000000-0005-0000-0000-0000B34D0000}"/>
    <cellStyle name="Normal 6 9 4 5 3 2" xfId="19452" xr:uid="{00000000-0005-0000-0000-0000B44D0000}"/>
    <cellStyle name="Normal 6 9 4 5 4" xfId="19453" xr:uid="{00000000-0005-0000-0000-0000B54D0000}"/>
    <cellStyle name="Normal 6 9 4 6" xfId="19454" xr:uid="{00000000-0005-0000-0000-0000B64D0000}"/>
    <cellStyle name="Normal 6 9 4 6 2" xfId="19455" xr:uid="{00000000-0005-0000-0000-0000B74D0000}"/>
    <cellStyle name="Normal 6 9 4 6 2 2" xfId="19456" xr:uid="{00000000-0005-0000-0000-0000B84D0000}"/>
    <cellStyle name="Normal 6 9 4 6 3" xfId="19457" xr:uid="{00000000-0005-0000-0000-0000B94D0000}"/>
    <cellStyle name="Normal 6 9 4 7" xfId="19458" xr:uid="{00000000-0005-0000-0000-0000BA4D0000}"/>
    <cellStyle name="Normal 6 9 4 7 2" xfId="19459" xr:uid="{00000000-0005-0000-0000-0000BB4D0000}"/>
    <cellStyle name="Normal 6 9 4 8" xfId="19460" xr:uid="{00000000-0005-0000-0000-0000BC4D0000}"/>
    <cellStyle name="Normal 6 9 4 8 2" xfId="19461" xr:uid="{00000000-0005-0000-0000-0000BD4D0000}"/>
    <cellStyle name="Normal 6 9 4 9" xfId="19462" xr:uid="{00000000-0005-0000-0000-0000BE4D0000}"/>
    <cellStyle name="Normal 6 9 5" xfId="19463" xr:uid="{00000000-0005-0000-0000-0000BF4D0000}"/>
    <cellStyle name="Normal 6 9 5 2" xfId="19464" xr:uid="{00000000-0005-0000-0000-0000C04D0000}"/>
    <cellStyle name="Normal 6 9 5 2 2" xfId="19465" xr:uid="{00000000-0005-0000-0000-0000C14D0000}"/>
    <cellStyle name="Normal 6 9 5 2 2 2" xfId="19466" xr:uid="{00000000-0005-0000-0000-0000C24D0000}"/>
    <cellStyle name="Normal 6 9 5 2 2 2 2" xfId="19467" xr:uid="{00000000-0005-0000-0000-0000C34D0000}"/>
    <cellStyle name="Normal 6 9 5 2 2 2 2 2" xfId="19468" xr:uid="{00000000-0005-0000-0000-0000C44D0000}"/>
    <cellStyle name="Normal 6 9 5 2 2 2 3" xfId="19469" xr:uid="{00000000-0005-0000-0000-0000C54D0000}"/>
    <cellStyle name="Normal 6 9 5 2 2 3" xfId="19470" xr:uid="{00000000-0005-0000-0000-0000C64D0000}"/>
    <cellStyle name="Normal 6 9 5 2 2 3 2" xfId="19471" xr:uid="{00000000-0005-0000-0000-0000C74D0000}"/>
    <cellStyle name="Normal 6 9 5 2 2 4" xfId="19472" xr:uid="{00000000-0005-0000-0000-0000C84D0000}"/>
    <cellStyle name="Normal 6 9 5 2 3" xfId="19473" xr:uid="{00000000-0005-0000-0000-0000C94D0000}"/>
    <cellStyle name="Normal 6 9 5 2 3 2" xfId="19474" xr:uid="{00000000-0005-0000-0000-0000CA4D0000}"/>
    <cellStyle name="Normal 6 9 5 2 3 2 2" xfId="19475" xr:uid="{00000000-0005-0000-0000-0000CB4D0000}"/>
    <cellStyle name="Normal 6 9 5 2 3 2 2 2" xfId="19476" xr:uid="{00000000-0005-0000-0000-0000CC4D0000}"/>
    <cellStyle name="Normal 6 9 5 2 3 2 3" xfId="19477" xr:uid="{00000000-0005-0000-0000-0000CD4D0000}"/>
    <cellStyle name="Normal 6 9 5 2 3 3" xfId="19478" xr:uid="{00000000-0005-0000-0000-0000CE4D0000}"/>
    <cellStyle name="Normal 6 9 5 2 3 3 2" xfId="19479" xr:uid="{00000000-0005-0000-0000-0000CF4D0000}"/>
    <cellStyle name="Normal 6 9 5 2 3 4" xfId="19480" xr:uid="{00000000-0005-0000-0000-0000D04D0000}"/>
    <cellStyle name="Normal 6 9 5 2 4" xfId="19481" xr:uid="{00000000-0005-0000-0000-0000D14D0000}"/>
    <cellStyle name="Normal 6 9 5 2 4 2" xfId="19482" xr:uid="{00000000-0005-0000-0000-0000D24D0000}"/>
    <cellStyle name="Normal 6 9 5 2 4 2 2" xfId="19483" xr:uid="{00000000-0005-0000-0000-0000D34D0000}"/>
    <cellStyle name="Normal 6 9 5 2 4 2 2 2" xfId="19484" xr:uid="{00000000-0005-0000-0000-0000D44D0000}"/>
    <cellStyle name="Normal 6 9 5 2 4 2 3" xfId="19485" xr:uid="{00000000-0005-0000-0000-0000D54D0000}"/>
    <cellStyle name="Normal 6 9 5 2 4 3" xfId="19486" xr:uid="{00000000-0005-0000-0000-0000D64D0000}"/>
    <cellStyle name="Normal 6 9 5 2 4 3 2" xfId="19487" xr:uid="{00000000-0005-0000-0000-0000D74D0000}"/>
    <cellStyle name="Normal 6 9 5 2 4 4" xfId="19488" xr:uid="{00000000-0005-0000-0000-0000D84D0000}"/>
    <cellStyle name="Normal 6 9 5 2 5" xfId="19489" xr:uid="{00000000-0005-0000-0000-0000D94D0000}"/>
    <cellStyle name="Normal 6 9 5 2 5 2" xfId="19490" xr:uid="{00000000-0005-0000-0000-0000DA4D0000}"/>
    <cellStyle name="Normal 6 9 5 2 5 2 2" xfId="19491" xr:uid="{00000000-0005-0000-0000-0000DB4D0000}"/>
    <cellStyle name="Normal 6 9 5 2 5 3" xfId="19492" xr:uid="{00000000-0005-0000-0000-0000DC4D0000}"/>
    <cellStyle name="Normal 6 9 5 2 6" xfId="19493" xr:uid="{00000000-0005-0000-0000-0000DD4D0000}"/>
    <cellStyle name="Normal 6 9 5 2 6 2" xfId="19494" xr:uid="{00000000-0005-0000-0000-0000DE4D0000}"/>
    <cellStyle name="Normal 6 9 5 2 7" xfId="19495" xr:uid="{00000000-0005-0000-0000-0000DF4D0000}"/>
    <cellStyle name="Normal 6 9 5 3" xfId="19496" xr:uid="{00000000-0005-0000-0000-0000E04D0000}"/>
    <cellStyle name="Normal 6 9 5 3 2" xfId="19497" xr:uid="{00000000-0005-0000-0000-0000E14D0000}"/>
    <cellStyle name="Normal 6 9 5 3 2 2" xfId="19498" xr:uid="{00000000-0005-0000-0000-0000E24D0000}"/>
    <cellStyle name="Normal 6 9 5 3 2 2 2" xfId="19499" xr:uid="{00000000-0005-0000-0000-0000E34D0000}"/>
    <cellStyle name="Normal 6 9 5 3 2 3" xfId="19500" xr:uid="{00000000-0005-0000-0000-0000E44D0000}"/>
    <cellStyle name="Normal 6 9 5 3 3" xfId="19501" xr:uid="{00000000-0005-0000-0000-0000E54D0000}"/>
    <cellStyle name="Normal 6 9 5 3 3 2" xfId="19502" xr:uid="{00000000-0005-0000-0000-0000E64D0000}"/>
    <cellStyle name="Normal 6 9 5 3 4" xfId="19503" xr:uid="{00000000-0005-0000-0000-0000E74D0000}"/>
    <cellStyle name="Normal 6 9 5 4" xfId="19504" xr:uid="{00000000-0005-0000-0000-0000E84D0000}"/>
    <cellStyle name="Normal 6 9 5 4 2" xfId="19505" xr:uid="{00000000-0005-0000-0000-0000E94D0000}"/>
    <cellStyle name="Normal 6 9 5 4 2 2" xfId="19506" xr:uid="{00000000-0005-0000-0000-0000EA4D0000}"/>
    <cellStyle name="Normal 6 9 5 4 2 2 2" xfId="19507" xr:uid="{00000000-0005-0000-0000-0000EB4D0000}"/>
    <cellStyle name="Normal 6 9 5 4 2 3" xfId="19508" xr:uid="{00000000-0005-0000-0000-0000EC4D0000}"/>
    <cellStyle name="Normal 6 9 5 4 3" xfId="19509" xr:uid="{00000000-0005-0000-0000-0000ED4D0000}"/>
    <cellStyle name="Normal 6 9 5 4 3 2" xfId="19510" xr:uid="{00000000-0005-0000-0000-0000EE4D0000}"/>
    <cellStyle name="Normal 6 9 5 4 4" xfId="19511" xr:uid="{00000000-0005-0000-0000-0000EF4D0000}"/>
    <cellStyle name="Normal 6 9 5 5" xfId="19512" xr:uid="{00000000-0005-0000-0000-0000F04D0000}"/>
    <cellStyle name="Normal 6 9 5 5 2" xfId="19513" xr:uid="{00000000-0005-0000-0000-0000F14D0000}"/>
    <cellStyle name="Normal 6 9 5 5 2 2" xfId="19514" xr:uid="{00000000-0005-0000-0000-0000F24D0000}"/>
    <cellStyle name="Normal 6 9 5 5 2 2 2" xfId="19515" xr:uid="{00000000-0005-0000-0000-0000F34D0000}"/>
    <cellStyle name="Normal 6 9 5 5 2 3" xfId="19516" xr:uid="{00000000-0005-0000-0000-0000F44D0000}"/>
    <cellStyle name="Normal 6 9 5 5 3" xfId="19517" xr:uid="{00000000-0005-0000-0000-0000F54D0000}"/>
    <cellStyle name="Normal 6 9 5 5 3 2" xfId="19518" xr:uid="{00000000-0005-0000-0000-0000F64D0000}"/>
    <cellStyle name="Normal 6 9 5 5 4" xfId="19519" xr:uid="{00000000-0005-0000-0000-0000F74D0000}"/>
    <cellStyle name="Normal 6 9 5 6" xfId="19520" xr:uid="{00000000-0005-0000-0000-0000F84D0000}"/>
    <cellStyle name="Normal 6 9 5 6 2" xfId="19521" xr:uid="{00000000-0005-0000-0000-0000F94D0000}"/>
    <cellStyle name="Normal 6 9 5 6 2 2" xfId="19522" xr:uid="{00000000-0005-0000-0000-0000FA4D0000}"/>
    <cellStyle name="Normal 6 9 5 6 3" xfId="19523" xr:uid="{00000000-0005-0000-0000-0000FB4D0000}"/>
    <cellStyle name="Normal 6 9 5 7" xfId="19524" xr:uid="{00000000-0005-0000-0000-0000FC4D0000}"/>
    <cellStyle name="Normal 6 9 5 7 2" xfId="19525" xr:uid="{00000000-0005-0000-0000-0000FD4D0000}"/>
    <cellStyle name="Normal 6 9 5 8" xfId="19526" xr:uid="{00000000-0005-0000-0000-0000FE4D0000}"/>
    <cellStyle name="Normal 6 9 6" xfId="19527" xr:uid="{00000000-0005-0000-0000-0000FF4D0000}"/>
    <cellStyle name="Normal 6 9 6 2" xfId="19528" xr:uid="{00000000-0005-0000-0000-0000004E0000}"/>
    <cellStyle name="Normal 6 9 6 2 2" xfId="19529" xr:uid="{00000000-0005-0000-0000-0000014E0000}"/>
    <cellStyle name="Normal 6 9 6 2 2 2" xfId="19530" xr:uid="{00000000-0005-0000-0000-0000024E0000}"/>
    <cellStyle name="Normal 6 9 6 2 2 2 2" xfId="19531" xr:uid="{00000000-0005-0000-0000-0000034E0000}"/>
    <cellStyle name="Normal 6 9 6 2 2 3" xfId="19532" xr:uid="{00000000-0005-0000-0000-0000044E0000}"/>
    <cellStyle name="Normal 6 9 6 2 3" xfId="19533" xr:uid="{00000000-0005-0000-0000-0000054E0000}"/>
    <cellStyle name="Normal 6 9 6 2 3 2" xfId="19534" xr:uid="{00000000-0005-0000-0000-0000064E0000}"/>
    <cellStyle name="Normal 6 9 6 2 4" xfId="19535" xr:uid="{00000000-0005-0000-0000-0000074E0000}"/>
    <cellStyle name="Normal 6 9 6 3" xfId="19536" xr:uid="{00000000-0005-0000-0000-0000084E0000}"/>
    <cellStyle name="Normal 6 9 6 3 2" xfId="19537" xr:uid="{00000000-0005-0000-0000-0000094E0000}"/>
    <cellStyle name="Normal 6 9 6 3 2 2" xfId="19538" xr:uid="{00000000-0005-0000-0000-00000A4E0000}"/>
    <cellStyle name="Normal 6 9 6 3 2 2 2" xfId="19539" xr:uid="{00000000-0005-0000-0000-00000B4E0000}"/>
    <cellStyle name="Normal 6 9 6 3 2 3" xfId="19540" xr:uid="{00000000-0005-0000-0000-00000C4E0000}"/>
    <cellStyle name="Normal 6 9 6 3 3" xfId="19541" xr:uid="{00000000-0005-0000-0000-00000D4E0000}"/>
    <cellStyle name="Normal 6 9 6 3 3 2" xfId="19542" xr:uid="{00000000-0005-0000-0000-00000E4E0000}"/>
    <cellStyle name="Normal 6 9 6 3 4" xfId="19543" xr:uid="{00000000-0005-0000-0000-00000F4E0000}"/>
    <cellStyle name="Normal 6 9 6 4" xfId="19544" xr:uid="{00000000-0005-0000-0000-0000104E0000}"/>
    <cellStyle name="Normal 6 9 6 4 2" xfId="19545" xr:uid="{00000000-0005-0000-0000-0000114E0000}"/>
    <cellStyle name="Normal 6 9 6 4 2 2" xfId="19546" xr:uid="{00000000-0005-0000-0000-0000124E0000}"/>
    <cellStyle name="Normal 6 9 6 4 2 2 2" xfId="19547" xr:uid="{00000000-0005-0000-0000-0000134E0000}"/>
    <cellStyle name="Normal 6 9 6 4 2 3" xfId="19548" xr:uid="{00000000-0005-0000-0000-0000144E0000}"/>
    <cellStyle name="Normal 6 9 6 4 3" xfId="19549" xr:uid="{00000000-0005-0000-0000-0000154E0000}"/>
    <cellStyle name="Normal 6 9 6 4 3 2" xfId="19550" xr:uid="{00000000-0005-0000-0000-0000164E0000}"/>
    <cellStyle name="Normal 6 9 6 4 4" xfId="19551" xr:uid="{00000000-0005-0000-0000-0000174E0000}"/>
    <cellStyle name="Normal 6 9 6 5" xfId="19552" xr:uid="{00000000-0005-0000-0000-0000184E0000}"/>
    <cellStyle name="Normal 6 9 6 5 2" xfId="19553" xr:uid="{00000000-0005-0000-0000-0000194E0000}"/>
    <cellStyle name="Normal 6 9 6 5 2 2" xfId="19554" xr:uid="{00000000-0005-0000-0000-00001A4E0000}"/>
    <cellStyle name="Normal 6 9 6 5 3" xfId="19555" xr:uid="{00000000-0005-0000-0000-00001B4E0000}"/>
    <cellStyle name="Normal 6 9 6 6" xfId="19556" xr:uid="{00000000-0005-0000-0000-00001C4E0000}"/>
    <cellStyle name="Normal 6 9 6 6 2" xfId="19557" xr:uid="{00000000-0005-0000-0000-00001D4E0000}"/>
    <cellStyle name="Normal 6 9 6 7" xfId="19558" xr:uid="{00000000-0005-0000-0000-00001E4E0000}"/>
    <cellStyle name="Normal 6 9 7" xfId="19559" xr:uid="{00000000-0005-0000-0000-00001F4E0000}"/>
    <cellStyle name="Normal 6 9 7 2" xfId="19560" xr:uid="{00000000-0005-0000-0000-0000204E0000}"/>
    <cellStyle name="Normal 6 9 7 2 2" xfId="19561" xr:uid="{00000000-0005-0000-0000-0000214E0000}"/>
    <cellStyle name="Normal 6 9 7 2 2 2" xfId="19562" xr:uid="{00000000-0005-0000-0000-0000224E0000}"/>
    <cellStyle name="Normal 6 9 7 2 3" xfId="19563" xr:uid="{00000000-0005-0000-0000-0000234E0000}"/>
    <cellStyle name="Normal 6 9 7 3" xfId="19564" xr:uid="{00000000-0005-0000-0000-0000244E0000}"/>
    <cellStyle name="Normal 6 9 7 3 2" xfId="19565" xr:uid="{00000000-0005-0000-0000-0000254E0000}"/>
    <cellStyle name="Normal 6 9 7 4" xfId="19566" xr:uid="{00000000-0005-0000-0000-0000264E0000}"/>
    <cellStyle name="Normal 6 9 8" xfId="19567" xr:uid="{00000000-0005-0000-0000-0000274E0000}"/>
    <cellStyle name="Normal 6 9 8 2" xfId="19568" xr:uid="{00000000-0005-0000-0000-0000284E0000}"/>
    <cellStyle name="Normal 6 9 8 2 2" xfId="19569" xr:uid="{00000000-0005-0000-0000-0000294E0000}"/>
    <cellStyle name="Normal 6 9 8 2 2 2" xfId="19570" xr:uid="{00000000-0005-0000-0000-00002A4E0000}"/>
    <cellStyle name="Normal 6 9 8 2 3" xfId="19571" xr:uid="{00000000-0005-0000-0000-00002B4E0000}"/>
    <cellStyle name="Normal 6 9 8 3" xfId="19572" xr:uid="{00000000-0005-0000-0000-00002C4E0000}"/>
    <cellStyle name="Normal 6 9 8 3 2" xfId="19573" xr:uid="{00000000-0005-0000-0000-00002D4E0000}"/>
    <cellStyle name="Normal 6 9 8 4" xfId="19574" xr:uid="{00000000-0005-0000-0000-00002E4E0000}"/>
    <cellStyle name="Normal 6 9 9" xfId="19575" xr:uid="{00000000-0005-0000-0000-00002F4E0000}"/>
    <cellStyle name="Normal 6 9 9 2" xfId="19576" xr:uid="{00000000-0005-0000-0000-0000304E0000}"/>
    <cellStyle name="Normal 6 9 9 2 2" xfId="19577" xr:uid="{00000000-0005-0000-0000-0000314E0000}"/>
    <cellStyle name="Normal 6 9 9 2 2 2" xfId="19578" xr:uid="{00000000-0005-0000-0000-0000324E0000}"/>
    <cellStyle name="Normal 6 9 9 2 3" xfId="19579" xr:uid="{00000000-0005-0000-0000-0000334E0000}"/>
    <cellStyle name="Normal 6 9 9 3" xfId="19580" xr:uid="{00000000-0005-0000-0000-0000344E0000}"/>
    <cellStyle name="Normal 6 9 9 3 2" xfId="19581" xr:uid="{00000000-0005-0000-0000-0000354E0000}"/>
    <cellStyle name="Normal 6 9 9 4" xfId="19582" xr:uid="{00000000-0005-0000-0000-0000364E0000}"/>
    <cellStyle name="Normal 60" xfId="19583" xr:uid="{00000000-0005-0000-0000-0000374E0000}"/>
    <cellStyle name="Normal 61" xfId="19584" xr:uid="{00000000-0005-0000-0000-0000384E0000}"/>
    <cellStyle name="Normal 62" xfId="19585" xr:uid="{00000000-0005-0000-0000-0000394E0000}"/>
    <cellStyle name="Normal 63" xfId="19586" xr:uid="{00000000-0005-0000-0000-00003A4E0000}"/>
    <cellStyle name="Normal 64" xfId="19587" xr:uid="{00000000-0005-0000-0000-00003B4E0000}"/>
    <cellStyle name="Normal 65" xfId="19588" xr:uid="{00000000-0005-0000-0000-00003C4E0000}"/>
    <cellStyle name="Normal 66" xfId="19589" xr:uid="{00000000-0005-0000-0000-00003D4E0000}"/>
    <cellStyle name="Normal 67" xfId="19590" xr:uid="{00000000-0005-0000-0000-00003E4E0000}"/>
    <cellStyle name="Normal 68" xfId="19591" xr:uid="{00000000-0005-0000-0000-00003F4E0000}"/>
    <cellStyle name="Normal 69" xfId="19592" xr:uid="{00000000-0005-0000-0000-0000404E0000}"/>
    <cellStyle name="Normal 7" xfId="551" xr:uid="{00000000-0005-0000-0000-0000414E0000}"/>
    <cellStyle name="Normal 7 10" xfId="1036" xr:uid="{00000000-0005-0000-0000-0000424E0000}"/>
    <cellStyle name="Normal 7 10 10" xfId="19594" xr:uid="{00000000-0005-0000-0000-0000434E0000}"/>
    <cellStyle name="Normal 7 10 10 2" xfId="19595" xr:uid="{00000000-0005-0000-0000-0000444E0000}"/>
    <cellStyle name="Normal 7 10 10 2 2" xfId="19596" xr:uid="{00000000-0005-0000-0000-0000454E0000}"/>
    <cellStyle name="Normal 7 10 10 2 2 2" xfId="19597" xr:uid="{00000000-0005-0000-0000-0000464E0000}"/>
    <cellStyle name="Normal 7 10 10 2 3" xfId="19598" xr:uid="{00000000-0005-0000-0000-0000474E0000}"/>
    <cellStyle name="Normal 7 10 10 3" xfId="19599" xr:uid="{00000000-0005-0000-0000-0000484E0000}"/>
    <cellStyle name="Normal 7 10 10 3 2" xfId="19600" xr:uid="{00000000-0005-0000-0000-0000494E0000}"/>
    <cellStyle name="Normal 7 10 10 4" xfId="19601" xr:uid="{00000000-0005-0000-0000-00004A4E0000}"/>
    <cellStyle name="Normal 7 10 11" xfId="19602" xr:uid="{00000000-0005-0000-0000-00004B4E0000}"/>
    <cellStyle name="Normal 7 10 11 2" xfId="19603" xr:uid="{00000000-0005-0000-0000-00004C4E0000}"/>
    <cellStyle name="Normal 7 10 11 2 2" xfId="19604" xr:uid="{00000000-0005-0000-0000-00004D4E0000}"/>
    <cellStyle name="Normal 7 10 11 3" xfId="19605" xr:uid="{00000000-0005-0000-0000-00004E4E0000}"/>
    <cellStyle name="Normal 7 10 12" xfId="19606" xr:uid="{00000000-0005-0000-0000-00004F4E0000}"/>
    <cellStyle name="Normal 7 10 12 2" xfId="19607" xr:uid="{00000000-0005-0000-0000-0000504E0000}"/>
    <cellStyle name="Normal 7 10 13" xfId="19608" xr:uid="{00000000-0005-0000-0000-0000514E0000}"/>
    <cellStyle name="Normal 7 10 13 2" xfId="19609" xr:uid="{00000000-0005-0000-0000-0000524E0000}"/>
    <cellStyle name="Normal 7 10 14" xfId="19610" xr:uid="{00000000-0005-0000-0000-0000534E0000}"/>
    <cellStyle name="Normal 7 10 15" xfId="19611" xr:uid="{00000000-0005-0000-0000-0000544E0000}"/>
    <cellStyle name="Normal 7 10 16" xfId="19593" xr:uid="{00000000-0005-0000-0000-0000554E0000}"/>
    <cellStyle name="Normal 7 10 2" xfId="19612" xr:uid="{00000000-0005-0000-0000-0000564E0000}"/>
    <cellStyle name="Normal 7 10 2 10" xfId="19613" xr:uid="{00000000-0005-0000-0000-0000574E0000}"/>
    <cellStyle name="Normal 7 10 2 10 2" xfId="19614" xr:uid="{00000000-0005-0000-0000-0000584E0000}"/>
    <cellStyle name="Normal 7 10 2 11" xfId="19615" xr:uid="{00000000-0005-0000-0000-0000594E0000}"/>
    <cellStyle name="Normal 7 10 2 2" xfId="19616" xr:uid="{00000000-0005-0000-0000-00005A4E0000}"/>
    <cellStyle name="Normal 7 10 2 2 2" xfId="19617" xr:uid="{00000000-0005-0000-0000-00005B4E0000}"/>
    <cellStyle name="Normal 7 10 2 2 2 2" xfId="19618" xr:uid="{00000000-0005-0000-0000-00005C4E0000}"/>
    <cellStyle name="Normal 7 10 2 2 2 2 2" xfId="19619" xr:uid="{00000000-0005-0000-0000-00005D4E0000}"/>
    <cellStyle name="Normal 7 10 2 2 2 2 2 2" xfId="19620" xr:uid="{00000000-0005-0000-0000-00005E4E0000}"/>
    <cellStyle name="Normal 7 10 2 2 2 2 2 2 2" xfId="19621" xr:uid="{00000000-0005-0000-0000-00005F4E0000}"/>
    <cellStyle name="Normal 7 10 2 2 2 2 2 3" xfId="19622" xr:uid="{00000000-0005-0000-0000-0000604E0000}"/>
    <cellStyle name="Normal 7 10 2 2 2 2 3" xfId="19623" xr:uid="{00000000-0005-0000-0000-0000614E0000}"/>
    <cellStyle name="Normal 7 10 2 2 2 2 3 2" xfId="19624" xr:uid="{00000000-0005-0000-0000-0000624E0000}"/>
    <cellStyle name="Normal 7 10 2 2 2 2 4" xfId="19625" xr:uid="{00000000-0005-0000-0000-0000634E0000}"/>
    <cellStyle name="Normal 7 10 2 2 2 3" xfId="19626" xr:uid="{00000000-0005-0000-0000-0000644E0000}"/>
    <cellStyle name="Normal 7 10 2 2 2 3 2" xfId="19627" xr:uid="{00000000-0005-0000-0000-0000654E0000}"/>
    <cellStyle name="Normal 7 10 2 2 2 3 2 2" xfId="19628" xr:uid="{00000000-0005-0000-0000-0000664E0000}"/>
    <cellStyle name="Normal 7 10 2 2 2 3 2 2 2" xfId="19629" xr:uid="{00000000-0005-0000-0000-0000674E0000}"/>
    <cellStyle name="Normal 7 10 2 2 2 3 2 3" xfId="19630" xr:uid="{00000000-0005-0000-0000-0000684E0000}"/>
    <cellStyle name="Normal 7 10 2 2 2 3 3" xfId="19631" xr:uid="{00000000-0005-0000-0000-0000694E0000}"/>
    <cellStyle name="Normal 7 10 2 2 2 3 3 2" xfId="19632" xr:uid="{00000000-0005-0000-0000-00006A4E0000}"/>
    <cellStyle name="Normal 7 10 2 2 2 3 4" xfId="19633" xr:uid="{00000000-0005-0000-0000-00006B4E0000}"/>
    <cellStyle name="Normal 7 10 2 2 2 4" xfId="19634" xr:uid="{00000000-0005-0000-0000-00006C4E0000}"/>
    <cellStyle name="Normal 7 10 2 2 2 4 2" xfId="19635" xr:uid="{00000000-0005-0000-0000-00006D4E0000}"/>
    <cellStyle name="Normal 7 10 2 2 2 4 2 2" xfId="19636" xr:uid="{00000000-0005-0000-0000-00006E4E0000}"/>
    <cellStyle name="Normal 7 10 2 2 2 4 2 2 2" xfId="19637" xr:uid="{00000000-0005-0000-0000-00006F4E0000}"/>
    <cellStyle name="Normal 7 10 2 2 2 4 2 3" xfId="19638" xr:uid="{00000000-0005-0000-0000-0000704E0000}"/>
    <cellStyle name="Normal 7 10 2 2 2 4 3" xfId="19639" xr:uid="{00000000-0005-0000-0000-0000714E0000}"/>
    <cellStyle name="Normal 7 10 2 2 2 4 3 2" xfId="19640" xr:uid="{00000000-0005-0000-0000-0000724E0000}"/>
    <cellStyle name="Normal 7 10 2 2 2 4 4" xfId="19641" xr:uid="{00000000-0005-0000-0000-0000734E0000}"/>
    <cellStyle name="Normal 7 10 2 2 2 5" xfId="19642" xr:uid="{00000000-0005-0000-0000-0000744E0000}"/>
    <cellStyle name="Normal 7 10 2 2 2 5 2" xfId="19643" xr:uid="{00000000-0005-0000-0000-0000754E0000}"/>
    <cellStyle name="Normal 7 10 2 2 2 5 2 2" xfId="19644" xr:uid="{00000000-0005-0000-0000-0000764E0000}"/>
    <cellStyle name="Normal 7 10 2 2 2 5 3" xfId="19645" xr:uid="{00000000-0005-0000-0000-0000774E0000}"/>
    <cellStyle name="Normal 7 10 2 2 2 6" xfId="19646" xr:uid="{00000000-0005-0000-0000-0000784E0000}"/>
    <cellStyle name="Normal 7 10 2 2 2 6 2" xfId="19647" xr:uid="{00000000-0005-0000-0000-0000794E0000}"/>
    <cellStyle name="Normal 7 10 2 2 2 7" xfId="19648" xr:uid="{00000000-0005-0000-0000-00007A4E0000}"/>
    <cellStyle name="Normal 7 10 2 2 3" xfId="19649" xr:uid="{00000000-0005-0000-0000-00007B4E0000}"/>
    <cellStyle name="Normal 7 10 2 2 3 2" xfId="19650" xr:uid="{00000000-0005-0000-0000-00007C4E0000}"/>
    <cellStyle name="Normal 7 10 2 2 3 2 2" xfId="19651" xr:uid="{00000000-0005-0000-0000-00007D4E0000}"/>
    <cellStyle name="Normal 7 10 2 2 3 2 2 2" xfId="19652" xr:uid="{00000000-0005-0000-0000-00007E4E0000}"/>
    <cellStyle name="Normal 7 10 2 2 3 2 3" xfId="19653" xr:uid="{00000000-0005-0000-0000-00007F4E0000}"/>
    <cellStyle name="Normal 7 10 2 2 3 3" xfId="19654" xr:uid="{00000000-0005-0000-0000-0000804E0000}"/>
    <cellStyle name="Normal 7 10 2 2 3 3 2" xfId="19655" xr:uid="{00000000-0005-0000-0000-0000814E0000}"/>
    <cellStyle name="Normal 7 10 2 2 3 4" xfId="19656" xr:uid="{00000000-0005-0000-0000-0000824E0000}"/>
    <cellStyle name="Normal 7 10 2 2 4" xfId="19657" xr:uid="{00000000-0005-0000-0000-0000834E0000}"/>
    <cellStyle name="Normal 7 10 2 2 4 2" xfId="19658" xr:uid="{00000000-0005-0000-0000-0000844E0000}"/>
    <cellStyle name="Normal 7 10 2 2 4 2 2" xfId="19659" xr:uid="{00000000-0005-0000-0000-0000854E0000}"/>
    <cellStyle name="Normal 7 10 2 2 4 2 2 2" xfId="19660" xr:uid="{00000000-0005-0000-0000-0000864E0000}"/>
    <cellStyle name="Normal 7 10 2 2 4 2 3" xfId="19661" xr:uid="{00000000-0005-0000-0000-0000874E0000}"/>
    <cellStyle name="Normal 7 10 2 2 4 3" xfId="19662" xr:uid="{00000000-0005-0000-0000-0000884E0000}"/>
    <cellStyle name="Normal 7 10 2 2 4 3 2" xfId="19663" xr:uid="{00000000-0005-0000-0000-0000894E0000}"/>
    <cellStyle name="Normal 7 10 2 2 4 4" xfId="19664" xr:uid="{00000000-0005-0000-0000-00008A4E0000}"/>
    <cellStyle name="Normal 7 10 2 2 5" xfId="19665" xr:uid="{00000000-0005-0000-0000-00008B4E0000}"/>
    <cellStyle name="Normal 7 10 2 2 5 2" xfId="19666" xr:uid="{00000000-0005-0000-0000-00008C4E0000}"/>
    <cellStyle name="Normal 7 10 2 2 5 2 2" xfId="19667" xr:uid="{00000000-0005-0000-0000-00008D4E0000}"/>
    <cellStyle name="Normal 7 10 2 2 5 2 2 2" xfId="19668" xr:uid="{00000000-0005-0000-0000-00008E4E0000}"/>
    <cellStyle name="Normal 7 10 2 2 5 2 3" xfId="19669" xr:uid="{00000000-0005-0000-0000-00008F4E0000}"/>
    <cellStyle name="Normal 7 10 2 2 5 3" xfId="19670" xr:uid="{00000000-0005-0000-0000-0000904E0000}"/>
    <cellStyle name="Normal 7 10 2 2 5 3 2" xfId="19671" xr:uid="{00000000-0005-0000-0000-0000914E0000}"/>
    <cellStyle name="Normal 7 10 2 2 5 4" xfId="19672" xr:uid="{00000000-0005-0000-0000-0000924E0000}"/>
    <cellStyle name="Normal 7 10 2 2 6" xfId="19673" xr:uid="{00000000-0005-0000-0000-0000934E0000}"/>
    <cellStyle name="Normal 7 10 2 2 6 2" xfId="19674" xr:uid="{00000000-0005-0000-0000-0000944E0000}"/>
    <cellStyle name="Normal 7 10 2 2 6 2 2" xfId="19675" xr:uid="{00000000-0005-0000-0000-0000954E0000}"/>
    <cellStyle name="Normal 7 10 2 2 6 3" xfId="19676" xr:uid="{00000000-0005-0000-0000-0000964E0000}"/>
    <cellStyle name="Normal 7 10 2 2 7" xfId="19677" xr:uid="{00000000-0005-0000-0000-0000974E0000}"/>
    <cellStyle name="Normal 7 10 2 2 7 2" xfId="19678" xr:uid="{00000000-0005-0000-0000-0000984E0000}"/>
    <cellStyle name="Normal 7 10 2 2 8" xfId="19679" xr:uid="{00000000-0005-0000-0000-0000994E0000}"/>
    <cellStyle name="Normal 7 10 2 2 8 2" xfId="19680" xr:uid="{00000000-0005-0000-0000-00009A4E0000}"/>
    <cellStyle name="Normal 7 10 2 2 9" xfId="19681" xr:uid="{00000000-0005-0000-0000-00009B4E0000}"/>
    <cellStyle name="Normal 7 10 2 3" xfId="19682" xr:uid="{00000000-0005-0000-0000-00009C4E0000}"/>
    <cellStyle name="Normal 7 10 2 3 2" xfId="19683" xr:uid="{00000000-0005-0000-0000-00009D4E0000}"/>
    <cellStyle name="Normal 7 10 2 3 2 2" xfId="19684" xr:uid="{00000000-0005-0000-0000-00009E4E0000}"/>
    <cellStyle name="Normal 7 10 2 3 2 2 2" xfId="19685" xr:uid="{00000000-0005-0000-0000-00009F4E0000}"/>
    <cellStyle name="Normal 7 10 2 3 2 2 2 2" xfId="19686" xr:uid="{00000000-0005-0000-0000-0000A04E0000}"/>
    <cellStyle name="Normal 7 10 2 3 2 2 3" xfId="19687" xr:uid="{00000000-0005-0000-0000-0000A14E0000}"/>
    <cellStyle name="Normal 7 10 2 3 2 3" xfId="19688" xr:uid="{00000000-0005-0000-0000-0000A24E0000}"/>
    <cellStyle name="Normal 7 10 2 3 2 3 2" xfId="19689" xr:uid="{00000000-0005-0000-0000-0000A34E0000}"/>
    <cellStyle name="Normal 7 10 2 3 2 4" xfId="19690" xr:uid="{00000000-0005-0000-0000-0000A44E0000}"/>
    <cellStyle name="Normal 7 10 2 3 3" xfId="19691" xr:uid="{00000000-0005-0000-0000-0000A54E0000}"/>
    <cellStyle name="Normal 7 10 2 3 3 2" xfId="19692" xr:uid="{00000000-0005-0000-0000-0000A64E0000}"/>
    <cellStyle name="Normal 7 10 2 3 3 2 2" xfId="19693" xr:uid="{00000000-0005-0000-0000-0000A74E0000}"/>
    <cellStyle name="Normal 7 10 2 3 3 2 2 2" xfId="19694" xr:uid="{00000000-0005-0000-0000-0000A84E0000}"/>
    <cellStyle name="Normal 7 10 2 3 3 2 3" xfId="19695" xr:uid="{00000000-0005-0000-0000-0000A94E0000}"/>
    <cellStyle name="Normal 7 10 2 3 3 3" xfId="19696" xr:uid="{00000000-0005-0000-0000-0000AA4E0000}"/>
    <cellStyle name="Normal 7 10 2 3 3 3 2" xfId="19697" xr:uid="{00000000-0005-0000-0000-0000AB4E0000}"/>
    <cellStyle name="Normal 7 10 2 3 3 4" xfId="19698" xr:uid="{00000000-0005-0000-0000-0000AC4E0000}"/>
    <cellStyle name="Normal 7 10 2 3 4" xfId="19699" xr:uid="{00000000-0005-0000-0000-0000AD4E0000}"/>
    <cellStyle name="Normal 7 10 2 3 4 2" xfId="19700" xr:uid="{00000000-0005-0000-0000-0000AE4E0000}"/>
    <cellStyle name="Normal 7 10 2 3 4 2 2" xfId="19701" xr:uid="{00000000-0005-0000-0000-0000AF4E0000}"/>
    <cellStyle name="Normal 7 10 2 3 4 2 2 2" xfId="19702" xr:uid="{00000000-0005-0000-0000-0000B04E0000}"/>
    <cellStyle name="Normal 7 10 2 3 4 2 3" xfId="19703" xr:uid="{00000000-0005-0000-0000-0000B14E0000}"/>
    <cellStyle name="Normal 7 10 2 3 4 3" xfId="19704" xr:uid="{00000000-0005-0000-0000-0000B24E0000}"/>
    <cellStyle name="Normal 7 10 2 3 4 3 2" xfId="19705" xr:uid="{00000000-0005-0000-0000-0000B34E0000}"/>
    <cellStyle name="Normal 7 10 2 3 4 4" xfId="19706" xr:uid="{00000000-0005-0000-0000-0000B44E0000}"/>
    <cellStyle name="Normal 7 10 2 3 5" xfId="19707" xr:uid="{00000000-0005-0000-0000-0000B54E0000}"/>
    <cellStyle name="Normal 7 10 2 3 5 2" xfId="19708" xr:uid="{00000000-0005-0000-0000-0000B64E0000}"/>
    <cellStyle name="Normal 7 10 2 3 5 2 2" xfId="19709" xr:uid="{00000000-0005-0000-0000-0000B74E0000}"/>
    <cellStyle name="Normal 7 10 2 3 5 3" xfId="19710" xr:uid="{00000000-0005-0000-0000-0000B84E0000}"/>
    <cellStyle name="Normal 7 10 2 3 6" xfId="19711" xr:uid="{00000000-0005-0000-0000-0000B94E0000}"/>
    <cellStyle name="Normal 7 10 2 3 6 2" xfId="19712" xr:uid="{00000000-0005-0000-0000-0000BA4E0000}"/>
    <cellStyle name="Normal 7 10 2 3 7" xfId="19713" xr:uid="{00000000-0005-0000-0000-0000BB4E0000}"/>
    <cellStyle name="Normal 7 10 2 4" xfId="19714" xr:uid="{00000000-0005-0000-0000-0000BC4E0000}"/>
    <cellStyle name="Normal 7 10 2 4 2" xfId="19715" xr:uid="{00000000-0005-0000-0000-0000BD4E0000}"/>
    <cellStyle name="Normal 7 10 2 4 2 2" xfId="19716" xr:uid="{00000000-0005-0000-0000-0000BE4E0000}"/>
    <cellStyle name="Normal 7 10 2 4 2 2 2" xfId="19717" xr:uid="{00000000-0005-0000-0000-0000BF4E0000}"/>
    <cellStyle name="Normal 7 10 2 4 2 3" xfId="19718" xr:uid="{00000000-0005-0000-0000-0000C04E0000}"/>
    <cellStyle name="Normal 7 10 2 4 3" xfId="19719" xr:uid="{00000000-0005-0000-0000-0000C14E0000}"/>
    <cellStyle name="Normal 7 10 2 4 3 2" xfId="19720" xr:uid="{00000000-0005-0000-0000-0000C24E0000}"/>
    <cellStyle name="Normal 7 10 2 4 4" xfId="19721" xr:uid="{00000000-0005-0000-0000-0000C34E0000}"/>
    <cellStyle name="Normal 7 10 2 5" xfId="19722" xr:uid="{00000000-0005-0000-0000-0000C44E0000}"/>
    <cellStyle name="Normal 7 10 2 5 2" xfId="19723" xr:uid="{00000000-0005-0000-0000-0000C54E0000}"/>
    <cellStyle name="Normal 7 10 2 5 2 2" xfId="19724" xr:uid="{00000000-0005-0000-0000-0000C64E0000}"/>
    <cellStyle name="Normal 7 10 2 5 2 2 2" xfId="19725" xr:uid="{00000000-0005-0000-0000-0000C74E0000}"/>
    <cellStyle name="Normal 7 10 2 5 2 3" xfId="19726" xr:uid="{00000000-0005-0000-0000-0000C84E0000}"/>
    <cellStyle name="Normal 7 10 2 5 3" xfId="19727" xr:uid="{00000000-0005-0000-0000-0000C94E0000}"/>
    <cellStyle name="Normal 7 10 2 5 3 2" xfId="19728" xr:uid="{00000000-0005-0000-0000-0000CA4E0000}"/>
    <cellStyle name="Normal 7 10 2 5 4" xfId="19729" xr:uid="{00000000-0005-0000-0000-0000CB4E0000}"/>
    <cellStyle name="Normal 7 10 2 6" xfId="19730" xr:uid="{00000000-0005-0000-0000-0000CC4E0000}"/>
    <cellStyle name="Normal 7 10 2 6 2" xfId="19731" xr:uid="{00000000-0005-0000-0000-0000CD4E0000}"/>
    <cellStyle name="Normal 7 10 2 6 2 2" xfId="19732" xr:uid="{00000000-0005-0000-0000-0000CE4E0000}"/>
    <cellStyle name="Normal 7 10 2 6 2 2 2" xfId="19733" xr:uid="{00000000-0005-0000-0000-0000CF4E0000}"/>
    <cellStyle name="Normal 7 10 2 6 2 3" xfId="19734" xr:uid="{00000000-0005-0000-0000-0000D04E0000}"/>
    <cellStyle name="Normal 7 10 2 6 3" xfId="19735" xr:uid="{00000000-0005-0000-0000-0000D14E0000}"/>
    <cellStyle name="Normal 7 10 2 6 3 2" xfId="19736" xr:uid="{00000000-0005-0000-0000-0000D24E0000}"/>
    <cellStyle name="Normal 7 10 2 6 4" xfId="19737" xr:uid="{00000000-0005-0000-0000-0000D34E0000}"/>
    <cellStyle name="Normal 7 10 2 7" xfId="19738" xr:uid="{00000000-0005-0000-0000-0000D44E0000}"/>
    <cellStyle name="Normal 7 10 2 7 2" xfId="19739" xr:uid="{00000000-0005-0000-0000-0000D54E0000}"/>
    <cellStyle name="Normal 7 10 2 7 2 2" xfId="19740" xr:uid="{00000000-0005-0000-0000-0000D64E0000}"/>
    <cellStyle name="Normal 7 10 2 7 2 2 2" xfId="19741" xr:uid="{00000000-0005-0000-0000-0000D74E0000}"/>
    <cellStyle name="Normal 7 10 2 7 2 3" xfId="19742" xr:uid="{00000000-0005-0000-0000-0000D84E0000}"/>
    <cellStyle name="Normal 7 10 2 7 3" xfId="19743" xr:uid="{00000000-0005-0000-0000-0000D94E0000}"/>
    <cellStyle name="Normal 7 10 2 7 3 2" xfId="19744" xr:uid="{00000000-0005-0000-0000-0000DA4E0000}"/>
    <cellStyle name="Normal 7 10 2 7 4" xfId="19745" xr:uid="{00000000-0005-0000-0000-0000DB4E0000}"/>
    <cellStyle name="Normal 7 10 2 8" xfId="19746" xr:uid="{00000000-0005-0000-0000-0000DC4E0000}"/>
    <cellStyle name="Normal 7 10 2 8 2" xfId="19747" xr:uid="{00000000-0005-0000-0000-0000DD4E0000}"/>
    <cellStyle name="Normal 7 10 2 8 2 2" xfId="19748" xr:uid="{00000000-0005-0000-0000-0000DE4E0000}"/>
    <cellStyle name="Normal 7 10 2 8 3" xfId="19749" xr:uid="{00000000-0005-0000-0000-0000DF4E0000}"/>
    <cellStyle name="Normal 7 10 2 9" xfId="19750" xr:uid="{00000000-0005-0000-0000-0000E04E0000}"/>
    <cellStyle name="Normal 7 10 2 9 2" xfId="19751" xr:uid="{00000000-0005-0000-0000-0000E14E0000}"/>
    <cellStyle name="Normal 7 10 3" xfId="19752" xr:uid="{00000000-0005-0000-0000-0000E24E0000}"/>
    <cellStyle name="Normal 7 10 3 10" xfId="19753" xr:uid="{00000000-0005-0000-0000-0000E34E0000}"/>
    <cellStyle name="Normal 7 10 3 2" xfId="19754" xr:uid="{00000000-0005-0000-0000-0000E44E0000}"/>
    <cellStyle name="Normal 7 10 3 2 2" xfId="19755" xr:uid="{00000000-0005-0000-0000-0000E54E0000}"/>
    <cellStyle name="Normal 7 10 3 2 2 2" xfId="19756" xr:uid="{00000000-0005-0000-0000-0000E64E0000}"/>
    <cellStyle name="Normal 7 10 3 2 2 2 2" xfId="19757" xr:uid="{00000000-0005-0000-0000-0000E74E0000}"/>
    <cellStyle name="Normal 7 10 3 2 2 2 2 2" xfId="19758" xr:uid="{00000000-0005-0000-0000-0000E84E0000}"/>
    <cellStyle name="Normal 7 10 3 2 2 2 3" xfId="19759" xr:uid="{00000000-0005-0000-0000-0000E94E0000}"/>
    <cellStyle name="Normal 7 10 3 2 2 3" xfId="19760" xr:uid="{00000000-0005-0000-0000-0000EA4E0000}"/>
    <cellStyle name="Normal 7 10 3 2 2 3 2" xfId="19761" xr:uid="{00000000-0005-0000-0000-0000EB4E0000}"/>
    <cellStyle name="Normal 7 10 3 2 2 4" xfId="19762" xr:uid="{00000000-0005-0000-0000-0000EC4E0000}"/>
    <cellStyle name="Normal 7 10 3 2 3" xfId="19763" xr:uid="{00000000-0005-0000-0000-0000ED4E0000}"/>
    <cellStyle name="Normal 7 10 3 2 3 2" xfId="19764" xr:uid="{00000000-0005-0000-0000-0000EE4E0000}"/>
    <cellStyle name="Normal 7 10 3 2 3 2 2" xfId="19765" xr:uid="{00000000-0005-0000-0000-0000EF4E0000}"/>
    <cellStyle name="Normal 7 10 3 2 3 2 2 2" xfId="19766" xr:uid="{00000000-0005-0000-0000-0000F04E0000}"/>
    <cellStyle name="Normal 7 10 3 2 3 2 3" xfId="19767" xr:uid="{00000000-0005-0000-0000-0000F14E0000}"/>
    <cellStyle name="Normal 7 10 3 2 3 3" xfId="19768" xr:uid="{00000000-0005-0000-0000-0000F24E0000}"/>
    <cellStyle name="Normal 7 10 3 2 3 3 2" xfId="19769" xr:uid="{00000000-0005-0000-0000-0000F34E0000}"/>
    <cellStyle name="Normal 7 10 3 2 3 4" xfId="19770" xr:uid="{00000000-0005-0000-0000-0000F44E0000}"/>
    <cellStyle name="Normal 7 10 3 2 4" xfId="19771" xr:uid="{00000000-0005-0000-0000-0000F54E0000}"/>
    <cellStyle name="Normal 7 10 3 2 4 2" xfId="19772" xr:uid="{00000000-0005-0000-0000-0000F64E0000}"/>
    <cellStyle name="Normal 7 10 3 2 4 2 2" xfId="19773" xr:uid="{00000000-0005-0000-0000-0000F74E0000}"/>
    <cellStyle name="Normal 7 10 3 2 4 2 2 2" xfId="19774" xr:uid="{00000000-0005-0000-0000-0000F84E0000}"/>
    <cellStyle name="Normal 7 10 3 2 4 2 3" xfId="19775" xr:uid="{00000000-0005-0000-0000-0000F94E0000}"/>
    <cellStyle name="Normal 7 10 3 2 4 3" xfId="19776" xr:uid="{00000000-0005-0000-0000-0000FA4E0000}"/>
    <cellStyle name="Normal 7 10 3 2 4 3 2" xfId="19777" xr:uid="{00000000-0005-0000-0000-0000FB4E0000}"/>
    <cellStyle name="Normal 7 10 3 2 4 4" xfId="19778" xr:uid="{00000000-0005-0000-0000-0000FC4E0000}"/>
    <cellStyle name="Normal 7 10 3 2 5" xfId="19779" xr:uid="{00000000-0005-0000-0000-0000FD4E0000}"/>
    <cellStyle name="Normal 7 10 3 2 5 2" xfId="19780" xr:uid="{00000000-0005-0000-0000-0000FE4E0000}"/>
    <cellStyle name="Normal 7 10 3 2 5 2 2" xfId="19781" xr:uid="{00000000-0005-0000-0000-0000FF4E0000}"/>
    <cellStyle name="Normal 7 10 3 2 5 3" xfId="19782" xr:uid="{00000000-0005-0000-0000-0000004F0000}"/>
    <cellStyle name="Normal 7 10 3 2 6" xfId="19783" xr:uid="{00000000-0005-0000-0000-0000014F0000}"/>
    <cellStyle name="Normal 7 10 3 2 6 2" xfId="19784" xr:uid="{00000000-0005-0000-0000-0000024F0000}"/>
    <cellStyle name="Normal 7 10 3 2 7" xfId="19785" xr:uid="{00000000-0005-0000-0000-0000034F0000}"/>
    <cellStyle name="Normal 7 10 3 3" xfId="19786" xr:uid="{00000000-0005-0000-0000-0000044F0000}"/>
    <cellStyle name="Normal 7 10 3 3 2" xfId="19787" xr:uid="{00000000-0005-0000-0000-0000054F0000}"/>
    <cellStyle name="Normal 7 10 3 3 2 2" xfId="19788" xr:uid="{00000000-0005-0000-0000-0000064F0000}"/>
    <cellStyle name="Normal 7 10 3 3 2 2 2" xfId="19789" xr:uid="{00000000-0005-0000-0000-0000074F0000}"/>
    <cellStyle name="Normal 7 10 3 3 2 3" xfId="19790" xr:uid="{00000000-0005-0000-0000-0000084F0000}"/>
    <cellStyle name="Normal 7 10 3 3 3" xfId="19791" xr:uid="{00000000-0005-0000-0000-0000094F0000}"/>
    <cellStyle name="Normal 7 10 3 3 3 2" xfId="19792" xr:uid="{00000000-0005-0000-0000-00000A4F0000}"/>
    <cellStyle name="Normal 7 10 3 3 4" xfId="19793" xr:uid="{00000000-0005-0000-0000-00000B4F0000}"/>
    <cellStyle name="Normal 7 10 3 4" xfId="19794" xr:uid="{00000000-0005-0000-0000-00000C4F0000}"/>
    <cellStyle name="Normal 7 10 3 4 2" xfId="19795" xr:uid="{00000000-0005-0000-0000-00000D4F0000}"/>
    <cellStyle name="Normal 7 10 3 4 2 2" xfId="19796" xr:uid="{00000000-0005-0000-0000-00000E4F0000}"/>
    <cellStyle name="Normal 7 10 3 4 2 2 2" xfId="19797" xr:uid="{00000000-0005-0000-0000-00000F4F0000}"/>
    <cellStyle name="Normal 7 10 3 4 2 3" xfId="19798" xr:uid="{00000000-0005-0000-0000-0000104F0000}"/>
    <cellStyle name="Normal 7 10 3 4 3" xfId="19799" xr:uid="{00000000-0005-0000-0000-0000114F0000}"/>
    <cellStyle name="Normal 7 10 3 4 3 2" xfId="19800" xr:uid="{00000000-0005-0000-0000-0000124F0000}"/>
    <cellStyle name="Normal 7 10 3 4 4" xfId="19801" xr:uid="{00000000-0005-0000-0000-0000134F0000}"/>
    <cellStyle name="Normal 7 10 3 5" xfId="19802" xr:uid="{00000000-0005-0000-0000-0000144F0000}"/>
    <cellStyle name="Normal 7 10 3 5 2" xfId="19803" xr:uid="{00000000-0005-0000-0000-0000154F0000}"/>
    <cellStyle name="Normal 7 10 3 5 2 2" xfId="19804" xr:uid="{00000000-0005-0000-0000-0000164F0000}"/>
    <cellStyle name="Normal 7 10 3 5 2 2 2" xfId="19805" xr:uid="{00000000-0005-0000-0000-0000174F0000}"/>
    <cellStyle name="Normal 7 10 3 5 2 3" xfId="19806" xr:uid="{00000000-0005-0000-0000-0000184F0000}"/>
    <cellStyle name="Normal 7 10 3 5 3" xfId="19807" xr:uid="{00000000-0005-0000-0000-0000194F0000}"/>
    <cellStyle name="Normal 7 10 3 5 3 2" xfId="19808" xr:uid="{00000000-0005-0000-0000-00001A4F0000}"/>
    <cellStyle name="Normal 7 10 3 5 4" xfId="19809" xr:uid="{00000000-0005-0000-0000-00001B4F0000}"/>
    <cellStyle name="Normal 7 10 3 6" xfId="19810" xr:uid="{00000000-0005-0000-0000-00001C4F0000}"/>
    <cellStyle name="Normal 7 10 3 6 2" xfId="19811" xr:uid="{00000000-0005-0000-0000-00001D4F0000}"/>
    <cellStyle name="Normal 7 10 3 6 2 2" xfId="19812" xr:uid="{00000000-0005-0000-0000-00001E4F0000}"/>
    <cellStyle name="Normal 7 10 3 6 2 2 2" xfId="19813" xr:uid="{00000000-0005-0000-0000-00001F4F0000}"/>
    <cellStyle name="Normal 7 10 3 6 2 3" xfId="19814" xr:uid="{00000000-0005-0000-0000-0000204F0000}"/>
    <cellStyle name="Normal 7 10 3 6 3" xfId="19815" xr:uid="{00000000-0005-0000-0000-0000214F0000}"/>
    <cellStyle name="Normal 7 10 3 6 3 2" xfId="19816" xr:uid="{00000000-0005-0000-0000-0000224F0000}"/>
    <cellStyle name="Normal 7 10 3 6 4" xfId="19817" xr:uid="{00000000-0005-0000-0000-0000234F0000}"/>
    <cellStyle name="Normal 7 10 3 7" xfId="19818" xr:uid="{00000000-0005-0000-0000-0000244F0000}"/>
    <cellStyle name="Normal 7 10 3 7 2" xfId="19819" xr:uid="{00000000-0005-0000-0000-0000254F0000}"/>
    <cellStyle name="Normal 7 10 3 7 2 2" xfId="19820" xr:uid="{00000000-0005-0000-0000-0000264F0000}"/>
    <cellStyle name="Normal 7 10 3 7 3" xfId="19821" xr:uid="{00000000-0005-0000-0000-0000274F0000}"/>
    <cellStyle name="Normal 7 10 3 8" xfId="19822" xr:uid="{00000000-0005-0000-0000-0000284F0000}"/>
    <cellStyle name="Normal 7 10 3 8 2" xfId="19823" xr:uid="{00000000-0005-0000-0000-0000294F0000}"/>
    <cellStyle name="Normal 7 10 3 9" xfId="19824" xr:uid="{00000000-0005-0000-0000-00002A4F0000}"/>
    <cellStyle name="Normal 7 10 3 9 2" xfId="19825" xr:uid="{00000000-0005-0000-0000-00002B4F0000}"/>
    <cellStyle name="Normal 7 10 4" xfId="19826" xr:uid="{00000000-0005-0000-0000-00002C4F0000}"/>
    <cellStyle name="Normal 7 10 4 2" xfId="19827" xr:uid="{00000000-0005-0000-0000-00002D4F0000}"/>
    <cellStyle name="Normal 7 10 4 2 2" xfId="19828" xr:uid="{00000000-0005-0000-0000-00002E4F0000}"/>
    <cellStyle name="Normal 7 10 4 2 2 2" xfId="19829" xr:uid="{00000000-0005-0000-0000-00002F4F0000}"/>
    <cellStyle name="Normal 7 10 4 2 2 2 2" xfId="19830" xr:uid="{00000000-0005-0000-0000-0000304F0000}"/>
    <cellStyle name="Normal 7 10 4 2 2 2 2 2" xfId="19831" xr:uid="{00000000-0005-0000-0000-0000314F0000}"/>
    <cellStyle name="Normal 7 10 4 2 2 2 3" xfId="19832" xr:uid="{00000000-0005-0000-0000-0000324F0000}"/>
    <cellStyle name="Normal 7 10 4 2 2 3" xfId="19833" xr:uid="{00000000-0005-0000-0000-0000334F0000}"/>
    <cellStyle name="Normal 7 10 4 2 2 3 2" xfId="19834" xr:uid="{00000000-0005-0000-0000-0000344F0000}"/>
    <cellStyle name="Normal 7 10 4 2 2 4" xfId="19835" xr:uid="{00000000-0005-0000-0000-0000354F0000}"/>
    <cellStyle name="Normal 7 10 4 2 3" xfId="19836" xr:uid="{00000000-0005-0000-0000-0000364F0000}"/>
    <cellStyle name="Normal 7 10 4 2 3 2" xfId="19837" xr:uid="{00000000-0005-0000-0000-0000374F0000}"/>
    <cellStyle name="Normal 7 10 4 2 3 2 2" xfId="19838" xr:uid="{00000000-0005-0000-0000-0000384F0000}"/>
    <cellStyle name="Normal 7 10 4 2 3 2 2 2" xfId="19839" xr:uid="{00000000-0005-0000-0000-0000394F0000}"/>
    <cellStyle name="Normal 7 10 4 2 3 2 3" xfId="19840" xr:uid="{00000000-0005-0000-0000-00003A4F0000}"/>
    <cellStyle name="Normal 7 10 4 2 3 3" xfId="19841" xr:uid="{00000000-0005-0000-0000-00003B4F0000}"/>
    <cellStyle name="Normal 7 10 4 2 3 3 2" xfId="19842" xr:uid="{00000000-0005-0000-0000-00003C4F0000}"/>
    <cellStyle name="Normal 7 10 4 2 3 4" xfId="19843" xr:uid="{00000000-0005-0000-0000-00003D4F0000}"/>
    <cellStyle name="Normal 7 10 4 2 4" xfId="19844" xr:uid="{00000000-0005-0000-0000-00003E4F0000}"/>
    <cellStyle name="Normal 7 10 4 2 4 2" xfId="19845" xr:uid="{00000000-0005-0000-0000-00003F4F0000}"/>
    <cellStyle name="Normal 7 10 4 2 4 2 2" xfId="19846" xr:uid="{00000000-0005-0000-0000-0000404F0000}"/>
    <cellStyle name="Normal 7 10 4 2 4 2 2 2" xfId="19847" xr:uid="{00000000-0005-0000-0000-0000414F0000}"/>
    <cellStyle name="Normal 7 10 4 2 4 2 3" xfId="19848" xr:uid="{00000000-0005-0000-0000-0000424F0000}"/>
    <cellStyle name="Normal 7 10 4 2 4 3" xfId="19849" xr:uid="{00000000-0005-0000-0000-0000434F0000}"/>
    <cellStyle name="Normal 7 10 4 2 4 3 2" xfId="19850" xr:uid="{00000000-0005-0000-0000-0000444F0000}"/>
    <cellStyle name="Normal 7 10 4 2 4 4" xfId="19851" xr:uid="{00000000-0005-0000-0000-0000454F0000}"/>
    <cellStyle name="Normal 7 10 4 2 5" xfId="19852" xr:uid="{00000000-0005-0000-0000-0000464F0000}"/>
    <cellStyle name="Normal 7 10 4 2 5 2" xfId="19853" xr:uid="{00000000-0005-0000-0000-0000474F0000}"/>
    <cellStyle name="Normal 7 10 4 2 5 2 2" xfId="19854" xr:uid="{00000000-0005-0000-0000-0000484F0000}"/>
    <cellStyle name="Normal 7 10 4 2 5 3" xfId="19855" xr:uid="{00000000-0005-0000-0000-0000494F0000}"/>
    <cellStyle name="Normal 7 10 4 2 6" xfId="19856" xr:uid="{00000000-0005-0000-0000-00004A4F0000}"/>
    <cellStyle name="Normal 7 10 4 2 6 2" xfId="19857" xr:uid="{00000000-0005-0000-0000-00004B4F0000}"/>
    <cellStyle name="Normal 7 10 4 2 7" xfId="19858" xr:uid="{00000000-0005-0000-0000-00004C4F0000}"/>
    <cellStyle name="Normal 7 10 4 3" xfId="19859" xr:uid="{00000000-0005-0000-0000-00004D4F0000}"/>
    <cellStyle name="Normal 7 10 4 3 2" xfId="19860" xr:uid="{00000000-0005-0000-0000-00004E4F0000}"/>
    <cellStyle name="Normal 7 10 4 3 2 2" xfId="19861" xr:uid="{00000000-0005-0000-0000-00004F4F0000}"/>
    <cellStyle name="Normal 7 10 4 3 2 2 2" xfId="19862" xr:uid="{00000000-0005-0000-0000-0000504F0000}"/>
    <cellStyle name="Normal 7 10 4 3 2 3" xfId="19863" xr:uid="{00000000-0005-0000-0000-0000514F0000}"/>
    <cellStyle name="Normal 7 10 4 3 3" xfId="19864" xr:uid="{00000000-0005-0000-0000-0000524F0000}"/>
    <cellStyle name="Normal 7 10 4 3 3 2" xfId="19865" xr:uid="{00000000-0005-0000-0000-0000534F0000}"/>
    <cellStyle name="Normal 7 10 4 3 4" xfId="19866" xr:uid="{00000000-0005-0000-0000-0000544F0000}"/>
    <cellStyle name="Normal 7 10 4 4" xfId="19867" xr:uid="{00000000-0005-0000-0000-0000554F0000}"/>
    <cellStyle name="Normal 7 10 4 4 2" xfId="19868" xr:uid="{00000000-0005-0000-0000-0000564F0000}"/>
    <cellStyle name="Normal 7 10 4 4 2 2" xfId="19869" xr:uid="{00000000-0005-0000-0000-0000574F0000}"/>
    <cellStyle name="Normal 7 10 4 4 2 2 2" xfId="19870" xr:uid="{00000000-0005-0000-0000-0000584F0000}"/>
    <cellStyle name="Normal 7 10 4 4 2 3" xfId="19871" xr:uid="{00000000-0005-0000-0000-0000594F0000}"/>
    <cellStyle name="Normal 7 10 4 4 3" xfId="19872" xr:uid="{00000000-0005-0000-0000-00005A4F0000}"/>
    <cellStyle name="Normal 7 10 4 4 3 2" xfId="19873" xr:uid="{00000000-0005-0000-0000-00005B4F0000}"/>
    <cellStyle name="Normal 7 10 4 4 4" xfId="19874" xr:uid="{00000000-0005-0000-0000-00005C4F0000}"/>
    <cellStyle name="Normal 7 10 4 5" xfId="19875" xr:uid="{00000000-0005-0000-0000-00005D4F0000}"/>
    <cellStyle name="Normal 7 10 4 5 2" xfId="19876" xr:uid="{00000000-0005-0000-0000-00005E4F0000}"/>
    <cellStyle name="Normal 7 10 4 5 2 2" xfId="19877" xr:uid="{00000000-0005-0000-0000-00005F4F0000}"/>
    <cellStyle name="Normal 7 10 4 5 2 2 2" xfId="19878" xr:uid="{00000000-0005-0000-0000-0000604F0000}"/>
    <cellStyle name="Normal 7 10 4 5 2 3" xfId="19879" xr:uid="{00000000-0005-0000-0000-0000614F0000}"/>
    <cellStyle name="Normal 7 10 4 5 3" xfId="19880" xr:uid="{00000000-0005-0000-0000-0000624F0000}"/>
    <cellStyle name="Normal 7 10 4 5 3 2" xfId="19881" xr:uid="{00000000-0005-0000-0000-0000634F0000}"/>
    <cellStyle name="Normal 7 10 4 5 4" xfId="19882" xr:uid="{00000000-0005-0000-0000-0000644F0000}"/>
    <cellStyle name="Normal 7 10 4 6" xfId="19883" xr:uid="{00000000-0005-0000-0000-0000654F0000}"/>
    <cellStyle name="Normal 7 10 4 6 2" xfId="19884" xr:uid="{00000000-0005-0000-0000-0000664F0000}"/>
    <cellStyle name="Normal 7 10 4 6 2 2" xfId="19885" xr:uid="{00000000-0005-0000-0000-0000674F0000}"/>
    <cellStyle name="Normal 7 10 4 6 3" xfId="19886" xr:uid="{00000000-0005-0000-0000-0000684F0000}"/>
    <cellStyle name="Normal 7 10 4 7" xfId="19887" xr:uid="{00000000-0005-0000-0000-0000694F0000}"/>
    <cellStyle name="Normal 7 10 4 7 2" xfId="19888" xr:uid="{00000000-0005-0000-0000-00006A4F0000}"/>
    <cellStyle name="Normal 7 10 4 8" xfId="19889" xr:uid="{00000000-0005-0000-0000-00006B4F0000}"/>
    <cellStyle name="Normal 7 10 4 8 2" xfId="19890" xr:uid="{00000000-0005-0000-0000-00006C4F0000}"/>
    <cellStyle name="Normal 7 10 4 9" xfId="19891" xr:uid="{00000000-0005-0000-0000-00006D4F0000}"/>
    <cellStyle name="Normal 7 10 5" xfId="19892" xr:uid="{00000000-0005-0000-0000-00006E4F0000}"/>
    <cellStyle name="Normal 7 10 5 2" xfId="19893" xr:uid="{00000000-0005-0000-0000-00006F4F0000}"/>
    <cellStyle name="Normal 7 10 5 2 2" xfId="19894" xr:uid="{00000000-0005-0000-0000-0000704F0000}"/>
    <cellStyle name="Normal 7 10 5 2 2 2" xfId="19895" xr:uid="{00000000-0005-0000-0000-0000714F0000}"/>
    <cellStyle name="Normal 7 10 5 2 2 2 2" xfId="19896" xr:uid="{00000000-0005-0000-0000-0000724F0000}"/>
    <cellStyle name="Normal 7 10 5 2 2 2 2 2" xfId="19897" xr:uid="{00000000-0005-0000-0000-0000734F0000}"/>
    <cellStyle name="Normal 7 10 5 2 2 2 3" xfId="19898" xr:uid="{00000000-0005-0000-0000-0000744F0000}"/>
    <cellStyle name="Normal 7 10 5 2 2 3" xfId="19899" xr:uid="{00000000-0005-0000-0000-0000754F0000}"/>
    <cellStyle name="Normal 7 10 5 2 2 3 2" xfId="19900" xr:uid="{00000000-0005-0000-0000-0000764F0000}"/>
    <cellStyle name="Normal 7 10 5 2 2 4" xfId="19901" xr:uid="{00000000-0005-0000-0000-0000774F0000}"/>
    <cellStyle name="Normal 7 10 5 2 3" xfId="19902" xr:uid="{00000000-0005-0000-0000-0000784F0000}"/>
    <cellStyle name="Normal 7 10 5 2 3 2" xfId="19903" xr:uid="{00000000-0005-0000-0000-0000794F0000}"/>
    <cellStyle name="Normal 7 10 5 2 3 2 2" xfId="19904" xr:uid="{00000000-0005-0000-0000-00007A4F0000}"/>
    <cellStyle name="Normal 7 10 5 2 3 2 2 2" xfId="19905" xr:uid="{00000000-0005-0000-0000-00007B4F0000}"/>
    <cellStyle name="Normal 7 10 5 2 3 2 3" xfId="19906" xr:uid="{00000000-0005-0000-0000-00007C4F0000}"/>
    <cellStyle name="Normal 7 10 5 2 3 3" xfId="19907" xr:uid="{00000000-0005-0000-0000-00007D4F0000}"/>
    <cellStyle name="Normal 7 10 5 2 3 3 2" xfId="19908" xr:uid="{00000000-0005-0000-0000-00007E4F0000}"/>
    <cellStyle name="Normal 7 10 5 2 3 4" xfId="19909" xr:uid="{00000000-0005-0000-0000-00007F4F0000}"/>
    <cellStyle name="Normal 7 10 5 2 4" xfId="19910" xr:uid="{00000000-0005-0000-0000-0000804F0000}"/>
    <cellStyle name="Normal 7 10 5 2 4 2" xfId="19911" xr:uid="{00000000-0005-0000-0000-0000814F0000}"/>
    <cellStyle name="Normal 7 10 5 2 4 2 2" xfId="19912" xr:uid="{00000000-0005-0000-0000-0000824F0000}"/>
    <cellStyle name="Normal 7 10 5 2 4 2 2 2" xfId="19913" xr:uid="{00000000-0005-0000-0000-0000834F0000}"/>
    <cellStyle name="Normal 7 10 5 2 4 2 3" xfId="19914" xr:uid="{00000000-0005-0000-0000-0000844F0000}"/>
    <cellStyle name="Normal 7 10 5 2 4 3" xfId="19915" xr:uid="{00000000-0005-0000-0000-0000854F0000}"/>
    <cellStyle name="Normal 7 10 5 2 4 3 2" xfId="19916" xr:uid="{00000000-0005-0000-0000-0000864F0000}"/>
    <cellStyle name="Normal 7 10 5 2 4 4" xfId="19917" xr:uid="{00000000-0005-0000-0000-0000874F0000}"/>
    <cellStyle name="Normal 7 10 5 2 5" xfId="19918" xr:uid="{00000000-0005-0000-0000-0000884F0000}"/>
    <cellStyle name="Normal 7 10 5 2 5 2" xfId="19919" xr:uid="{00000000-0005-0000-0000-0000894F0000}"/>
    <cellStyle name="Normal 7 10 5 2 5 2 2" xfId="19920" xr:uid="{00000000-0005-0000-0000-00008A4F0000}"/>
    <cellStyle name="Normal 7 10 5 2 5 3" xfId="19921" xr:uid="{00000000-0005-0000-0000-00008B4F0000}"/>
    <cellStyle name="Normal 7 10 5 2 6" xfId="19922" xr:uid="{00000000-0005-0000-0000-00008C4F0000}"/>
    <cellStyle name="Normal 7 10 5 2 6 2" xfId="19923" xr:uid="{00000000-0005-0000-0000-00008D4F0000}"/>
    <cellStyle name="Normal 7 10 5 2 7" xfId="19924" xr:uid="{00000000-0005-0000-0000-00008E4F0000}"/>
    <cellStyle name="Normal 7 10 5 3" xfId="19925" xr:uid="{00000000-0005-0000-0000-00008F4F0000}"/>
    <cellStyle name="Normal 7 10 5 3 2" xfId="19926" xr:uid="{00000000-0005-0000-0000-0000904F0000}"/>
    <cellStyle name="Normal 7 10 5 3 2 2" xfId="19927" xr:uid="{00000000-0005-0000-0000-0000914F0000}"/>
    <cellStyle name="Normal 7 10 5 3 2 2 2" xfId="19928" xr:uid="{00000000-0005-0000-0000-0000924F0000}"/>
    <cellStyle name="Normal 7 10 5 3 2 3" xfId="19929" xr:uid="{00000000-0005-0000-0000-0000934F0000}"/>
    <cellStyle name="Normal 7 10 5 3 3" xfId="19930" xr:uid="{00000000-0005-0000-0000-0000944F0000}"/>
    <cellStyle name="Normal 7 10 5 3 3 2" xfId="19931" xr:uid="{00000000-0005-0000-0000-0000954F0000}"/>
    <cellStyle name="Normal 7 10 5 3 4" xfId="19932" xr:uid="{00000000-0005-0000-0000-0000964F0000}"/>
    <cellStyle name="Normal 7 10 5 4" xfId="19933" xr:uid="{00000000-0005-0000-0000-0000974F0000}"/>
    <cellStyle name="Normal 7 10 5 4 2" xfId="19934" xr:uid="{00000000-0005-0000-0000-0000984F0000}"/>
    <cellStyle name="Normal 7 10 5 4 2 2" xfId="19935" xr:uid="{00000000-0005-0000-0000-0000994F0000}"/>
    <cellStyle name="Normal 7 10 5 4 2 2 2" xfId="19936" xr:uid="{00000000-0005-0000-0000-00009A4F0000}"/>
    <cellStyle name="Normal 7 10 5 4 2 3" xfId="19937" xr:uid="{00000000-0005-0000-0000-00009B4F0000}"/>
    <cellStyle name="Normal 7 10 5 4 3" xfId="19938" xr:uid="{00000000-0005-0000-0000-00009C4F0000}"/>
    <cellStyle name="Normal 7 10 5 4 3 2" xfId="19939" xr:uid="{00000000-0005-0000-0000-00009D4F0000}"/>
    <cellStyle name="Normal 7 10 5 4 4" xfId="19940" xr:uid="{00000000-0005-0000-0000-00009E4F0000}"/>
    <cellStyle name="Normal 7 10 5 5" xfId="19941" xr:uid="{00000000-0005-0000-0000-00009F4F0000}"/>
    <cellStyle name="Normal 7 10 5 5 2" xfId="19942" xr:uid="{00000000-0005-0000-0000-0000A04F0000}"/>
    <cellStyle name="Normal 7 10 5 5 2 2" xfId="19943" xr:uid="{00000000-0005-0000-0000-0000A14F0000}"/>
    <cellStyle name="Normal 7 10 5 5 2 2 2" xfId="19944" xr:uid="{00000000-0005-0000-0000-0000A24F0000}"/>
    <cellStyle name="Normal 7 10 5 5 2 3" xfId="19945" xr:uid="{00000000-0005-0000-0000-0000A34F0000}"/>
    <cellStyle name="Normal 7 10 5 5 3" xfId="19946" xr:uid="{00000000-0005-0000-0000-0000A44F0000}"/>
    <cellStyle name="Normal 7 10 5 5 3 2" xfId="19947" xr:uid="{00000000-0005-0000-0000-0000A54F0000}"/>
    <cellStyle name="Normal 7 10 5 5 4" xfId="19948" xr:uid="{00000000-0005-0000-0000-0000A64F0000}"/>
    <cellStyle name="Normal 7 10 5 6" xfId="19949" xr:uid="{00000000-0005-0000-0000-0000A74F0000}"/>
    <cellStyle name="Normal 7 10 5 6 2" xfId="19950" xr:uid="{00000000-0005-0000-0000-0000A84F0000}"/>
    <cellStyle name="Normal 7 10 5 6 2 2" xfId="19951" xr:uid="{00000000-0005-0000-0000-0000A94F0000}"/>
    <cellStyle name="Normal 7 10 5 6 3" xfId="19952" xr:uid="{00000000-0005-0000-0000-0000AA4F0000}"/>
    <cellStyle name="Normal 7 10 5 7" xfId="19953" xr:uid="{00000000-0005-0000-0000-0000AB4F0000}"/>
    <cellStyle name="Normal 7 10 5 7 2" xfId="19954" xr:uid="{00000000-0005-0000-0000-0000AC4F0000}"/>
    <cellStyle name="Normal 7 10 5 8" xfId="19955" xr:uid="{00000000-0005-0000-0000-0000AD4F0000}"/>
    <cellStyle name="Normal 7 10 6" xfId="19956" xr:uid="{00000000-0005-0000-0000-0000AE4F0000}"/>
    <cellStyle name="Normal 7 10 6 2" xfId="19957" xr:uid="{00000000-0005-0000-0000-0000AF4F0000}"/>
    <cellStyle name="Normal 7 10 6 2 2" xfId="19958" xr:uid="{00000000-0005-0000-0000-0000B04F0000}"/>
    <cellStyle name="Normal 7 10 6 2 2 2" xfId="19959" xr:uid="{00000000-0005-0000-0000-0000B14F0000}"/>
    <cellStyle name="Normal 7 10 6 2 2 2 2" xfId="19960" xr:uid="{00000000-0005-0000-0000-0000B24F0000}"/>
    <cellStyle name="Normal 7 10 6 2 2 3" xfId="19961" xr:uid="{00000000-0005-0000-0000-0000B34F0000}"/>
    <cellStyle name="Normal 7 10 6 2 3" xfId="19962" xr:uid="{00000000-0005-0000-0000-0000B44F0000}"/>
    <cellStyle name="Normal 7 10 6 2 3 2" xfId="19963" xr:uid="{00000000-0005-0000-0000-0000B54F0000}"/>
    <cellStyle name="Normal 7 10 6 2 4" xfId="19964" xr:uid="{00000000-0005-0000-0000-0000B64F0000}"/>
    <cellStyle name="Normal 7 10 6 3" xfId="19965" xr:uid="{00000000-0005-0000-0000-0000B74F0000}"/>
    <cellStyle name="Normal 7 10 6 3 2" xfId="19966" xr:uid="{00000000-0005-0000-0000-0000B84F0000}"/>
    <cellStyle name="Normal 7 10 6 3 2 2" xfId="19967" xr:uid="{00000000-0005-0000-0000-0000B94F0000}"/>
    <cellStyle name="Normal 7 10 6 3 2 2 2" xfId="19968" xr:uid="{00000000-0005-0000-0000-0000BA4F0000}"/>
    <cellStyle name="Normal 7 10 6 3 2 3" xfId="19969" xr:uid="{00000000-0005-0000-0000-0000BB4F0000}"/>
    <cellStyle name="Normal 7 10 6 3 3" xfId="19970" xr:uid="{00000000-0005-0000-0000-0000BC4F0000}"/>
    <cellStyle name="Normal 7 10 6 3 3 2" xfId="19971" xr:uid="{00000000-0005-0000-0000-0000BD4F0000}"/>
    <cellStyle name="Normal 7 10 6 3 4" xfId="19972" xr:uid="{00000000-0005-0000-0000-0000BE4F0000}"/>
    <cellStyle name="Normal 7 10 6 4" xfId="19973" xr:uid="{00000000-0005-0000-0000-0000BF4F0000}"/>
    <cellStyle name="Normal 7 10 6 4 2" xfId="19974" xr:uid="{00000000-0005-0000-0000-0000C04F0000}"/>
    <cellStyle name="Normal 7 10 6 4 2 2" xfId="19975" xr:uid="{00000000-0005-0000-0000-0000C14F0000}"/>
    <cellStyle name="Normal 7 10 6 4 2 2 2" xfId="19976" xr:uid="{00000000-0005-0000-0000-0000C24F0000}"/>
    <cellStyle name="Normal 7 10 6 4 2 3" xfId="19977" xr:uid="{00000000-0005-0000-0000-0000C34F0000}"/>
    <cellStyle name="Normal 7 10 6 4 3" xfId="19978" xr:uid="{00000000-0005-0000-0000-0000C44F0000}"/>
    <cellStyle name="Normal 7 10 6 4 3 2" xfId="19979" xr:uid="{00000000-0005-0000-0000-0000C54F0000}"/>
    <cellStyle name="Normal 7 10 6 4 4" xfId="19980" xr:uid="{00000000-0005-0000-0000-0000C64F0000}"/>
    <cellStyle name="Normal 7 10 6 5" xfId="19981" xr:uid="{00000000-0005-0000-0000-0000C74F0000}"/>
    <cellStyle name="Normal 7 10 6 5 2" xfId="19982" xr:uid="{00000000-0005-0000-0000-0000C84F0000}"/>
    <cellStyle name="Normal 7 10 6 5 2 2" xfId="19983" xr:uid="{00000000-0005-0000-0000-0000C94F0000}"/>
    <cellStyle name="Normal 7 10 6 5 3" xfId="19984" xr:uid="{00000000-0005-0000-0000-0000CA4F0000}"/>
    <cellStyle name="Normal 7 10 6 6" xfId="19985" xr:uid="{00000000-0005-0000-0000-0000CB4F0000}"/>
    <cellStyle name="Normal 7 10 6 6 2" xfId="19986" xr:uid="{00000000-0005-0000-0000-0000CC4F0000}"/>
    <cellStyle name="Normal 7 10 6 7" xfId="19987" xr:uid="{00000000-0005-0000-0000-0000CD4F0000}"/>
    <cellStyle name="Normal 7 10 7" xfId="19988" xr:uid="{00000000-0005-0000-0000-0000CE4F0000}"/>
    <cellStyle name="Normal 7 10 7 2" xfId="19989" xr:uid="{00000000-0005-0000-0000-0000CF4F0000}"/>
    <cellStyle name="Normal 7 10 7 2 2" xfId="19990" xr:uid="{00000000-0005-0000-0000-0000D04F0000}"/>
    <cellStyle name="Normal 7 10 7 2 2 2" xfId="19991" xr:uid="{00000000-0005-0000-0000-0000D14F0000}"/>
    <cellStyle name="Normal 7 10 7 2 3" xfId="19992" xr:uid="{00000000-0005-0000-0000-0000D24F0000}"/>
    <cellStyle name="Normal 7 10 7 3" xfId="19993" xr:uid="{00000000-0005-0000-0000-0000D34F0000}"/>
    <cellStyle name="Normal 7 10 7 3 2" xfId="19994" xr:uid="{00000000-0005-0000-0000-0000D44F0000}"/>
    <cellStyle name="Normal 7 10 7 4" xfId="19995" xr:uid="{00000000-0005-0000-0000-0000D54F0000}"/>
    <cellStyle name="Normal 7 10 8" xfId="19996" xr:uid="{00000000-0005-0000-0000-0000D64F0000}"/>
    <cellStyle name="Normal 7 10 8 2" xfId="19997" xr:uid="{00000000-0005-0000-0000-0000D74F0000}"/>
    <cellStyle name="Normal 7 10 8 2 2" xfId="19998" xr:uid="{00000000-0005-0000-0000-0000D84F0000}"/>
    <cellStyle name="Normal 7 10 8 2 2 2" xfId="19999" xr:uid="{00000000-0005-0000-0000-0000D94F0000}"/>
    <cellStyle name="Normal 7 10 8 2 3" xfId="20000" xr:uid="{00000000-0005-0000-0000-0000DA4F0000}"/>
    <cellStyle name="Normal 7 10 8 3" xfId="20001" xr:uid="{00000000-0005-0000-0000-0000DB4F0000}"/>
    <cellStyle name="Normal 7 10 8 3 2" xfId="20002" xr:uid="{00000000-0005-0000-0000-0000DC4F0000}"/>
    <cellStyle name="Normal 7 10 8 4" xfId="20003" xr:uid="{00000000-0005-0000-0000-0000DD4F0000}"/>
    <cellStyle name="Normal 7 10 9" xfId="20004" xr:uid="{00000000-0005-0000-0000-0000DE4F0000}"/>
    <cellStyle name="Normal 7 10 9 2" xfId="20005" xr:uid="{00000000-0005-0000-0000-0000DF4F0000}"/>
    <cellStyle name="Normal 7 10 9 2 2" xfId="20006" xr:uid="{00000000-0005-0000-0000-0000E04F0000}"/>
    <cellStyle name="Normal 7 10 9 2 2 2" xfId="20007" xr:uid="{00000000-0005-0000-0000-0000E14F0000}"/>
    <cellStyle name="Normal 7 10 9 2 3" xfId="20008" xr:uid="{00000000-0005-0000-0000-0000E24F0000}"/>
    <cellStyle name="Normal 7 10 9 3" xfId="20009" xr:uid="{00000000-0005-0000-0000-0000E34F0000}"/>
    <cellStyle name="Normal 7 10 9 3 2" xfId="20010" xr:uid="{00000000-0005-0000-0000-0000E44F0000}"/>
    <cellStyle name="Normal 7 10 9 4" xfId="20011" xr:uid="{00000000-0005-0000-0000-0000E54F0000}"/>
    <cellStyle name="Normal 7 11" xfId="1166" xr:uid="{00000000-0005-0000-0000-0000E64F0000}"/>
    <cellStyle name="Normal 7 11 10" xfId="20013" xr:uid="{00000000-0005-0000-0000-0000E74F0000}"/>
    <cellStyle name="Normal 7 11 10 2" xfId="20014" xr:uid="{00000000-0005-0000-0000-0000E84F0000}"/>
    <cellStyle name="Normal 7 11 11" xfId="20015" xr:uid="{00000000-0005-0000-0000-0000E94F0000}"/>
    <cellStyle name="Normal 7 11 12" xfId="20012" xr:uid="{00000000-0005-0000-0000-0000EA4F0000}"/>
    <cellStyle name="Normal 7 11 2" xfId="20016" xr:uid="{00000000-0005-0000-0000-0000EB4F0000}"/>
    <cellStyle name="Normal 7 11 2 2" xfId="20017" xr:uid="{00000000-0005-0000-0000-0000EC4F0000}"/>
    <cellStyle name="Normal 7 11 2 2 2" xfId="20018" xr:uid="{00000000-0005-0000-0000-0000ED4F0000}"/>
    <cellStyle name="Normal 7 11 2 2 2 2" xfId="20019" xr:uid="{00000000-0005-0000-0000-0000EE4F0000}"/>
    <cellStyle name="Normal 7 11 2 2 2 2 2" xfId="20020" xr:uid="{00000000-0005-0000-0000-0000EF4F0000}"/>
    <cellStyle name="Normal 7 11 2 2 2 2 2 2" xfId="20021" xr:uid="{00000000-0005-0000-0000-0000F04F0000}"/>
    <cellStyle name="Normal 7 11 2 2 2 2 3" xfId="20022" xr:uid="{00000000-0005-0000-0000-0000F14F0000}"/>
    <cellStyle name="Normal 7 11 2 2 2 3" xfId="20023" xr:uid="{00000000-0005-0000-0000-0000F24F0000}"/>
    <cellStyle name="Normal 7 11 2 2 2 3 2" xfId="20024" xr:uid="{00000000-0005-0000-0000-0000F34F0000}"/>
    <cellStyle name="Normal 7 11 2 2 2 4" xfId="20025" xr:uid="{00000000-0005-0000-0000-0000F44F0000}"/>
    <cellStyle name="Normal 7 11 2 2 3" xfId="20026" xr:uid="{00000000-0005-0000-0000-0000F54F0000}"/>
    <cellStyle name="Normal 7 11 2 2 3 2" xfId="20027" xr:uid="{00000000-0005-0000-0000-0000F64F0000}"/>
    <cellStyle name="Normal 7 11 2 2 3 2 2" xfId="20028" xr:uid="{00000000-0005-0000-0000-0000F74F0000}"/>
    <cellStyle name="Normal 7 11 2 2 3 2 2 2" xfId="20029" xr:uid="{00000000-0005-0000-0000-0000F84F0000}"/>
    <cellStyle name="Normal 7 11 2 2 3 2 3" xfId="20030" xr:uid="{00000000-0005-0000-0000-0000F94F0000}"/>
    <cellStyle name="Normal 7 11 2 2 3 3" xfId="20031" xr:uid="{00000000-0005-0000-0000-0000FA4F0000}"/>
    <cellStyle name="Normal 7 11 2 2 3 3 2" xfId="20032" xr:uid="{00000000-0005-0000-0000-0000FB4F0000}"/>
    <cellStyle name="Normal 7 11 2 2 3 4" xfId="20033" xr:uid="{00000000-0005-0000-0000-0000FC4F0000}"/>
    <cellStyle name="Normal 7 11 2 2 4" xfId="20034" xr:uid="{00000000-0005-0000-0000-0000FD4F0000}"/>
    <cellStyle name="Normal 7 11 2 2 4 2" xfId="20035" xr:uid="{00000000-0005-0000-0000-0000FE4F0000}"/>
    <cellStyle name="Normal 7 11 2 2 4 2 2" xfId="20036" xr:uid="{00000000-0005-0000-0000-0000FF4F0000}"/>
    <cellStyle name="Normal 7 11 2 2 4 2 2 2" xfId="20037" xr:uid="{00000000-0005-0000-0000-000000500000}"/>
    <cellStyle name="Normal 7 11 2 2 4 2 3" xfId="20038" xr:uid="{00000000-0005-0000-0000-000001500000}"/>
    <cellStyle name="Normal 7 11 2 2 4 3" xfId="20039" xr:uid="{00000000-0005-0000-0000-000002500000}"/>
    <cellStyle name="Normal 7 11 2 2 4 3 2" xfId="20040" xr:uid="{00000000-0005-0000-0000-000003500000}"/>
    <cellStyle name="Normal 7 11 2 2 4 4" xfId="20041" xr:uid="{00000000-0005-0000-0000-000004500000}"/>
    <cellStyle name="Normal 7 11 2 2 5" xfId="20042" xr:uid="{00000000-0005-0000-0000-000005500000}"/>
    <cellStyle name="Normal 7 11 2 2 5 2" xfId="20043" xr:uid="{00000000-0005-0000-0000-000006500000}"/>
    <cellStyle name="Normal 7 11 2 2 5 2 2" xfId="20044" xr:uid="{00000000-0005-0000-0000-000007500000}"/>
    <cellStyle name="Normal 7 11 2 2 5 3" xfId="20045" xr:uid="{00000000-0005-0000-0000-000008500000}"/>
    <cellStyle name="Normal 7 11 2 2 6" xfId="20046" xr:uid="{00000000-0005-0000-0000-000009500000}"/>
    <cellStyle name="Normal 7 11 2 2 6 2" xfId="20047" xr:uid="{00000000-0005-0000-0000-00000A500000}"/>
    <cellStyle name="Normal 7 11 2 2 7" xfId="20048" xr:uid="{00000000-0005-0000-0000-00000B500000}"/>
    <cellStyle name="Normal 7 11 2 3" xfId="20049" xr:uid="{00000000-0005-0000-0000-00000C500000}"/>
    <cellStyle name="Normal 7 11 2 3 2" xfId="20050" xr:uid="{00000000-0005-0000-0000-00000D500000}"/>
    <cellStyle name="Normal 7 11 2 3 2 2" xfId="20051" xr:uid="{00000000-0005-0000-0000-00000E500000}"/>
    <cellStyle name="Normal 7 11 2 3 2 2 2" xfId="20052" xr:uid="{00000000-0005-0000-0000-00000F500000}"/>
    <cellStyle name="Normal 7 11 2 3 2 3" xfId="20053" xr:uid="{00000000-0005-0000-0000-000010500000}"/>
    <cellStyle name="Normal 7 11 2 3 3" xfId="20054" xr:uid="{00000000-0005-0000-0000-000011500000}"/>
    <cellStyle name="Normal 7 11 2 3 3 2" xfId="20055" xr:uid="{00000000-0005-0000-0000-000012500000}"/>
    <cellStyle name="Normal 7 11 2 3 4" xfId="20056" xr:uid="{00000000-0005-0000-0000-000013500000}"/>
    <cellStyle name="Normal 7 11 2 4" xfId="20057" xr:uid="{00000000-0005-0000-0000-000014500000}"/>
    <cellStyle name="Normal 7 11 2 4 2" xfId="20058" xr:uid="{00000000-0005-0000-0000-000015500000}"/>
    <cellStyle name="Normal 7 11 2 4 2 2" xfId="20059" xr:uid="{00000000-0005-0000-0000-000016500000}"/>
    <cellStyle name="Normal 7 11 2 4 2 2 2" xfId="20060" xr:uid="{00000000-0005-0000-0000-000017500000}"/>
    <cellStyle name="Normal 7 11 2 4 2 3" xfId="20061" xr:uid="{00000000-0005-0000-0000-000018500000}"/>
    <cellStyle name="Normal 7 11 2 4 3" xfId="20062" xr:uid="{00000000-0005-0000-0000-000019500000}"/>
    <cellStyle name="Normal 7 11 2 4 3 2" xfId="20063" xr:uid="{00000000-0005-0000-0000-00001A500000}"/>
    <cellStyle name="Normal 7 11 2 4 4" xfId="20064" xr:uid="{00000000-0005-0000-0000-00001B500000}"/>
    <cellStyle name="Normal 7 11 2 5" xfId="20065" xr:uid="{00000000-0005-0000-0000-00001C500000}"/>
    <cellStyle name="Normal 7 11 2 5 2" xfId="20066" xr:uid="{00000000-0005-0000-0000-00001D500000}"/>
    <cellStyle name="Normal 7 11 2 5 2 2" xfId="20067" xr:uid="{00000000-0005-0000-0000-00001E500000}"/>
    <cellStyle name="Normal 7 11 2 5 2 2 2" xfId="20068" xr:uid="{00000000-0005-0000-0000-00001F500000}"/>
    <cellStyle name="Normal 7 11 2 5 2 3" xfId="20069" xr:uid="{00000000-0005-0000-0000-000020500000}"/>
    <cellStyle name="Normal 7 11 2 5 3" xfId="20070" xr:uid="{00000000-0005-0000-0000-000021500000}"/>
    <cellStyle name="Normal 7 11 2 5 3 2" xfId="20071" xr:uid="{00000000-0005-0000-0000-000022500000}"/>
    <cellStyle name="Normal 7 11 2 5 4" xfId="20072" xr:uid="{00000000-0005-0000-0000-000023500000}"/>
    <cellStyle name="Normal 7 11 2 6" xfId="20073" xr:uid="{00000000-0005-0000-0000-000024500000}"/>
    <cellStyle name="Normal 7 11 2 6 2" xfId="20074" xr:uid="{00000000-0005-0000-0000-000025500000}"/>
    <cellStyle name="Normal 7 11 2 6 2 2" xfId="20075" xr:uid="{00000000-0005-0000-0000-000026500000}"/>
    <cellStyle name="Normal 7 11 2 6 3" xfId="20076" xr:uid="{00000000-0005-0000-0000-000027500000}"/>
    <cellStyle name="Normal 7 11 2 7" xfId="20077" xr:uid="{00000000-0005-0000-0000-000028500000}"/>
    <cellStyle name="Normal 7 11 2 7 2" xfId="20078" xr:uid="{00000000-0005-0000-0000-000029500000}"/>
    <cellStyle name="Normal 7 11 2 8" xfId="20079" xr:uid="{00000000-0005-0000-0000-00002A500000}"/>
    <cellStyle name="Normal 7 11 2 8 2" xfId="20080" xr:uid="{00000000-0005-0000-0000-00002B500000}"/>
    <cellStyle name="Normal 7 11 2 9" xfId="20081" xr:uid="{00000000-0005-0000-0000-00002C500000}"/>
    <cellStyle name="Normal 7 11 3" xfId="20082" xr:uid="{00000000-0005-0000-0000-00002D500000}"/>
    <cellStyle name="Normal 7 11 3 2" xfId="20083" xr:uid="{00000000-0005-0000-0000-00002E500000}"/>
    <cellStyle name="Normal 7 11 3 2 2" xfId="20084" xr:uid="{00000000-0005-0000-0000-00002F500000}"/>
    <cellStyle name="Normal 7 11 3 2 2 2" xfId="20085" xr:uid="{00000000-0005-0000-0000-000030500000}"/>
    <cellStyle name="Normal 7 11 3 2 2 2 2" xfId="20086" xr:uid="{00000000-0005-0000-0000-000031500000}"/>
    <cellStyle name="Normal 7 11 3 2 2 3" xfId="20087" xr:uid="{00000000-0005-0000-0000-000032500000}"/>
    <cellStyle name="Normal 7 11 3 2 3" xfId="20088" xr:uid="{00000000-0005-0000-0000-000033500000}"/>
    <cellStyle name="Normal 7 11 3 2 3 2" xfId="20089" xr:uid="{00000000-0005-0000-0000-000034500000}"/>
    <cellStyle name="Normal 7 11 3 2 4" xfId="20090" xr:uid="{00000000-0005-0000-0000-000035500000}"/>
    <cellStyle name="Normal 7 11 3 3" xfId="20091" xr:uid="{00000000-0005-0000-0000-000036500000}"/>
    <cellStyle name="Normal 7 11 3 3 2" xfId="20092" xr:uid="{00000000-0005-0000-0000-000037500000}"/>
    <cellStyle name="Normal 7 11 3 3 2 2" xfId="20093" xr:uid="{00000000-0005-0000-0000-000038500000}"/>
    <cellStyle name="Normal 7 11 3 3 2 2 2" xfId="20094" xr:uid="{00000000-0005-0000-0000-000039500000}"/>
    <cellStyle name="Normal 7 11 3 3 2 3" xfId="20095" xr:uid="{00000000-0005-0000-0000-00003A500000}"/>
    <cellStyle name="Normal 7 11 3 3 3" xfId="20096" xr:uid="{00000000-0005-0000-0000-00003B500000}"/>
    <cellStyle name="Normal 7 11 3 3 3 2" xfId="20097" xr:uid="{00000000-0005-0000-0000-00003C500000}"/>
    <cellStyle name="Normal 7 11 3 3 4" xfId="20098" xr:uid="{00000000-0005-0000-0000-00003D500000}"/>
    <cellStyle name="Normal 7 11 3 4" xfId="20099" xr:uid="{00000000-0005-0000-0000-00003E500000}"/>
    <cellStyle name="Normal 7 11 3 4 2" xfId="20100" xr:uid="{00000000-0005-0000-0000-00003F500000}"/>
    <cellStyle name="Normal 7 11 3 4 2 2" xfId="20101" xr:uid="{00000000-0005-0000-0000-000040500000}"/>
    <cellStyle name="Normal 7 11 3 4 2 2 2" xfId="20102" xr:uid="{00000000-0005-0000-0000-000041500000}"/>
    <cellStyle name="Normal 7 11 3 4 2 3" xfId="20103" xr:uid="{00000000-0005-0000-0000-000042500000}"/>
    <cellStyle name="Normal 7 11 3 4 3" xfId="20104" xr:uid="{00000000-0005-0000-0000-000043500000}"/>
    <cellStyle name="Normal 7 11 3 4 3 2" xfId="20105" xr:uid="{00000000-0005-0000-0000-000044500000}"/>
    <cellStyle name="Normal 7 11 3 4 4" xfId="20106" xr:uid="{00000000-0005-0000-0000-000045500000}"/>
    <cellStyle name="Normal 7 11 3 5" xfId="20107" xr:uid="{00000000-0005-0000-0000-000046500000}"/>
    <cellStyle name="Normal 7 11 3 5 2" xfId="20108" xr:uid="{00000000-0005-0000-0000-000047500000}"/>
    <cellStyle name="Normal 7 11 3 5 2 2" xfId="20109" xr:uid="{00000000-0005-0000-0000-000048500000}"/>
    <cellStyle name="Normal 7 11 3 5 3" xfId="20110" xr:uid="{00000000-0005-0000-0000-000049500000}"/>
    <cellStyle name="Normal 7 11 3 6" xfId="20111" xr:uid="{00000000-0005-0000-0000-00004A500000}"/>
    <cellStyle name="Normal 7 11 3 6 2" xfId="20112" xr:uid="{00000000-0005-0000-0000-00004B500000}"/>
    <cellStyle name="Normal 7 11 3 7" xfId="20113" xr:uid="{00000000-0005-0000-0000-00004C500000}"/>
    <cellStyle name="Normal 7 11 4" xfId="20114" xr:uid="{00000000-0005-0000-0000-00004D500000}"/>
    <cellStyle name="Normal 7 11 4 2" xfId="20115" xr:uid="{00000000-0005-0000-0000-00004E500000}"/>
    <cellStyle name="Normal 7 11 4 2 2" xfId="20116" xr:uid="{00000000-0005-0000-0000-00004F500000}"/>
    <cellStyle name="Normal 7 11 4 2 2 2" xfId="20117" xr:uid="{00000000-0005-0000-0000-000050500000}"/>
    <cellStyle name="Normal 7 11 4 2 3" xfId="20118" xr:uid="{00000000-0005-0000-0000-000051500000}"/>
    <cellStyle name="Normal 7 11 4 3" xfId="20119" xr:uid="{00000000-0005-0000-0000-000052500000}"/>
    <cellStyle name="Normal 7 11 4 3 2" xfId="20120" xr:uid="{00000000-0005-0000-0000-000053500000}"/>
    <cellStyle name="Normal 7 11 4 4" xfId="20121" xr:uid="{00000000-0005-0000-0000-000054500000}"/>
    <cellStyle name="Normal 7 11 5" xfId="20122" xr:uid="{00000000-0005-0000-0000-000055500000}"/>
    <cellStyle name="Normal 7 11 5 2" xfId="20123" xr:uid="{00000000-0005-0000-0000-000056500000}"/>
    <cellStyle name="Normal 7 11 5 2 2" xfId="20124" xr:uid="{00000000-0005-0000-0000-000057500000}"/>
    <cellStyle name="Normal 7 11 5 2 2 2" xfId="20125" xr:uid="{00000000-0005-0000-0000-000058500000}"/>
    <cellStyle name="Normal 7 11 5 2 3" xfId="20126" xr:uid="{00000000-0005-0000-0000-000059500000}"/>
    <cellStyle name="Normal 7 11 5 3" xfId="20127" xr:uid="{00000000-0005-0000-0000-00005A500000}"/>
    <cellStyle name="Normal 7 11 5 3 2" xfId="20128" xr:uid="{00000000-0005-0000-0000-00005B500000}"/>
    <cellStyle name="Normal 7 11 5 4" xfId="20129" xr:uid="{00000000-0005-0000-0000-00005C500000}"/>
    <cellStyle name="Normal 7 11 6" xfId="20130" xr:uid="{00000000-0005-0000-0000-00005D500000}"/>
    <cellStyle name="Normal 7 11 6 2" xfId="20131" xr:uid="{00000000-0005-0000-0000-00005E500000}"/>
    <cellStyle name="Normal 7 11 6 2 2" xfId="20132" xr:uid="{00000000-0005-0000-0000-00005F500000}"/>
    <cellStyle name="Normal 7 11 6 2 2 2" xfId="20133" xr:uid="{00000000-0005-0000-0000-000060500000}"/>
    <cellStyle name="Normal 7 11 6 2 3" xfId="20134" xr:uid="{00000000-0005-0000-0000-000061500000}"/>
    <cellStyle name="Normal 7 11 6 3" xfId="20135" xr:uid="{00000000-0005-0000-0000-000062500000}"/>
    <cellStyle name="Normal 7 11 6 3 2" xfId="20136" xr:uid="{00000000-0005-0000-0000-000063500000}"/>
    <cellStyle name="Normal 7 11 6 4" xfId="20137" xr:uid="{00000000-0005-0000-0000-000064500000}"/>
    <cellStyle name="Normal 7 11 7" xfId="20138" xr:uid="{00000000-0005-0000-0000-000065500000}"/>
    <cellStyle name="Normal 7 11 7 2" xfId="20139" xr:uid="{00000000-0005-0000-0000-000066500000}"/>
    <cellStyle name="Normal 7 11 7 2 2" xfId="20140" xr:uid="{00000000-0005-0000-0000-000067500000}"/>
    <cellStyle name="Normal 7 11 7 2 2 2" xfId="20141" xr:uid="{00000000-0005-0000-0000-000068500000}"/>
    <cellStyle name="Normal 7 11 7 2 3" xfId="20142" xr:uid="{00000000-0005-0000-0000-000069500000}"/>
    <cellStyle name="Normal 7 11 7 3" xfId="20143" xr:uid="{00000000-0005-0000-0000-00006A500000}"/>
    <cellStyle name="Normal 7 11 7 3 2" xfId="20144" xr:uid="{00000000-0005-0000-0000-00006B500000}"/>
    <cellStyle name="Normal 7 11 7 4" xfId="20145" xr:uid="{00000000-0005-0000-0000-00006C500000}"/>
    <cellStyle name="Normal 7 11 8" xfId="20146" xr:uid="{00000000-0005-0000-0000-00006D500000}"/>
    <cellStyle name="Normal 7 11 8 2" xfId="20147" xr:uid="{00000000-0005-0000-0000-00006E500000}"/>
    <cellStyle name="Normal 7 11 8 2 2" xfId="20148" xr:uid="{00000000-0005-0000-0000-00006F500000}"/>
    <cellStyle name="Normal 7 11 8 3" xfId="20149" xr:uid="{00000000-0005-0000-0000-000070500000}"/>
    <cellStyle name="Normal 7 11 9" xfId="20150" xr:uid="{00000000-0005-0000-0000-000071500000}"/>
    <cellStyle name="Normal 7 11 9 2" xfId="20151" xr:uid="{00000000-0005-0000-0000-000072500000}"/>
    <cellStyle name="Normal 7 12" xfId="20152" xr:uid="{00000000-0005-0000-0000-000073500000}"/>
    <cellStyle name="Normal 7 12 10" xfId="20153" xr:uid="{00000000-0005-0000-0000-000074500000}"/>
    <cellStyle name="Normal 7 12 2" xfId="20154" xr:uid="{00000000-0005-0000-0000-000075500000}"/>
    <cellStyle name="Normal 7 12 2 2" xfId="20155" xr:uid="{00000000-0005-0000-0000-000076500000}"/>
    <cellStyle name="Normal 7 12 2 2 2" xfId="20156" xr:uid="{00000000-0005-0000-0000-000077500000}"/>
    <cellStyle name="Normal 7 12 2 2 2 2" xfId="20157" xr:uid="{00000000-0005-0000-0000-000078500000}"/>
    <cellStyle name="Normal 7 12 2 2 2 2 2" xfId="20158" xr:uid="{00000000-0005-0000-0000-000079500000}"/>
    <cellStyle name="Normal 7 12 2 2 2 3" xfId="20159" xr:uid="{00000000-0005-0000-0000-00007A500000}"/>
    <cellStyle name="Normal 7 12 2 2 3" xfId="20160" xr:uid="{00000000-0005-0000-0000-00007B500000}"/>
    <cellStyle name="Normal 7 12 2 2 3 2" xfId="20161" xr:uid="{00000000-0005-0000-0000-00007C500000}"/>
    <cellStyle name="Normal 7 12 2 2 4" xfId="20162" xr:uid="{00000000-0005-0000-0000-00007D500000}"/>
    <cellStyle name="Normal 7 12 2 3" xfId="20163" xr:uid="{00000000-0005-0000-0000-00007E500000}"/>
    <cellStyle name="Normal 7 12 2 3 2" xfId="20164" xr:uid="{00000000-0005-0000-0000-00007F500000}"/>
    <cellStyle name="Normal 7 12 2 3 2 2" xfId="20165" xr:uid="{00000000-0005-0000-0000-000080500000}"/>
    <cellStyle name="Normal 7 12 2 3 2 2 2" xfId="20166" xr:uid="{00000000-0005-0000-0000-000081500000}"/>
    <cellStyle name="Normal 7 12 2 3 2 3" xfId="20167" xr:uid="{00000000-0005-0000-0000-000082500000}"/>
    <cellStyle name="Normal 7 12 2 3 3" xfId="20168" xr:uid="{00000000-0005-0000-0000-000083500000}"/>
    <cellStyle name="Normal 7 12 2 3 3 2" xfId="20169" xr:uid="{00000000-0005-0000-0000-000084500000}"/>
    <cellStyle name="Normal 7 12 2 3 4" xfId="20170" xr:uid="{00000000-0005-0000-0000-000085500000}"/>
    <cellStyle name="Normal 7 12 2 4" xfId="20171" xr:uid="{00000000-0005-0000-0000-000086500000}"/>
    <cellStyle name="Normal 7 12 2 4 2" xfId="20172" xr:uid="{00000000-0005-0000-0000-000087500000}"/>
    <cellStyle name="Normal 7 12 2 4 2 2" xfId="20173" xr:uid="{00000000-0005-0000-0000-000088500000}"/>
    <cellStyle name="Normal 7 12 2 4 2 2 2" xfId="20174" xr:uid="{00000000-0005-0000-0000-000089500000}"/>
    <cellStyle name="Normal 7 12 2 4 2 3" xfId="20175" xr:uid="{00000000-0005-0000-0000-00008A500000}"/>
    <cellStyle name="Normal 7 12 2 4 3" xfId="20176" xr:uid="{00000000-0005-0000-0000-00008B500000}"/>
    <cellStyle name="Normal 7 12 2 4 3 2" xfId="20177" xr:uid="{00000000-0005-0000-0000-00008C500000}"/>
    <cellStyle name="Normal 7 12 2 4 4" xfId="20178" xr:uid="{00000000-0005-0000-0000-00008D500000}"/>
    <cellStyle name="Normal 7 12 2 5" xfId="20179" xr:uid="{00000000-0005-0000-0000-00008E500000}"/>
    <cellStyle name="Normal 7 12 2 5 2" xfId="20180" xr:uid="{00000000-0005-0000-0000-00008F500000}"/>
    <cellStyle name="Normal 7 12 2 5 2 2" xfId="20181" xr:uid="{00000000-0005-0000-0000-000090500000}"/>
    <cellStyle name="Normal 7 12 2 5 3" xfId="20182" xr:uid="{00000000-0005-0000-0000-000091500000}"/>
    <cellStyle name="Normal 7 12 2 6" xfId="20183" xr:uid="{00000000-0005-0000-0000-000092500000}"/>
    <cellStyle name="Normal 7 12 2 6 2" xfId="20184" xr:uid="{00000000-0005-0000-0000-000093500000}"/>
    <cellStyle name="Normal 7 12 2 7" xfId="20185" xr:uid="{00000000-0005-0000-0000-000094500000}"/>
    <cellStyle name="Normal 7 12 3" xfId="20186" xr:uid="{00000000-0005-0000-0000-000095500000}"/>
    <cellStyle name="Normal 7 12 3 2" xfId="20187" xr:uid="{00000000-0005-0000-0000-000096500000}"/>
    <cellStyle name="Normal 7 12 3 2 2" xfId="20188" xr:uid="{00000000-0005-0000-0000-000097500000}"/>
    <cellStyle name="Normal 7 12 3 2 2 2" xfId="20189" xr:uid="{00000000-0005-0000-0000-000098500000}"/>
    <cellStyle name="Normal 7 12 3 2 3" xfId="20190" xr:uid="{00000000-0005-0000-0000-000099500000}"/>
    <cellStyle name="Normal 7 12 3 3" xfId="20191" xr:uid="{00000000-0005-0000-0000-00009A500000}"/>
    <cellStyle name="Normal 7 12 3 3 2" xfId="20192" xr:uid="{00000000-0005-0000-0000-00009B500000}"/>
    <cellStyle name="Normal 7 12 3 4" xfId="20193" xr:uid="{00000000-0005-0000-0000-00009C500000}"/>
    <cellStyle name="Normal 7 12 4" xfId="20194" xr:uid="{00000000-0005-0000-0000-00009D500000}"/>
    <cellStyle name="Normal 7 12 4 2" xfId="20195" xr:uid="{00000000-0005-0000-0000-00009E500000}"/>
    <cellStyle name="Normal 7 12 4 2 2" xfId="20196" xr:uid="{00000000-0005-0000-0000-00009F500000}"/>
    <cellStyle name="Normal 7 12 4 2 2 2" xfId="20197" xr:uid="{00000000-0005-0000-0000-0000A0500000}"/>
    <cellStyle name="Normal 7 12 4 2 3" xfId="20198" xr:uid="{00000000-0005-0000-0000-0000A1500000}"/>
    <cellStyle name="Normal 7 12 4 3" xfId="20199" xr:uid="{00000000-0005-0000-0000-0000A2500000}"/>
    <cellStyle name="Normal 7 12 4 3 2" xfId="20200" xr:uid="{00000000-0005-0000-0000-0000A3500000}"/>
    <cellStyle name="Normal 7 12 4 4" xfId="20201" xr:uid="{00000000-0005-0000-0000-0000A4500000}"/>
    <cellStyle name="Normal 7 12 5" xfId="20202" xr:uid="{00000000-0005-0000-0000-0000A5500000}"/>
    <cellStyle name="Normal 7 12 5 2" xfId="20203" xr:uid="{00000000-0005-0000-0000-0000A6500000}"/>
    <cellStyle name="Normal 7 12 5 2 2" xfId="20204" xr:uid="{00000000-0005-0000-0000-0000A7500000}"/>
    <cellStyle name="Normal 7 12 5 2 2 2" xfId="20205" xr:uid="{00000000-0005-0000-0000-0000A8500000}"/>
    <cellStyle name="Normal 7 12 5 2 3" xfId="20206" xr:uid="{00000000-0005-0000-0000-0000A9500000}"/>
    <cellStyle name="Normal 7 12 5 3" xfId="20207" xr:uid="{00000000-0005-0000-0000-0000AA500000}"/>
    <cellStyle name="Normal 7 12 5 3 2" xfId="20208" xr:uid="{00000000-0005-0000-0000-0000AB500000}"/>
    <cellStyle name="Normal 7 12 5 4" xfId="20209" xr:uid="{00000000-0005-0000-0000-0000AC500000}"/>
    <cellStyle name="Normal 7 12 6" xfId="20210" xr:uid="{00000000-0005-0000-0000-0000AD500000}"/>
    <cellStyle name="Normal 7 12 6 2" xfId="20211" xr:uid="{00000000-0005-0000-0000-0000AE500000}"/>
    <cellStyle name="Normal 7 12 6 2 2" xfId="20212" xr:uid="{00000000-0005-0000-0000-0000AF500000}"/>
    <cellStyle name="Normal 7 12 6 2 2 2" xfId="20213" xr:uid="{00000000-0005-0000-0000-0000B0500000}"/>
    <cellStyle name="Normal 7 12 6 2 3" xfId="20214" xr:uid="{00000000-0005-0000-0000-0000B1500000}"/>
    <cellStyle name="Normal 7 12 6 3" xfId="20215" xr:uid="{00000000-0005-0000-0000-0000B2500000}"/>
    <cellStyle name="Normal 7 12 6 3 2" xfId="20216" xr:uid="{00000000-0005-0000-0000-0000B3500000}"/>
    <cellStyle name="Normal 7 12 6 4" xfId="20217" xr:uid="{00000000-0005-0000-0000-0000B4500000}"/>
    <cellStyle name="Normal 7 12 7" xfId="20218" xr:uid="{00000000-0005-0000-0000-0000B5500000}"/>
    <cellStyle name="Normal 7 12 7 2" xfId="20219" xr:uid="{00000000-0005-0000-0000-0000B6500000}"/>
    <cellStyle name="Normal 7 12 7 2 2" xfId="20220" xr:uid="{00000000-0005-0000-0000-0000B7500000}"/>
    <cellStyle name="Normal 7 12 7 3" xfId="20221" xr:uid="{00000000-0005-0000-0000-0000B8500000}"/>
    <cellStyle name="Normal 7 12 8" xfId="20222" xr:uid="{00000000-0005-0000-0000-0000B9500000}"/>
    <cellStyle name="Normal 7 12 8 2" xfId="20223" xr:uid="{00000000-0005-0000-0000-0000BA500000}"/>
    <cellStyle name="Normal 7 12 9" xfId="20224" xr:uid="{00000000-0005-0000-0000-0000BB500000}"/>
    <cellStyle name="Normal 7 12 9 2" xfId="20225" xr:uid="{00000000-0005-0000-0000-0000BC500000}"/>
    <cellStyle name="Normal 7 13" xfId="20226" xr:uid="{00000000-0005-0000-0000-0000BD500000}"/>
    <cellStyle name="Normal 7 13 2" xfId="20227" xr:uid="{00000000-0005-0000-0000-0000BE500000}"/>
    <cellStyle name="Normal 7 13 2 2" xfId="20228" xr:uid="{00000000-0005-0000-0000-0000BF500000}"/>
    <cellStyle name="Normal 7 13 2 2 2" xfId="20229" xr:uid="{00000000-0005-0000-0000-0000C0500000}"/>
    <cellStyle name="Normal 7 13 2 2 2 2" xfId="20230" xr:uid="{00000000-0005-0000-0000-0000C1500000}"/>
    <cellStyle name="Normal 7 13 2 2 2 2 2" xfId="20231" xr:uid="{00000000-0005-0000-0000-0000C2500000}"/>
    <cellStyle name="Normal 7 13 2 2 2 3" xfId="20232" xr:uid="{00000000-0005-0000-0000-0000C3500000}"/>
    <cellStyle name="Normal 7 13 2 2 3" xfId="20233" xr:uid="{00000000-0005-0000-0000-0000C4500000}"/>
    <cellStyle name="Normal 7 13 2 2 3 2" xfId="20234" xr:uid="{00000000-0005-0000-0000-0000C5500000}"/>
    <cellStyle name="Normal 7 13 2 2 4" xfId="20235" xr:uid="{00000000-0005-0000-0000-0000C6500000}"/>
    <cellStyle name="Normal 7 13 2 3" xfId="20236" xr:uid="{00000000-0005-0000-0000-0000C7500000}"/>
    <cellStyle name="Normal 7 13 2 3 2" xfId="20237" xr:uid="{00000000-0005-0000-0000-0000C8500000}"/>
    <cellStyle name="Normal 7 13 2 3 2 2" xfId="20238" xr:uid="{00000000-0005-0000-0000-0000C9500000}"/>
    <cellStyle name="Normal 7 13 2 3 2 2 2" xfId="20239" xr:uid="{00000000-0005-0000-0000-0000CA500000}"/>
    <cellStyle name="Normal 7 13 2 3 2 3" xfId="20240" xr:uid="{00000000-0005-0000-0000-0000CB500000}"/>
    <cellStyle name="Normal 7 13 2 3 3" xfId="20241" xr:uid="{00000000-0005-0000-0000-0000CC500000}"/>
    <cellStyle name="Normal 7 13 2 3 3 2" xfId="20242" xr:uid="{00000000-0005-0000-0000-0000CD500000}"/>
    <cellStyle name="Normal 7 13 2 3 4" xfId="20243" xr:uid="{00000000-0005-0000-0000-0000CE500000}"/>
    <cellStyle name="Normal 7 13 2 4" xfId="20244" xr:uid="{00000000-0005-0000-0000-0000CF500000}"/>
    <cellStyle name="Normal 7 13 2 4 2" xfId="20245" xr:uid="{00000000-0005-0000-0000-0000D0500000}"/>
    <cellStyle name="Normal 7 13 2 4 2 2" xfId="20246" xr:uid="{00000000-0005-0000-0000-0000D1500000}"/>
    <cellStyle name="Normal 7 13 2 4 2 2 2" xfId="20247" xr:uid="{00000000-0005-0000-0000-0000D2500000}"/>
    <cellStyle name="Normal 7 13 2 4 2 3" xfId="20248" xr:uid="{00000000-0005-0000-0000-0000D3500000}"/>
    <cellStyle name="Normal 7 13 2 4 3" xfId="20249" xr:uid="{00000000-0005-0000-0000-0000D4500000}"/>
    <cellStyle name="Normal 7 13 2 4 3 2" xfId="20250" xr:uid="{00000000-0005-0000-0000-0000D5500000}"/>
    <cellStyle name="Normal 7 13 2 4 4" xfId="20251" xr:uid="{00000000-0005-0000-0000-0000D6500000}"/>
    <cellStyle name="Normal 7 13 2 5" xfId="20252" xr:uid="{00000000-0005-0000-0000-0000D7500000}"/>
    <cellStyle name="Normal 7 13 2 5 2" xfId="20253" xr:uid="{00000000-0005-0000-0000-0000D8500000}"/>
    <cellStyle name="Normal 7 13 2 5 2 2" xfId="20254" xr:uid="{00000000-0005-0000-0000-0000D9500000}"/>
    <cellStyle name="Normal 7 13 2 5 3" xfId="20255" xr:uid="{00000000-0005-0000-0000-0000DA500000}"/>
    <cellStyle name="Normal 7 13 2 6" xfId="20256" xr:uid="{00000000-0005-0000-0000-0000DB500000}"/>
    <cellStyle name="Normal 7 13 2 6 2" xfId="20257" xr:uid="{00000000-0005-0000-0000-0000DC500000}"/>
    <cellStyle name="Normal 7 13 2 7" xfId="20258" xr:uid="{00000000-0005-0000-0000-0000DD500000}"/>
    <cellStyle name="Normal 7 13 3" xfId="20259" xr:uid="{00000000-0005-0000-0000-0000DE500000}"/>
    <cellStyle name="Normal 7 13 3 2" xfId="20260" xr:uid="{00000000-0005-0000-0000-0000DF500000}"/>
    <cellStyle name="Normal 7 13 3 2 2" xfId="20261" xr:uid="{00000000-0005-0000-0000-0000E0500000}"/>
    <cellStyle name="Normal 7 13 3 2 2 2" xfId="20262" xr:uid="{00000000-0005-0000-0000-0000E1500000}"/>
    <cellStyle name="Normal 7 13 3 2 3" xfId="20263" xr:uid="{00000000-0005-0000-0000-0000E2500000}"/>
    <cellStyle name="Normal 7 13 3 3" xfId="20264" xr:uid="{00000000-0005-0000-0000-0000E3500000}"/>
    <cellStyle name="Normal 7 13 3 3 2" xfId="20265" xr:uid="{00000000-0005-0000-0000-0000E4500000}"/>
    <cellStyle name="Normal 7 13 3 4" xfId="20266" xr:uid="{00000000-0005-0000-0000-0000E5500000}"/>
    <cellStyle name="Normal 7 13 4" xfId="20267" xr:uid="{00000000-0005-0000-0000-0000E6500000}"/>
    <cellStyle name="Normal 7 13 4 2" xfId="20268" xr:uid="{00000000-0005-0000-0000-0000E7500000}"/>
    <cellStyle name="Normal 7 13 4 2 2" xfId="20269" xr:uid="{00000000-0005-0000-0000-0000E8500000}"/>
    <cellStyle name="Normal 7 13 4 2 2 2" xfId="20270" xr:uid="{00000000-0005-0000-0000-0000E9500000}"/>
    <cellStyle name="Normal 7 13 4 2 3" xfId="20271" xr:uid="{00000000-0005-0000-0000-0000EA500000}"/>
    <cellStyle name="Normal 7 13 4 3" xfId="20272" xr:uid="{00000000-0005-0000-0000-0000EB500000}"/>
    <cellStyle name="Normal 7 13 4 3 2" xfId="20273" xr:uid="{00000000-0005-0000-0000-0000EC500000}"/>
    <cellStyle name="Normal 7 13 4 4" xfId="20274" xr:uid="{00000000-0005-0000-0000-0000ED500000}"/>
    <cellStyle name="Normal 7 13 5" xfId="20275" xr:uid="{00000000-0005-0000-0000-0000EE500000}"/>
    <cellStyle name="Normal 7 13 5 2" xfId="20276" xr:uid="{00000000-0005-0000-0000-0000EF500000}"/>
    <cellStyle name="Normal 7 13 5 2 2" xfId="20277" xr:uid="{00000000-0005-0000-0000-0000F0500000}"/>
    <cellStyle name="Normal 7 13 5 2 2 2" xfId="20278" xr:uid="{00000000-0005-0000-0000-0000F1500000}"/>
    <cellStyle name="Normal 7 13 5 2 3" xfId="20279" xr:uid="{00000000-0005-0000-0000-0000F2500000}"/>
    <cellStyle name="Normal 7 13 5 3" xfId="20280" xr:uid="{00000000-0005-0000-0000-0000F3500000}"/>
    <cellStyle name="Normal 7 13 5 3 2" xfId="20281" xr:uid="{00000000-0005-0000-0000-0000F4500000}"/>
    <cellStyle name="Normal 7 13 5 4" xfId="20282" xr:uid="{00000000-0005-0000-0000-0000F5500000}"/>
    <cellStyle name="Normal 7 13 6" xfId="20283" xr:uid="{00000000-0005-0000-0000-0000F6500000}"/>
    <cellStyle name="Normal 7 13 6 2" xfId="20284" xr:uid="{00000000-0005-0000-0000-0000F7500000}"/>
    <cellStyle name="Normal 7 13 6 2 2" xfId="20285" xr:uid="{00000000-0005-0000-0000-0000F8500000}"/>
    <cellStyle name="Normal 7 13 6 3" xfId="20286" xr:uid="{00000000-0005-0000-0000-0000F9500000}"/>
    <cellStyle name="Normal 7 13 7" xfId="20287" xr:uid="{00000000-0005-0000-0000-0000FA500000}"/>
    <cellStyle name="Normal 7 13 7 2" xfId="20288" xr:uid="{00000000-0005-0000-0000-0000FB500000}"/>
    <cellStyle name="Normal 7 13 8" xfId="20289" xr:uid="{00000000-0005-0000-0000-0000FC500000}"/>
    <cellStyle name="Normal 7 13 8 2" xfId="20290" xr:uid="{00000000-0005-0000-0000-0000FD500000}"/>
    <cellStyle name="Normal 7 13 9" xfId="20291" xr:uid="{00000000-0005-0000-0000-0000FE500000}"/>
    <cellStyle name="Normal 7 14" xfId="20292" xr:uid="{00000000-0005-0000-0000-0000FF500000}"/>
    <cellStyle name="Normal 7 14 2" xfId="20293" xr:uid="{00000000-0005-0000-0000-000000510000}"/>
    <cellStyle name="Normal 7 14 2 2" xfId="20294" xr:uid="{00000000-0005-0000-0000-000001510000}"/>
    <cellStyle name="Normal 7 14 2 2 2" xfId="20295" xr:uid="{00000000-0005-0000-0000-000002510000}"/>
    <cellStyle name="Normal 7 14 2 2 2 2" xfId="20296" xr:uid="{00000000-0005-0000-0000-000003510000}"/>
    <cellStyle name="Normal 7 14 2 2 2 2 2" xfId="20297" xr:uid="{00000000-0005-0000-0000-000004510000}"/>
    <cellStyle name="Normal 7 14 2 2 2 3" xfId="20298" xr:uid="{00000000-0005-0000-0000-000005510000}"/>
    <cellStyle name="Normal 7 14 2 2 3" xfId="20299" xr:uid="{00000000-0005-0000-0000-000006510000}"/>
    <cellStyle name="Normal 7 14 2 2 3 2" xfId="20300" xr:uid="{00000000-0005-0000-0000-000007510000}"/>
    <cellStyle name="Normal 7 14 2 2 4" xfId="20301" xr:uid="{00000000-0005-0000-0000-000008510000}"/>
    <cellStyle name="Normal 7 14 2 3" xfId="20302" xr:uid="{00000000-0005-0000-0000-000009510000}"/>
    <cellStyle name="Normal 7 14 2 3 2" xfId="20303" xr:uid="{00000000-0005-0000-0000-00000A510000}"/>
    <cellStyle name="Normal 7 14 2 3 2 2" xfId="20304" xr:uid="{00000000-0005-0000-0000-00000B510000}"/>
    <cellStyle name="Normal 7 14 2 3 2 2 2" xfId="20305" xr:uid="{00000000-0005-0000-0000-00000C510000}"/>
    <cellStyle name="Normal 7 14 2 3 2 3" xfId="20306" xr:uid="{00000000-0005-0000-0000-00000D510000}"/>
    <cellStyle name="Normal 7 14 2 3 3" xfId="20307" xr:uid="{00000000-0005-0000-0000-00000E510000}"/>
    <cellStyle name="Normal 7 14 2 3 3 2" xfId="20308" xr:uid="{00000000-0005-0000-0000-00000F510000}"/>
    <cellStyle name="Normal 7 14 2 3 4" xfId="20309" xr:uid="{00000000-0005-0000-0000-000010510000}"/>
    <cellStyle name="Normal 7 14 2 4" xfId="20310" xr:uid="{00000000-0005-0000-0000-000011510000}"/>
    <cellStyle name="Normal 7 14 2 4 2" xfId="20311" xr:uid="{00000000-0005-0000-0000-000012510000}"/>
    <cellStyle name="Normal 7 14 2 4 2 2" xfId="20312" xr:uid="{00000000-0005-0000-0000-000013510000}"/>
    <cellStyle name="Normal 7 14 2 4 2 2 2" xfId="20313" xr:uid="{00000000-0005-0000-0000-000014510000}"/>
    <cellStyle name="Normal 7 14 2 4 2 3" xfId="20314" xr:uid="{00000000-0005-0000-0000-000015510000}"/>
    <cellStyle name="Normal 7 14 2 4 3" xfId="20315" xr:uid="{00000000-0005-0000-0000-000016510000}"/>
    <cellStyle name="Normal 7 14 2 4 3 2" xfId="20316" xr:uid="{00000000-0005-0000-0000-000017510000}"/>
    <cellStyle name="Normal 7 14 2 4 4" xfId="20317" xr:uid="{00000000-0005-0000-0000-000018510000}"/>
    <cellStyle name="Normal 7 14 2 5" xfId="20318" xr:uid="{00000000-0005-0000-0000-000019510000}"/>
    <cellStyle name="Normal 7 14 2 5 2" xfId="20319" xr:uid="{00000000-0005-0000-0000-00001A510000}"/>
    <cellStyle name="Normal 7 14 2 5 2 2" xfId="20320" xr:uid="{00000000-0005-0000-0000-00001B510000}"/>
    <cellStyle name="Normal 7 14 2 5 3" xfId="20321" xr:uid="{00000000-0005-0000-0000-00001C510000}"/>
    <cellStyle name="Normal 7 14 2 6" xfId="20322" xr:uid="{00000000-0005-0000-0000-00001D510000}"/>
    <cellStyle name="Normal 7 14 2 6 2" xfId="20323" xr:uid="{00000000-0005-0000-0000-00001E510000}"/>
    <cellStyle name="Normal 7 14 2 7" xfId="20324" xr:uid="{00000000-0005-0000-0000-00001F510000}"/>
    <cellStyle name="Normal 7 14 3" xfId="20325" xr:uid="{00000000-0005-0000-0000-000020510000}"/>
    <cellStyle name="Normal 7 14 3 2" xfId="20326" xr:uid="{00000000-0005-0000-0000-000021510000}"/>
    <cellStyle name="Normal 7 14 3 2 2" xfId="20327" xr:uid="{00000000-0005-0000-0000-000022510000}"/>
    <cellStyle name="Normal 7 14 3 2 2 2" xfId="20328" xr:uid="{00000000-0005-0000-0000-000023510000}"/>
    <cellStyle name="Normal 7 14 3 2 3" xfId="20329" xr:uid="{00000000-0005-0000-0000-000024510000}"/>
    <cellStyle name="Normal 7 14 3 3" xfId="20330" xr:uid="{00000000-0005-0000-0000-000025510000}"/>
    <cellStyle name="Normal 7 14 3 3 2" xfId="20331" xr:uid="{00000000-0005-0000-0000-000026510000}"/>
    <cellStyle name="Normal 7 14 3 4" xfId="20332" xr:uid="{00000000-0005-0000-0000-000027510000}"/>
    <cellStyle name="Normal 7 14 4" xfId="20333" xr:uid="{00000000-0005-0000-0000-000028510000}"/>
    <cellStyle name="Normal 7 14 4 2" xfId="20334" xr:uid="{00000000-0005-0000-0000-000029510000}"/>
    <cellStyle name="Normal 7 14 4 2 2" xfId="20335" xr:uid="{00000000-0005-0000-0000-00002A510000}"/>
    <cellStyle name="Normal 7 14 4 2 2 2" xfId="20336" xr:uid="{00000000-0005-0000-0000-00002B510000}"/>
    <cellStyle name="Normal 7 14 4 2 3" xfId="20337" xr:uid="{00000000-0005-0000-0000-00002C510000}"/>
    <cellStyle name="Normal 7 14 4 3" xfId="20338" xr:uid="{00000000-0005-0000-0000-00002D510000}"/>
    <cellStyle name="Normal 7 14 4 3 2" xfId="20339" xr:uid="{00000000-0005-0000-0000-00002E510000}"/>
    <cellStyle name="Normal 7 14 4 4" xfId="20340" xr:uid="{00000000-0005-0000-0000-00002F510000}"/>
    <cellStyle name="Normal 7 14 5" xfId="20341" xr:uid="{00000000-0005-0000-0000-000030510000}"/>
    <cellStyle name="Normal 7 14 5 2" xfId="20342" xr:uid="{00000000-0005-0000-0000-000031510000}"/>
    <cellStyle name="Normal 7 14 5 2 2" xfId="20343" xr:uid="{00000000-0005-0000-0000-000032510000}"/>
    <cellStyle name="Normal 7 14 5 2 2 2" xfId="20344" xr:uid="{00000000-0005-0000-0000-000033510000}"/>
    <cellStyle name="Normal 7 14 5 2 3" xfId="20345" xr:uid="{00000000-0005-0000-0000-000034510000}"/>
    <cellStyle name="Normal 7 14 5 3" xfId="20346" xr:uid="{00000000-0005-0000-0000-000035510000}"/>
    <cellStyle name="Normal 7 14 5 3 2" xfId="20347" xr:uid="{00000000-0005-0000-0000-000036510000}"/>
    <cellStyle name="Normal 7 14 5 4" xfId="20348" xr:uid="{00000000-0005-0000-0000-000037510000}"/>
    <cellStyle name="Normal 7 14 6" xfId="20349" xr:uid="{00000000-0005-0000-0000-000038510000}"/>
    <cellStyle name="Normal 7 14 6 2" xfId="20350" xr:uid="{00000000-0005-0000-0000-000039510000}"/>
    <cellStyle name="Normal 7 14 6 2 2" xfId="20351" xr:uid="{00000000-0005-0000-0000-00003A510000}"/>
    <cellStyle name="Normal 7 14 6 3" xfId="20352" xr:uid="{00000000-0005-0000-0000-00003B510000}"/>
    <cellStyle name="Normal 7 14 7" xfId="20353" xr:uid="{00000000-0005-0000-0000-00003C510000}"/>
    <cellStyle name="Normal 7 14 7 2" xfId="20354" xr:uid="{00000000-0005-0000-0000-00003D510000}"/>
    <cellStyle name="Normal 7 14 8" xfId="20355" xr:uid="{00000000-0005-0000-0000-00003E510000}"/>
    <cellStyle name="Normal 7 14 8 2" xfId="20356" xr:uid="{00000000-0005-0000-0000-00003F510000}"/>
    <cellStyle name="Normal 7 14 9" xfId="20357" xr:uid="{00000000-0005-0000-0000-000040510000}"/>
    <cellStyle name="Normal 7 15" xfId="20358" xr:uid="{00000000-0005-0000-0000-000041510000}"/>
    <cellStyle name="Normal 7 15 2" xfId="20359" xr:uid="{00000000-0005-0000-0000-000042510000}"/>
    <cellStyle name="Normal 7 15 2 2" xfId="20360" xr:uid="{00000000-0005-0000-0000-000043510000}"/>
    <cellStyle name="Normal 7 15 2 2 2" xfId="20361" xr:uid="{00000000-0005-0000-0000-000044510000}"/>
    <cellStyle name="Normal 7 15 2 2 2 2" xfId="20362" xr:uid="{00000000-0005-0000-0000-000045510000}"/>
    <cellStyle name="Normal 7 15 2 2 3" xfId="20363" xr:uid="{00000000-0005-0000-0000-000046510000}"/>
    <cellStyle name="Normal 7 15 2 3" xfId="20364" xr:uid="{00000000-0005-0000-0000-000047510000}"/>
    <cellStyle name="Normal 7 15 2 3 2" xfId="20365" xr:uid="{00000000-0005-0000-0000-000048510000}"/>
    <cellStyle name="Normal 7 15 2 4" xfId="20366" xr:uid="{00000000-0005-0000-0000-000049510000}"/>
    <cellStyle name="Normal 7 15 3" xfId="20367" xr:uid="{00000000-0005-0000-0000-00004A510000}"/>
    <cellStyle name="Normal 7 15 3 2" xfId="20368" xr:uid="{00000000-0005-0000-0000-00004B510000}"/>
    <cellStyle name="Normal 7 15 3 2 2" xfId="20369" xr:uid="{00000000-0005-0000-0000-00004C510000}"/>
    <cellStyle name="Normal 7 15 3 2 2 2" xfId="20370" xr:uid="{00000000-0005-0000-0000-00004D510000}"/>
    <cellStyle name="Normal 7 15 3 2 3" xfId="20371" xr:uid="{00000000-0005-0000-0000-00004E510000}"/>
    <cellStyle name="Normal 7 15 3 3" xfId="20372" xr:uid="{00000000-0005-0000-0000-00004F510000}"/>
    <cellStyle name="Normal 7 15 3 3 2" xfId="20373" xr:uid="{00000000-0005-0000-0000-000050510000}"/>
    <cellStyle name="Normal 7 15 3 4" xfId="20374" xr:uid="{00000000-0005-0000-0000-000051510000}"/>
    <cellStyle name="Normal 7 15 4" xfId="20375" xr:uid="{00000000-0005-0000-0000-000052510000}"/>
    <cellStyle name="Normal 7 15 4 2" xfId="20376" xr:uid="{00000000-0005-0000-0000-000053510000}"/>
    <cellStyle name="Normal 7 15 4 2 2" xfId="20377" xr:uid="{00000000-0005-0000-0000-000054510000}"/>
    <cellStyle name="Normal 7 15 4 2 2 2" xfId="20378" xr:uid="{00000000-0005-0000-0000-000055510000}"/>
    <cellStyle name="Normal 7 15 4 2 3" xfId="20379" xr:uid="{00000000-0005-0000-0000-000056510000}"/>
    <cellStyle name="Normal 7 15 4 3" xfId="20380" xr:uid="{00000000-0005-0000-0000-000057510000}"/>
    <cellStyle name="Normal 7 15 4 3 2" xfId="20381" xr:uid="{00000000-0005-0000-0000-000058510000}"/>
    <cellStyle name="Normal 7 15 4 4" xfId="20382" xr:uid="{00000000-0005-0000-0000-000059510000}"/>
    <cellStyle name="Normal 7 15 5" xfId="20383" xr:uid="{00000000-0005-0000-0000-00005A510000}"/>
    <cellStyle name="Normal 7 15 5 2" xfId="20384" xr:uid="{00000000-0005-0000-0000-00005B510000}"/>
    <cellStyle name="Normal 7 15 5 2 2" xfId="20385" xr:uid="{00000000-0005-0000-0000-00005C510000}"/>
    <cellStyle name="Normal 7 15 5 3" xfId="20386" xr:uid="{00000000-0005-0000-0000-00005D510000}"/>
    <cellStyle name="Normal 7 15 6" xfId="20387" xr:uid="{00000000-0005-0000-0000-00005E510000}"/>
    <cellStyle name="Normal 7 15 6 2" xfId="20388" xr:uid="{00000000-0005-0000-0000-00005F510000}"/>
    <cellStyle name="Normal 7 15 7" xfId="20389" xr:uid="{00000000-0005-0000-0000-000060510000}"/>
    <cellStyle name="Normal 7 15 7 2" xfId="20390" xr:uid="{00000000-0005-0000-0000-000061510000}"/>
    <cellStyle name="Normal 7 15 8" xfId="20391" xr:uid="{00000000-0005-0000-0000-000062510000}"/>
    <cellStyle name="Normal 7 16" xfId="20392" xr:uid="{00000000-0005-0000-0000-000063510000}"/>
    <cellStyle name="Normal 7 16 2" xfId="20393" xr:uid="{00000000-0005-0000-0000-000064510000}"/>
    <cellStyle name="Normal 7 16 2 2" xfId="20394" xr:uid="{00000000-0005-0000-0000-000065510000}"/>
    <cellStyle name="Normal 7 16 2 2 2" xfId="20395" xr:uid="{00000000-0005-0000-0000-000066510000}"/>
    <cellStyle name="Normal 7 16 2 3" xfId="20396" xr:uid="{00000000-0005-0000-0000-000067510000}"/>
    <cellStyle name="Normal 7 16 3" xfId="20397" xr:uid="{00000000-0005-0000-0000-000068510000}"/>
    <cellStyle name="Normal 7 16 3 2" xfId="20398" xr:uid="{00000000-0005-0000-0000-000069510000}"/>
    <cellStyle name="Normal 7 16 4" xfId="20399" xr:uid="{00000000-0005-0000-0000-00006A510000}"/>
    <cellStyle name="Normal 7 16 4 2" xfId="20400" xr:uid="{00000000-0005-0000-0000-00006B510000}"/>
    <cellStyle name="Normal 7 16 5" xfId="20401" xr:uid="{00000000-0005-0000-0000-00006C510000}"/>
    <cellStyle name="Normal 7 17" xfId="20402" xr:uid="{00000000-0005-0000-0000-00006D510000}"/>
    <cellStyle name="Normal 7 17 2" xfId="20403" xr:uid="{00000000-0005-0000-0000-00006E510000}"/>
    <cellStyle name="Normal 7 17 2 2" xfId="20404" xr:uid="{00000000-0005-0000-0000-00006F510000}"/>
    <cellStyle name="Normal 7 17 2 2 2" xfId="20405" xr:uid="{00000000-0005-0000-0000-000070510000}"/>
    <cellStyle name="Normal 7 17 2 3" xfId="20406" xr:uid="{00000000-0005-0000-0000-000071510000}"/>
    <cellStyle name="Normal 7 17 3" xfId="20407" xr:uid="{00000000-0005-0000-0000-000072510000}"/>
    <cellStyle name="Normal 7 17 3 2" xfId="20408" xr:uid="{00000000-0005-0000-0000-000073510000}"/>
    <cellStyle name="Normal 7 17 4" xfId="20409" xr:uid="{00000000-0005-0000-0000-000074510000}"/>
    <cellStyle name="Normal 7 18" xfId="20410" xr:uid="{00000000-0005-0000-0000-000075510000}"/>
    <cellStyle name="Normal 7 18 2" xfId="20411" xr:uid="{00000000-0005-0000-0000-000076510000}"/>
    <cellStyle name="Normal 7 18 2 2" xfId="20412" xr:uid="{00000000-0005-0000-0000-000077510000}"/>
    <cellStyle name="Normal 7 18 2 2 2" xfId="20413" xr:uid="{00000000-0005-0000-0000-000078510000}"/>
    <cellStyle name="Normal 7 18 2 3" xfId="20414" xr:uid="{00000000-0005-0000-0000-000079510000}"/>
    <cellStyle name="Normal 7 18 3" xfId="20415" xr:uid="{00000000-0005-0000-0000-00007A510000}"/>
    <cellStyle name="Normal 7 18 3 2" xfId="20416" xr:uid="{00000000-0005-0000-0000-00007B510000}"/>
    <cellStyle name="Normal 7 18 4" xfId="20417" xr:uid="{00000000-0005-0000-0000-00007C510000}"/>
    <cellStyle name="Normal 7 19" xfId="20418" xr:uid="{00000000-0005-0000-0000-00007D510000}"/>
    <cellStyle name="Normal 7 19 2" xfId="20419" xr:uid="{00000000-0005-0000-0000-00007E510000}"/>
    <cellStyle name="Normal 7 19 2 2" xfId="20420" xr:uid="{00000000-0005-0000-0000-00007F510000}"/>
    <cellStyle name="Normal 7 19 2 2 2" xfId="20421" xr:uid="{00000000-0005-0000-0000-000080510000}"/>
    <cellStyle name="Normal 7 19 2 3" xfId="20422" xr:uid="{00000000-0005-0000-0000-000081510000}"/>
    <cellStyle name="Normal 7 19 3" xfId="20423" xr:uid="{00000000-0005-0000-0000-000082510000}"/>
    <cellStyle name="Normal 7 19 3 2" xfId="20424" xr:uid="{00000000-0005-0000-0000-000083510000}"/>
    <cellStyle name="Normal 7 19 4" xfId="20425" xr:uid="{00000000-0005-0000-0000-000084510000}"/>
    <cellStyle name="Normal 7 2" xfId="552" xr:uid="{00000000-0005-0000-0000-000085510000}"/>
    <cellStyle name="Normal 7 2 10" xfId="20427" xr:uid="{00000000-0005-0000-0000-000086510000}"/>
    <cellStyle name="Normal 7 2 10 2" xfId="20428" xr:uid="{00000000-0005-0000-0000-000087510000}"/>
    <cellStyle name="Normal 7 2 10 2 2" xfId="20429" xr:uid="{00000000-0005-0000-0000-000088510000}"/>
    <cellStyle name="Normal 7 2 10 2 2 2" xfId="20430" xr:uid="{00000000-0005-0000-0000-000089510000}"/>
    <cellStyle name="Normal 7 2 10 2 2 2 2" xfId="20431" xr:uid="{00000000-0005-0000-0000-00008A510000}"/>
    <cellStyle name="Normal 7 2 10 2 2 2 2 2" xfId="20432" xr:uid="{00000000-0005-0000-0000-00008B510000}"/>
    <cellStyle name="Normal 7 2 10 2 2 2 3" xfId="20433" xr:uid="{00000000-0005-0000-0000-00008C510000}"/>
    <cellStyle name="Normal 7 2 10 2 2 3" xfId="20434" xr:uid="{00000000-0005-0000-0000-00008D510000}"/>
    <cellStyle name="Normal 7 2 10 2 2 3 2" xfId="20435" xr:uid="{00000000-0005-0000-0000-00008E510000}"/>
    <cellStyle name="Normal 7 2 10 2 2 4" xfId="20436" xr:uid="{00000000-0005-0000-0000-00008F510000}"/>
    <cellStyle name="Normal 7 2 10 2 3" xfId="20437" xr:uid="{00000000-0005-0000-0000-000090510000}"/>
    <cellStyle name="Normal 7 2 10 2 3 2" xfId="20438" xr:uid="{00000000-0005-0000-0000-000091510000}"/>
    <cellStyle name="Normal 7 2 10 2 3 2 2" xfId="20439" xr:uid="{00000000-0005-0000-0000-000092510000}"/>
    <cellStyle name="Normal 7 2 10 2 3 2 2 2" xfId="20440" xr:uid="{00000000-0005-0000-0000-000093510000}"/>
    <cellStyle name="Normal 7 2 10 2 3 2 3" xfId="20441" xr:uid="{00000000-0005-0000-0000-000094510000}"/>
    <cellStyle name="Normal 7 2 10 2 3 3" xfId="20442" xr:uid="{00000000-0005-0000-0000-000095510000}"/>
    <cellStyle name="Normal 7 2 10 2 3 3 2" xfId="20443" xr:uid="{00000000-0005-0000-0000-000096510000}"/>
    <cellStyle name="Normal 7 2 10 2 3 4" xfId="20444" xr:uid="{00000000-0005-0000-0000-000097510000}"/>
    <cellStyle name="Normal 7 2 10 2 4" xfId="20445" xr:uid="{00000000-0005-0000-0000-000098510000}"/>
    <cellStyle name="Normal 7 2 10 2 4 2" xfId="20446" xr:uid="{00000000-0005-0000-0000-000099510000}"/>
    <cellStyle name="Normal 7 2 10 2 4 2 2" xfId="20447" xr:uid="{00000000-0005-0000-0000-00009A510000}"/>
    <cellStyle name="Normal 7 2 10 2 4 2 2 2" xfId="20448" xr:uid="{00000000-0005-0000-0000-00009B510000}"/>
    <cellStyle name="Normal 7 2 10 2 4 2 3" xfId="20449" xr:uid="{00000000-0005-0000-0000-00009C510000}"/>
    <cellStyle name="Normal 7 2 10 2 4 3" xfId="20450" xr:uid="{00000000-0005-0000-0000-00009D510000}"/>
    <cellStyle name="Normal 7 2 10 2 4 3 2" xfId="20451" xr:uid="{00000000-0005-0000-0000-00009E510000}"/>
    <cellStyle name="Normal 7 2 10 2 4 4" xfId="20452" xr:uid="{00000000-0005-0000-0000-00009F510000}"/>
    <cellStyle name="Normal 7 2 10 2 5" xfId="20453" xr:uid="{00000000-0005-0000-0000-0000A0510000}"/>
    <cellStyle name="Normal 7 2 10 2 5 2" xfId="20454" xr:uid="{00000000-0005-0000-0000-0000A1510000}"/>
    <cellStyle name="Normal 7 2 10 2 5 2 2" xfId="20455" xr:uid="{00000000-0005-0000-0000-0000A2510000}"/>
    <cellStyle name="Normal 7 2 10 2 5 3" xfId="20456" xr:uid="{00000000-0005-0000-0000-0000A3510000}"/>
    <cellStyle name="Normal 7 2 10 2 6" xfId="20457" xr:uid="{00000000-0005-0000-0000-0000A4510000}"/>
    <cellStyle name="Normal 7 2 10 2 6 2" xfId="20458" xr:uid="{00000000-0005-0000-0000-0000A5510000}"/>
    <cellStyle name="Normal 7 2 10 2 7" xfId="20459" xr:uid="{00000000-0005-0000-0000-0000A6510000}"/>
    <cellStyle name="Normal 7 2 10 3" xfId="20460" xr:uid="{00000000-0005-0000-0000-0000A7510000}"/>
    <cellStyle name="Normal 7 2 10 3 2" xfId="20461" xr:uid="{00000000-0005-0000-0000-0000A8510000}"/>
    <cellStyle name="Normal 7 2 10 3 2 2" xfId="20462" xr:uid="{00000000-0005-0000-0000-0000A9510000}"/>
    <cellStyle name="Normal 7 2 10 3 2 2 2" xfId="20463" xr:uid="{00000000-0005-0000-0000-0000AA510000}"/>
    <cellStyle name="Normal 7 2 10 3 2 3" xfId="20464" xr:uid="{00000000-0005-0000-0000-0000AB510000}"/>
    <cellStyle name="Normal 7 2 10 3 3" xfId="20465" xr:uid="{00000000-0005-0000-0000-0000AC510000}"/>
    <cellStyle name="Normal 7 2 10 3 3 2" xfId="20466" xr:uid="{00000000-0005-0000-0000-0000AD510000}"/>
    <cellStyle name="Normal 7 2 10 3 4" xfId="20467" xr:uid="{00000000-0005-0000-0000-0000AE510000}"/>
    <cellStyle name="Normal 7 2 10 4" xfId="20468" xr:uid="{00000000-0005-0000-0000-0000AF510000}"/>
    <cellStyle name="Normal 7 2 10 4 2" xfId="20469" xr:uid="{00000000-0005-0000-0000-0000B0510000}"/>
    <cellStyle name="Normal 7 2 10 4 2 2" xfId="20470" xr:uid="{00000000-0005-0000-0000-0000B1510000}"/>
    <cellStyle name="Normal 7 2 10 4 2 2 2" xfId="20471" xr:uid="{00000000-0005-0000-0000-0000B2510000}"/>
    <cellStyle name="Normal 7 2 10 4 2 3" xfId="20472" xr:uid="{00000000-0005-0000-0000-0000B3510000}"/>
    <cellStyle name="Normal 7 2 10 4 3" xfId="20473" xr:uid="{00000000-0005-0000-0000-0000B4510000}"/>
    <cellStyle name="Normal 7 2 10 4 3 2" xfId="20474" xr:uid="{00000000-0005-0000-0000-0000B5510000}"/>
    <cellStyle name="Normal 7 2 10 4 4" xfId="20475" xr:uid="{00000000-0005-0000-0000-0000B6510000}"/>
    <cellStyle name="Normal 7 2 10 5" xfId="20476" xr:uid="{00000000-0005-0000-0000-0000B7510000}"/>
    <cellStyle name="Normal 7 2 10 5 2" xfId="20477" xr:uid="{00000000-0005-0000-0000-0000B8510000}"/>
    <cellStyle name="Normal 7 2 10 5 2 2" xfId="20478" xr:uid="{00000000-0005-0000-0000-0000B9510000}"/>
    <cellStyle name="Normal 7 2 10 5 2 2 2" xfId="20479" xr:uid="{00000000-0005-0000-0000-0000BA510000}"/>
    <cellStyle name="Normal 7 2 10 5 2 3" xfId="20480" xr:uid="{00000000-0005-0000-0000-0000BB510000}"/>
    <cellStyle name="Normal 7 2 10 5 3" xfId="20481" xr:uid="{00000000-0005-0000-0000-0000BC510000}"/>
    <cellStyle name="Normal 7 2 10 5 3 2" xfId="20482" xr:uid="{00000000-0005-0000-0000-0000BD510000}"/>
    <cellStyle name="Normal 7 2 10 5 4" xfId="20483" xr:uid="{00000000-0005-0000-0000-0000BE510000}"/>
    <cellStyle name="Normal 7 2 10 6" xfId="20484" xr:uid="{00000000-0005-0000-0000-0000BF510000}"/>
    <cellStyle name="Normal 7 2 10 6 2" xfId="20485" xr:uid="{00000000-0005-0000-0000-0000C0510000}"/>
    <cellStyle name="Normal 7 2 10 6 2 2" xfId="20486" xr:uid="{00000000-0005-0000-0000-0000C1510000}"/>
    <cellStyle name="Normal 7 2 10 6 3" xfId="20487" xr:uid="{00000000-0005-0000-0000-0000C2510000}"/>
    <cellStyle name="Normal 7 2 10 7" xfId="20488" xr:uid="{00000000-0005-0000-0000-0000C3510000}"/>
    <cellStyle name="Normal 7 2 10 7 2" xfId="20489" xr:uid="{00000000-0005-0000-0000-0000C4510000}"/>
    <cellStyle name="Normal 7 2 10 8" xfId="20490" xr:uid="{00000000-0005-0000-0000-0000C5510000}"/>
    <cellStyle name="Normal 7 2 10 8 2" xfId="20491" xr:uid="{00000000-0005-0000-0000-0000C6510000}"/>
    <cellStyle name="Normal 7 2 10 9" xfId="20492" xr:uid="{00000000-0005-0000-0000-0000C7510000}"/>
    <cellStyle name="Normal 7 2 11" xfId="20493" xr:uid="{00000000-0005-0000-0000-0000C8510000}"/>
    <cellStyle name="Normal 7 2 11 2" xfId="20494" xr:uid="{00000000-0005-0000-0000-0000C9510000}"/>
    <cellStyle name="Normal 7 2 11 2 2" xfId="20495" xr:uid="{00000000-0005-0000-0000-0000CA510000}"/>
    <cellStyle name="Normal 7 2 11 2 2 2" xfId="20496" xr:uid="{00000000-0005-0000-0000-0000CB510000}"/>
    <cellStyle name="Normal 7 2 11 2 2 2 2" xfId="20497" xr:uid="{00000000-0005-0000-0000-0000CC510000}"/>
    <cellStyle name="Normal 7 2 11 2 2 3" xfId="20498" xr:uid="{00000000-0005-0000-0000-0000CD510000}"/>
    <cellStyle name="Normal 7 2 11 2 3" xfId="20499" xr:uid="{00000000-0005-0000-0000-0000CE510000}"/>
    <cellStyle name="Normal 7 2 11 2 3 2" xfId="20500" xr:uid="{00000000-0005-0000-0000-0000CF510000}"/>
    <cellStyle name="Normal 7 2 11 2 4" xfId="20501" xr:uid="{00000000-0005-0000-0000-0000D0510000}"/>
    <cellStyle name="Normal 7 2 11 3" xfId="20502" xr:uid="{00000000-0005-0000-0000-0000D1510000}"/>
    <cellStyle name="Normal 7 2 11 3 2" xfId="20503" xr:uid="{00000000-0005-0000-0000-0000D2510000}"/>
    <cellStyle name="Normal 7 2 11 3 2 2" xfId="20504" xr:uid="{00000000-0005-0000-0000-0000D3510000}"/>
    <cellStyle name="Normal 7 2 11 3 2 2 2" xfId="20505" xr:uid="{00000000-0005-0000-0000-0000D4510000}"/>
    <cellStyle name="Normal 7 2 11 3 2 3" xfId="20506" xr:uid="{00000000-0005-0000-0000-0000D5510000}"/>
    <cellStyle name="Normal 7 2 11 3 3" xfId="20507" xr:uid="{00000000-0005-0000-0000-0000D6510000}"/>
    <cellStyle name="Normal 7 2 11 3 3 2" xfId="20508" xr:uid="{00000000-0005-0000-0000-0000D7510000}"/>
    <cellStyle name="Normal 7 2 11 3 4" xfId="20509" xr:uid="{00000000-0005-0000-0000-0000D8510000}"/>
    <cellStyle name="Normal 7 2 11 4" xfId="20510" xr:uid="{00000000-0005-0000-0000-0000D9510000}"/>
    <cellStyle name="Normal 7 2 11 4 2" xfId="20511" xr:uid="{00000000-0005-0000-0000-0000DA510000}"/>
    <cellStyle name="Normal 7 2 11 4 2 2" xfId="20512" xr:uid="{00000000-0005-0000-0000-0000DB510000}"/>
    <cellStyle name="Normal 7 2 11 4 2 2 2" xfId="20513" xr:uid="{00000000-0005-0000-0000-0000DC510000}"/>
    <cellStyle name="Normal 7 2 11 4 2 3" xfId="20514" xr:uid="{00000000-0005-0000-0000-0000DD510000}"/>
    <cellStyle name="Normal 7 2 11 4 3" xfId="20515" xr:uid="{00000000-0005-0000-0000-0000DE510000}"/>
    <cellStyle name="Normal 7 2 11 4 3 2" xfId="20516" xr:uid="{00000000-0005-0000-0000-0000DF510000}"/>
    <cellStyle name="Normal 7 2 11 4 4" xfId="20517" xr:uid="{00000000-0005-0000-0000-0000E0510000}"/>
    <cellStyle name="Normal 7 2 11 5" xfId="20518" xr:uid="{00000000-0005-0000-0000-0000E1510000}"/>
    <cellStyle name="Normal 7 2 11 5 2" xfId="20519" xr:uid="{00000000-0005-0000-0000-0000E2510000}"/>
    <cellStyle name="Normal 7 2 11 5 2 2" xfId="20520" xr:uid="{00000000-0005-0000-0000-0000E3510000}"/>
    <cellStyle name="Normal 7 2 11 5 3" xfId="20521" xr:uid="{00000000-0005-0000-0000-0000E4510000}"/>
    <cellStyle name="Normal 7 2 11 6" xfId="20522" xr:uid="{00000000-0005-0000-0000-0000E5510000}"/>
    <cellStyle name="Normal 7 2 11 6 2" xfId="20523" xr:uid="{00000000-0005-0000-0000-0000E6510000}"/>
    <cellStyle name="Normal 7 2 11 7" xfId="20524" xr:uid="{00000000-0005-0000-0000-0000E7510000}"/>
    <cellStyle name="Normal 7 2 11 7 2" xfId="20525" xr:uid="{00000000-0005-0000-0000-0000E8510000}"/>
    <cellStyle name="Normal 7 2 11 8" xfId="20526" xr:uid="{00000000-0005-0000-0000-0000E9510000}"/>
    <cellStyle name="Normal 7 2 12" xfId="20527" xr:uid="{00000000-0005-0000-0000-0000EA510000}"/>
    <cellStyle name="Normal 7 2 12 2" xfId="20528" xr:uid="{00000000-0005-0000-0000-0000EB510000}"/>
    <cellStyle name="Normal 7 2 12 2 2" xfId="20529" xr:uid="{00000000-0005-0000-0000-0000EC510000}"/>
    <cellStyle name="Normal 7 2 12 2 2 2" xfId="20530" xr:uid="{00000000-0005-0000-0000-0000ED510000}"/>
    <cellStyle name="Normal 7 2 12 2 3" xfId="20531" xr:uid="{00000000-0005-0000-0000-0000EE510000}"/>
    <cellStyle name="Normal 7 2 12 3" xfId="20532" xr:uid="{00000000-0005-0000-0000-0000EF510000}"/>
    <cellStyle name="Normal 7 2 12 3 2" xfId="20533" xr:uid="{00000000-0005-0000-0000-0000F0510000}"/>
    <cellStyle name="Normal 7 2 12 4" xfId="20534" xr:uid="{00000000-0005-0000-0000-0000F1510000}"/>
    <cellStyle name="Normal 7 2 12 4 2" xfId="20535" xr:uid="{00000000-0005-0000-0000-0000F2510000}"/>
    <cellStyle name="Normal 7 2 12 5" xfId="20536" xr:uid="{00000000-0005-0000-0000-0000F3510000}"/>
    <cellStyle name="Normal 7 2 13" xfId="20537" xr:uid="{00000000-0005-0000-0000-0000F4510000}"/>
    <cellStyle name="Normal 7 2 13 2" xfId="20538" xr:uid="{00000000-0005-0000-0000-0000F5510000}"/>
    <cellStyle name="Normal 7 2 13 2 2" xfId="20539" xr:uid="{00000000-0005-0000-0000-0000F6510000}"/>
    <cellStyle name="Normal 7 2 13 2 2 2" xfId="20540" xr:uid="{00000000-0005-0000-0000-0000F7510000}"/>
    <cellStyle name="Normal 7 2 13 2 3" xfId="20541" xr:uid="{00000000-0005-0000-0000-0000F8510000}"/>
    <cellStyle name="Normal 7 2 13 3" xfId="20542" xr:uid="{00000000-0005-0000-0000-0000F9510000}"/>
    <cellStyle name="Normal 7 2 13 3 2" xfId="20543" xr:uid="{00000000-0005-0000-0000-0000FA510000}"/>
    <cellStyle name="Normal 7 2 13 4" xfId="20544" xr:uid="{00000000-0005-0000-0000-0000FB510000}"/>
    <cellStyle name="Normal 7 2 14" xfId="20545" xr:uid="{00000000-0005-0000-0000-0000FC510000}"/>
    <cellStyle name="Normal 7 2 14 2" xfId="20546" xr:uid="{00000000-0005-0000-0000-0000FD510000}"/>
    <cellStyle name="Normal 7 2 14 2 2" xfId="20547" xr:uid="{00000000-0005-0000-0000-0000FE510000}"/>
    <cellStyle name="Normal 7 2 14 2 2 2" xfId="20548" xr:uid="{00000000-0005-0000-0000-0000FF510000}"/>
    <cellStyle name="Normal 7 2 14 2 3" xfId="20549" xr:uid="{00000000-0005-0000-0000-000000520000}"/>
    <cellStyle name="Normal 7 2 14 3" xfId="20550" xr:uid="{00000000-0005-0000-0000-000001520000}"/>
    <cellStyle name="Normal 7 2 14 3 2" xfId="20551" xr:uid="{00000000-0005-0000-0000-000002520000}"/>
    <cellStyle name="Normal 7 2 14 4" xfId="20552" xr:uid="{00000000-0005-0000-0000-000003520000}"/>
    <cellStyle name="Normal 7 2 15" xfId="20553" xr:uid="{00000000-0005-0000-0000-000004520000}"/>
    <cellStyle name="Normal 7 2 15 2" xfId="20554" xr:uid="{00000000-0005-0000-0000-000005520000}"/>
    <cellStyle name="Normal 7 2 15 2 2" xfId="20555" xr:uid="{00000000-0005-0000-0000-000006520000}"/>
    <cellStyle name="Normal 7 2 15 2 2 2" xfId="20556" xr:uid="{00000000-0005-0000-0000-000007520000}"/>
    <cellStyle name="Normal 7 2 15 2 3" xfId="20557" xr:uid="{00000000-0005-0000-0000-000008520000}"/>
    <cellStyle name="Normal 7 2 15 3" xfId="20558" xr:uid="{00000000-0005-0000-0000-000009520000}"/>
    <cellStyle name="Normal 7 2 15 3 2" xfId="20559" xr:uid="{00000000-0005-0000-0000-00000A520000}"/>
    <cellStyle name="Normal 7 2 15 4" xfId="20560" xr:uid="{00000000-0005-0000-0000-00000B520000}"/>
    <cellStyle name="Normal 7 2 16" xfId="20561" xr:uid="{00000000-0005-0000-0000-00000C520000}"/>
    <cellStyle name="Normal 7 2 16 2" xfId="20562" xr:uid="{00000000-0005-0000-0000-00000D520000}"/>
    <cellStyle name="Normal 7 2 16 2 2" xfId="20563" xr:uid="{00000000-0005-0000-0000-00000E520000}"/>
    <cellStyle name="Normal 7 2 16 3" xfId="20564" xr:uid="{00000000-0005-0000-0000-00000F520000}"/>
    <cellStyle name="Normal 7 2 17" xfId="20565" xr:uid="{00000000-0005-0000-0000-000010520000}"/>
    <cellStyle name="Normal 7 2 17 2" xfId="20566" xr:uid="{00000000-0005-0000-0000-000011520000}"/>
    <cellStyle name="Normal 7 2 18" xfId="20567" xr:uid="{00000000-0005-0000-0000-000012520000}"/>
    <cellStyle name="Normal 7 2 18 2" xfId="20568" xr:uid="{00000000-0005-0000-0000-000013520000}"/>
    <cellStyle name="Normal 7 2 19" xfId="20569" xr:uid="{00000000-0005-0000-0000-000014520000}"/>
    <cellStyle name="Normal 7 2 19 2" xfId="20570" xr:uid="{00000000-0005-0000-0000-000015520000}"/>
    <cellStyle name="Normal 7 2 2" xfId="553" xr:uid="{00000000-0005-0000-0000-000016520000}"/>
    <cellStyle name="Normal 7 2 2 10" xfId="20571" xr:uid="{00000000-0005-0000-0000-000017520000}"/>
    <cellStyle name="Normal 7 2 2 10 2" xfId="20572" xr:uid="{00000000-0005-0000-0000-000018520000}"/>
    <cellStyle name="Normal 7 2 2 10 2 2" xfId="20573" xr:uid="{00000000-0005-0000-0000-000019520000}"/>
    <cellStyle name="Normal 7 2 2 10 2 2 2" xfId="20574" xr:uid="{00000000-0005-0000-0000-00001A520000}"/>
    <cellStyle name="Normal 7 2 2 10 2 3" xfId="20575" xr:uid="{00000000-0005-0000-0000-00001B520000}"/>
    <cellStyle name="Normal 7 2 2 10 3" xfId="20576" xr:uid="{00000000-0005-0000-0000-00001C520000}"/>
    <cellStyle name="Normal 7 2 2 10 3 2" xfId="20577" xr:uid="{00000000-0005-0000-0000-00001D520000}"/>
    <cellStyle name="Normal 7 2 2 10 4" xfId="20578" xr:uid="{00000000-0005-0000-0000-00001E520000}"/>
    <cellStyle name="Normal 7 2 2 11" xfId="20579" xr:uid="{00000000-0005-0000-0000-00001F520000}"/>
    <cellStyle name="Normal 7 2 2 11 2" xfId="20580" xr:uid="{00000000-0005-0000-0000-000020520000}"/>
    <cellStyle name="Normal 7 2 2 11 2 2" xfId="20581" xr:uid="{00000000-0005-0000-0000-000021520000}"/>
    <cellStyle name="Normal 7 2 2 11 2 2 2" xfId="20582" xr:uid="{00000000-0005-0000-0000-000022520000}"/>
    <cellStyle name="Normal 7 2 2 11 2 3" xfId="20583" xr:uid="{00000000-0005-0000-0000-000023520000}"/>
    <cellStyle name="Normal 7 2 2 11 3" xfId="20584" xr:uid="{00000000-0005-0000-0000-000024520000}"/>
    <cellStyle name="Normal 7 2 2 11 3 2" xfId="20585" xr:uid="{00000000-0005-0000-0000-000025520000}"/>
    <cellStyle name="Normal 7 2 2 11 4" xfId="20586" xr:uid="{00000000-0005-0000-0000-000026520000}"/>
    <cellStyle name="Normal 7 2 2 12" xfId="20587" xr:uid="{00000000-0005-0000-0000-000027520000}"/>
    <cellStyle name="Normal 7 2 2 12 2" xfId="20588" xr:uid="{00000000-0005-0000-0000-000028520000}"/>
    <cellStyle name="Normal 7 2 2 12 2 2" xfId="20589" xr:uid="{00000000-0005-0000-0000-000029520000}"/>
    <cellStyle name="Normal 7 2 2 12 2 2 2" xfId="20590" xr:uid="{00000000-0005-0000-0000-00002A520000}"/>
    <cellStyle name="Normal 7 2 2 12 2 3" xfId="20591" xr:uid="{00000000-0005-0000-0000-00002B520000}"/>
    <cellStyle name="Normal 7 2 2 12 3" xfId="20592" xr:uid="{00000000-0005-0000-0000-00002C520000}"/>
    <cellStyle name="Normal 7 2 2 12 3 2" xfId="20593" xr:uid="{00000000-0005-0000-0000-00002D520000}"/>
    <cellStyle name="Normal 7 2 2 12 4" xfId="20594" xr:uid="{00000000-0005-0000-0000-00002E520000}"/>
    <cellStyle name="Normal 7 2 2 13" xfId="20595" xr:uid="{00000000-0005-0000-0000-00002F520000}"/>
    <cellStyle name="Normal 7 2 2 13 2" xfId="20596" xr:uid="{00000000-0005-0000-0000-000030520000}"/>
    <cellStyle name="Normal 7 2 2 13 2 2" xfId="20597" xr:uid="{00000000-0005-0000-0000-000031520000}"/>
    <cellStyle name="Normal 7 2 2 13 2 2 2" xfId="20598" xr:uid="{00000000-0005-0000-0000-000032520000}"/>
    <cellStyle name="Normal 7 2 2 13 2 3" xfId="20599" xr:uid="{00000000-0005-0000-0000-000033520000}"/>
    <cellStyle name="Normal 7 2 2 13 3" xfId="20600" xr:uid="{00000000-0005-0000-0000-000034520000}"/>
    <cellStyle name="Normal 7 2 2 13 3 2" xfId="20601" xr:uid="{00000000-0005-0000-0000-000035520000}"/>
    <cellStyle name="Normal 7 2 2 13 4" xfId="20602" xr:uid="{00000000-0005-0000-0000-000036520000}"/>
    <cellStyle name="Normal 7 2 2 14" xfId="20603" xr:uid="{00000000-0005-0000-0000-000037520000}"/>
    <cellStyle name="Normal 7 2 2 14 2" xfId="20604" xr:uid="{00000000-0005-0000-0000-000038520000}"/>
    <cellStyle name="Normal 7 2 2 14 2 2" xfId="20605" xr:uid="{00000000-0005-0000-0000-000039520000}"/>
    <cellStyle name="Normal 7 2 2 14 3" xfId="20606" xr:uid="{00000000-0005-0000-0000-00003A520000}"/>
    <cellStyle name="Normal 7 2 2 15" xfId="20607" xr:uid="{00000000-0005-0000-0000-00003B520000}"/>
    <cellStyle name="Normal 7 2 2 15 2" xfId="20608" xr:uid="{00000000-0005-0000-0000-00003C520000}"/>
    <cellStyle name="Normal 7 2 2 16" xfId="20609" xr:uid="{00000000-0005-0000-0000-00003D520000}"/>
    <cellStyle name="Normal 7 2 2 16 2" xfId="20610" xr:uid="{00000000-0005-0000-0000-00003E520000}"/>
    <cellStyle name="Normal 7 2 2 17" xfId="20611" xr:uid="{00000000-0005-0000-0000-00003F520000}"/>
    <cellStyle name="Normal 7 2 2 17 2" xfId="20612" xr:uid="{00000000-0005-0000-0000-000040520000}"/>
    <cellStyle name="Normal 7 2 2 18" xfId="20613" xr:uid="{00000000-0005-0000-0000-000041520000}"/>
    <cellStyle name="Normal 7 2 2 19" xfId="20614" xr:uid="{00000000-0005-0000-0000-000042520000}"/>
    <cellStyle name="Normal 7 2 2 2" xfId="554" xr:uid="{00000000-0005-0000-0000-000043520000}"/>
    <cellStyle name="Normal 7 2 2 2 10" xfId="20615" xr:uid="{00000000-0005-0000-0000-000044520000}"/>
    <cellStyle name="Normal 7 2 2 2 10 2" xfId="20616" xr:uid="{00000000-0005-0000-0000-000045520000}"/>
    <cellStyle name="Normal 7 2 2 2 10 2 2" xfId="20617" xr:uid="{00000000-0005-0000-0000-000046520000}"/>
    <cellStyle name="Normal 7 2 2 2 10 2 2 2" xfId="20618" xr:uid="{00000000-0005-0000-0000-000047520000}"/>
    <cellStyle name="Normal 7 2 2 2 10 2 3" xfId="20619" xr:uid="{00000000-0005-0000-0000-000048520000}"/>
    <cellStyle name="Normal 7 2 2 2 10 3" xfId="20620" xr:uid="{00000000-0005-0000-0000-000049520000}"/>
    <cellStyle name="Normal 7 2 2 2 10 3 2" xfId="20621" xr:uid="{00000000-0005-0000-0000-00004A520000}"/>
    <cellStyle name="Normal 7 2 2 2 10 4" xfId="20622" xr:uid="{00000000-0005-0000-0000-00004B520000}"/>
    <cellStyle name="Normal 7 2 2 2 11" xfId="20623" xr:uid="{00000000-0005-0000-0000-00004C520000}"/>
    <cellStyle name="Normal 7 2 2 2 11 2" xfId="20624" xr:uid="{00000000-0005-0000-0000-00004D520000}"/>
    <cellStyle name="Normal 7 2 2 2 11 2 2" xfId="20625" xr:uid="{00000000-0005-0000-0000-00004E520000}"/>
    <cellStyle name="Normal 7 2 2 2 11 2 2 2" xfId="20626" xr:uid="{00000000-0005-0000-0000-00004F520000}"/>
    <cellStyle name="Normal 7 2 2 2 11 2 3" xfId="20627" xr:uid="{00000000-0005-0000-0000-000050520000}"/>
    <cellStyle name="Normal 7 2 2 2 11 3" xfId="20628" xr:uid="{00000000-0005-0000-0000-000051520000}"/>
    <cellStyle name="Normal 7 2 2 2 11 3 2" xfId="20629" xr:uid="{00000000-0005-0000-0000-000052520000}"/>
    <cellStyle name="Normal 7 2 2 2 11 4" xfId="20630" xr:uid="{00000000-0005-0000-0000-000053520000}"/>
    <cellStyle name="Normal 7 2 2 2 12" xfId="20631" xr:uid="{00000000-0005-0000-0000-000054520000}"/>
    <cellStyle name="Normal 7 2 2 2 12 2" xfId="20632" xr:uid="{00000000-0005-0000-0000-000055520000}"/>
    <cellStyle name="Normal 7 2 2 2 12 2 2" xfId="20633" xr:uid="{00000000-0005-0000-0000-000056520000}"/>
    <cellStyle name="Normal 7 2 2 2 12 3" xfId="20634" xr:uid="{00000000-0005-0000-0000-000057520000}"/>
    <cellStyle name="Normal 7 2 2 2 13" xfId="20635" xr:uid="{00000000-0005-0000-0000-000058520000}"/>
    <cellStyle name="Normal 7 2 2 2 13 2" xfId="20636" xr:uid="{00000000-0005-0000-0000-000059520000}"/>
    <cellStyle name="Normal 7 2 2 2 14" xfId="20637" xr:uid="{00000000-0005-0000-0000-00005A520000}"/>
    <cellStyle name="Normal 7 2 2 2 14 2" xfId="20638" xr:uid="{00000000-0005-0000-0000-00005B520000}"/>
    <cellStyle name="Normal 7 2 2 2 15" xfId="20639" xr:uid="{00000000-0005-0000-0000-00005C520000}"/>
    <cellStyle name="Normal 7 2 2 2 16" xfId="20640" xr:uid="{00000000-0005-0000-0000-00005D520000}"/>
    <cellStyle name="Normal 7 2 2 2 17" xfId="20641" xr:uid="{00000000-0005-0000-0000-00005E520000}"/>
    <cellStyle name="Normal 7 2 2 2 2" xfId="555" xr:uid="{00000000-0005-0000-0000-00005F520000}"/>
    <cellStyle name="Normal 7 2 2 2 2 10" xfId="20642" xr:uid="{00000000-0005-0000-0000-000060520000}"/>
    <cellStyle name="Normal 7 2 2 2 2 10 2" xfId="20643" xr:uid="{00000000-0005-0000-0000-000061520000}"/>
    <cellStyle name="Normal 7 2 2 2 2 10 2 2" xfId="20644" xr:uid="{00000000-0005-0000-0000-000062520000}"/>
    <cellStyle name="Normal 7 2 2 2 2 10 2 2 2" xfId="20645" xr:uid="{00000000-0005-0000-0000-000063520000}"/>
    <cellStyle name="Normal 7 2 2 2 2 10 2 3" xfId="20646" xr:uid="{00000000-0005-0000-0000-000064520000}"/>
    <cellStyle name="Normal 7 2 2 2 2 10 3" xfId="20647" xr:uid="{00000000-0005-0000-0000-000065520000}"/>
    <cellStyle name="Normal 7 2 2 2 2 10 3 2" xfId="20648" xr:uid="{00000000-0005-0000-0000-000066520000}"/>
    <cellStyle name="Normal 7 2 2 2 2 10 4" xfId="20649" xr:uid="{00000000-0005-0000-0000-000067520000}"/>
    <cellStyle name="Normal 7 2 2 2 2 11" xfId="20650" xr:uid="{00000000-0005-0000-0000-000068520000}"/>
    <cellStyle name="Normal 7 2 2 2 2 11 2" xfId="20651" xr:uid="{00000000-0005-0000-0000-000069520000}"/>
    <cellStyle name="Normal 7 2 2 2 2 11 2 2" xfId="20652" xr:uid="{00000000-0005-0000-0000-00006A520000}"/>
    <cellStyle name="Normal 7 2 2 2 2 11 3" xfId="20653" xr:uid="{00000000-0005-0000-0000-00006B520000}"/>
    <cellStyle name="Normal 7 2 2 2 2 12" xfId="20654" xr:uid="{00000000-0005-0000-0000-00006C520000}"/>
    <cellStyle name="Normal 7 2 2 2 2 12 2" xfId="20655" xr:uid="{00000000-0005-0000-0000-00006D520000}"/>
    <cellStyle name="Normal 7 2 2 2 2 13" xfId="20656" xr:uid="{00000000-0005-0000-0000-00006E520000}"/>
    <cellStyle name="Normal 7 2 2 2 2 13 2" xfId="20657" xr:uid="{00000000-0005-0000-0000-00006F520000}"/>
    <cellStyle name="Normal 7 2 2 2 2 14" xfId="20658" xr:uid="{00000000-0005-0000-0000-000070520000}"/>
    <cellStyle name="Normal 7 2 2 2 2 2" xfId="556" xr:uid="{00000000-0005-0000-0000-000071520000}"/>
    <cellStyle name="Normal 7 2 2 2 2 2 10" xfId="20659" xr:uid="{00000000-0005-0000-0000-000072520000}"/>
    <cellStyle name="Normal 7 2 2 2 2 2 10 2" xfId="20660" xr:uid="{00000000-0005-0000-0000-000073520000}"/>
    <cellStyle name="Normal 7 2 2 2 2 2 11" xfId="20661" xr:uid="{00000000-0005-0000-0000-000074520000}"/>
    <cellStyle name="Normal 7 2 2 2 2 2 2" xfId="20662" xr:uid="{00000000-0005-0000-0000-000075520000}"/>
    <cellStyle name="Normal 7 2 2 2 2 2 2 2" xfId="20663" xr:uid="{00000000-0005-0000-0000-000076520000}"/>
    <cellStyle name="Normal 7 2 2 2 2 2 2 2 2" xfId="20664" xr:uid="{00000000-0005-0000-0000-000077520000}"/>
    <cellStyle name="Normal 7 2 2 2 2 2 2 2 2 2" xfId="20665" xr:uid="{00000000-0005-0000-0000-000078520000}"/>
    <cellStyle name="Normal 7 2 2 2 2 2 2 2 2 2 2" xfId="20666" xr:uid="{00000000-0005-0000-0000-000079520000}"/>
    <cellStyle name="Normal 7 2 2 2 2 2 2 2 2 2 2 2" xfId="20667" xr:uid="{00000000-0005-0000-0000-00007A520000}"/>
    <cellStyle name="Normal 7 2 2 2 2 2 2 2 2 2 3" xfId="20668" xr:uid="{00000000-0005-0000-0000-00007B520000}"/>
    <cellStyle name="Normal 7 2 2 2 2 2 2 2 2 3" xfId="20669" xr:uid="{00000000-0005-0000-0000-00007C520000}"/>
    <cellStyle name="Normal 7 2 2 2 2 2 2 2 2 3 2" xfId="20670" xr:uid="{00000000-0005-0000-0000-00007D520000}"/>
    <cellStyle name="Normal 7 2 2 2 2 2 2 2 2 4" xfId="20671" xr:uid="{00000000-0005-0000-0000-00007E520000}"/>
    <cellStyle name="Normal 7 2 2 2 2 2 2 2 3" xfId="20672" xr:uid="{00000000-0005-0000-0000-00007F520000}"/>
    <cellStyle name="Normal 7 2 2 2 2 2 2 2 3 2" xfId="20673" xr:uid="{00000000-0005-0000-0000-000080520000}"/>
    <cellStyle name="Normal 7 2 2 2 2 2 2 2 3 2 2" xfId="20674" xr:uid="{00000000-0005-0000-0000-000081520000}"/>
    <cellStyle name="Normal 7 2 2 2 2 2 2 2 3 2 2 2" xfId="20675" xr:uid="{00000000-0005-0000-0000-000082520000}"/>
    <cellStyle name="Normal 7 2 2 2 2 2 2 2 3 2 3" xfId="20676" xr:uid="{00000000-0005-0000-0000-000083520000}"/>
    <cellStyle name="Normal 7 2 2 2 2 2 2 2 3 3" xfId="20677" xr:uid="{00000000-0005-0000-0000-000084520000}"/>
    <cellStyle name="Normal 7 2 2 2 2 2 2 2 3 3 2" xfId="20678" xr:uid="{00000000-0005-0000-0000-000085520000}"/>
    <cellStyle name="Normal 7 2 2 2 2 2 2 2 3 4" xfId="20679" xr:uid="{00000000-0005-0000-0000-000086520000}"/>
    <cellStyle name="Normal 7 2 2 2 2 2 2 2 4" xfId="20680" xr:uid="{00000000-0005-0000-0000-000087520000}"/>
    <cellStyle name="Normal 7 2 2 2 2 2 2 2 4 2" xfId="20681" xr:uid="{00000000-0005-0000-0000-000088520000}"/>
    <cellStyle name="Normal 7 2 2 2 2 2 2 2 4 2 2" xfId="20682" xr:uid="{00000000-0005-0000-0000-000089520000}"/>
    <cellStyle name="Normal 7 2 2 2 2 2 2 2 4 2 2 2" xfId="20683" xr:uid="{00000000-0005-0000-0000-00008A520000}"/>
    <cellStyle name="Normal 7 2 2 2 2 2 2 2 4 2 3" xfId="20684" xr:uid="{00000000-0005-0000-0000-00008B520000}"/>
    <cellStyle name="Normal 7 2 2 2 2 2 2 2 4 3" xfId="20685" xr:uid="{00000000-0005-0000-0000-00008C520000}"/>
    <cellStyle name="Normal 7 2 2 2 2 2 2 2 4 3 2" xfId="20686" xr:uid="{00000000-0005-0000-0000-00008D520000}"/>
    <cellStyle name="Normal 7 2 2 2 2 2 2 2 4 4" xfId="20687" xr:uid="{00000000-0005-0000-0000-00008E520000}"/>
    <cellStyle name="Normal 7 2 2 2 2 2 2 2 5" xfId="20688" xr:uid="{00000000-0005-0000-0000-00008F520000}"/>
    <cellStyle name="Normal 7 2 2 2 2 2 2 2 5 2" xfId="20689" xr:uid="{00000000-0005-0000-0000-000090520000}"/>
    <cellStyle name="Normal 7 2 2 2 2 2 2 2 5 2 2" xfId="20690" xr:uid="{00000000-0005-0000-0000-000091520000}"/>
    <cellStyle name="Normal 7 2 2 2 2 2 2 2 5 3" xfId="20691" xr:uid="{00000000-0005-0000-0000-000092520000}"/>
    <cellStyle name="Normal 7 2 2 2 2 2 2 2 6" xfId="20692" xr:uid="{00000000-0005-0000-0000-000093520000}"/>
    <cellStyle name="Normal 7 2 2 2 2 2 2 2 6 2" xfId="20693" xr:uid="{00000000-0005-0000-0000-000094520000}"/>
    <cellStyle name="Normal 7 2 2 2 2 2 2 2 7" xfId="20694" xr:uid="{00000000-0005-0000-0000-000095520000}"/>
    <cellStyle name="Normal 7 2 2 2 2 2 2 3" xfId="20695" xr:uid="{00000000-0005-0000-0000-000096520000}"/>
    <cellStyle name="Normal 7 2 2 2 2 2 2 3 2" xfId="20696" xr:uid="{00000000-0005-0000-0000-000097520000}"/>
    <cellStyle name="Normal 7 2 2 2 2 2 2 3 2 2" xfId="20697" xr:uid="{00000000-0005-0000-0000-000098520000}"/>
    <cellStyle name="Normal 7 2 2 2 2 2 2 3 2 2 2" xfId="20698" xr:uid="{00000000-0005-0000-0000-000099520000}"/>
    <cellStyle name="Normal 7 2 2 2 2 2 2 3 2 3" xfId="20699" xr:uid="{00000000-0005-0000-0000-00009A520000}"/>
    <cellStyle name="Normal 7 2 2 2 2 2 2 3 3" xfId="20700" xr:uid="{00000000-0005-0000-0000-00009B520000}"/>
    <cellStyle name="Normal 7 2 2 2 2 2 2 3 3 2" xfId="20701" xr:uid="{00000000-0005-0000-0000-00009C520000}"/>
    <cellStyle name="Normal 7 2 2 2 2 2 2 3 4" xfId="20702" xr:uid="{00000000-0005-0000-0000-00009D520000}"/>
    <cellStyle name="Normal 7 2 2 2 2 2 2 4" xfId="20703" xr:uid="{00000000-0005-0000-0000-00009E520000}"/>
    <cellStyle name="Normal 7 2 2 2 2 2 2 4 2" xfId="20704" xr:uid="{00000000-0005-0000-0000-00009F520000}"/>
    <cellStyle name="Normal 7 2 2 2 2 2 2 4 2 2" xfId="20705" xr:uid="{00000000-0005-0000-0000-0000A0520000}"/>
    <cellStyle name="Normal 7 2 2 2 2 2 2 4 2 2 2" xfId="20706" xr:uid="{00000000-0005-0000-0000-0000A1520000}"/>
    <cellStyle name="Normal 7 2 2 2 2 2 2 4 2 3" xfId="20707" xr:uid="{00000000-0005-0000-0000-0000A2520000}"/>
    <cellStyle name="Normal 7 2 2 2 2 2 2 4 3" xfId="20708" xr:uid="{00000000-0005-0000-0000-0000A3520000}"/>
    <cellStyle name="Normal 7 2 2 2 2 2 2 4 3 2" xfId="20709" xr:uid="{00000000-0005-0000-0000-0000A4520000}"/>
    <cellStyle name="Normal 7 2 2 2 2 2 2 4 4" xfId="20710" xr:uid="{00000000-0005-0000-0000-0000A5520000}"/>
    <cellStyle name="Normal 7 2 2 2 2 2 2 5" xfId="20711" xr:uid="{00000000-0005-0000-0000-0000A6520000}"/>
    <cellStyle name="Normal 7 2 2 2 2 2 2 5 2" xfId="20712" xr:uid="{00000000-0005-0000-0000-0000A7520000}"/>
    <cellStyle name="Normal 7 2 2 2 2 2 2 5 2 2" xfId="20713" xr:uid="{00000000-0005-0000-0000-0000A8520000}"/>
    <cellStyle name="Normal 7 2 2 2 2 2 2 5 2 2 2" xfId="20714" xr:uid="{00000000-0005-0000-0000-0000A9520000}"/>
    <cellStyle name="Normal 7 2 2 2 2 2 2 5 2 3" xfId="20715" xr:uid="{00000000-0005-0000-0000-0000AA520000}"/>
    <cellStyle name="Normal 7 2 2 2 2 2 2 5 3" xfId="20716" xr:uid="{00000000-0005-0000-0000-0000AB520000}"/>
    <cellStyle name="Normal 7 2 2 2 2 2 2 5 3 2" xfId="20717" xr:uid="{00000000-0005-0000-0000-0000AC520000}"/>
    <cellStyle name="Normal 7 2 2 2 2 2 2 5 4" xfId="20718" xr:uid="{00000000-0005-0000-0000-0000AD520000}"/>
    <cellStyle name="Normal 7 2 2 2 2 2 2 6" xfId="20719" xr:uid="{00000000-0005-0000-0000-0000AE520000}"/>
    <cellStyle name="Normal 7 2 2 2 2 2 2 6 2" xfId="20720" xr:uid="{00000000-0005-0000-0000-0000AF520000}"/>
    <cellStyle name="Normal 7 2 2 2 2 2 2 6 2 2" xfId="20721" xr:uid="{00000000-0005-0000-0000-0000B0520000}"/>
    <cellStyle name="Normal 7 2 2 2 2 2 2 6 3" xfId="20722" xr:uid="{00000000-0005-0000-0000-0000B1520000}"/>
    <cellStyle name="Normal 7 2 2 2 2 2 2 7" xfId="20723" xr:uid="{00000000-0005-0000-0000-0000B2520000}"/>
    <cellStyle name="Normal 7 2 2 2 2 2 2 7 2" xfId="20724" xr:uid="{00000000-0005-0000-0000-0000B3520000}"/>
    <cellStyle name="Normal 7 2 2 2 2 2 2 8" xfId="20725" xr:uid="{00000000-0005-0000-0000-0000B4520000}"/>
    <cellStyle name="Normal 7 2 2 2 2 2 2 8 2" xfId="20726" xr:uid="{00000000-0005-0000-0000-0000B5520000}"/>
    <cellStyle name="Normal 7 2 2 2 2 2 2 9" xfId="20727" xr:uid="{00000000-0005-0000-0000-0000B6520000}"/>
    <cellStyle name="Normal 7 2 2 2 2 2 3" xfId="20728" xr:uid="{00000000-0005-0000-0000-0000B7520000}"/>
    <cellStyle name="Normal 7 2 2 2 2 2 3 2" xfId="20729" xr:uid="{00000000-0005-0000-0000-0000B8520000}"/>
    <cellStyle name="Normal 7 2 2 2 2 2 3 2 2" xfId="20730" xr:uid="{00000000-0005-0000-0000-0000B9520000}"/>
    <cellStyle name="Normal 7 2 2 2 2 2 3 2 2 2" xfId="20731" xr:uid="{00000000-0005-0000-0000-0000BA520000}"/>
    <cellStyle name="Normal 7 2 2 2 2 2 3 2 2 2 2" xfId="20732" xr:uid="{00000000-0005-0000-0000-0000BB520000}"/>
    <cellStyle name="Normal 7 2 2 2 2 2 3 2 2 3" xfId="20733" xr:uid="{00000000-0005-0000-0000-0000BC520000}"/>
    <cellStyle name="Normal 7 2 2 2 2 2 3 2 3" xfId="20734" xr:uid="{00000000-0005-0000-0000-0000BD520000}"/>
    <cellStyle name="Normal 7 2 2 2 2 2 3 2 3 2" xfId="20735" xr:uid="{00000000-0005-0000-0000-0000BE520000}"/>
    <cellStyle name="Normal 7 2 2 2 2 2 3 2 4" xfId="20736" xr:uid="{00000000-0005-0000-0000-0000BF520000}"/>
    <cellStyle name="Normal 7 2 2 2 2 2 3 3" xfId="20737" xr:uid="{00000000-0005-0000-0000-0000C0520000}"/>
    <cellStyle name="Normal 7 2 2 2 2 2 3 3 2" xfId="20738" xr:uid="{00000000-0005-0000-0000-0000C1520000}"/>
    <cellStyle name="Normal 7 2 2 2 2 2 3 3 2 2" xfId="20739" xr:uid="{00000000-0005-0000-0000-0000C2520000}"/>
    <cellStyle name="Normal 7 2 2 2 2 2 3 3 2 2 2" xfId="20740" xr:uid="{00000000-0005-0000-0000-0000C3520000}"/>
    <cellStyle name="Normal 7 2 2 2 2 2 3 3 2 3" xfId="20741" xr:uid="{00000000-0005-0000-0000-0000C4520000}"/>
    <cellStyle name="Normal 7 2 2 2 2 2 3 3 3" xfId="20742" xr:uid="{00000000-0005-0000-0000-0000C5520000}"/>
    <cellStyle name="Normal 7 2 2 2 2 2 3 3 3 2" xfId="20743" xr:uid="{00000000-0005-0000-0000-0000C6520000}"/>
    <cellStyle name="Normal 7 2 2 2 2 2 3 3 4" xfId="20744" xr:uid="{00000000-0005-0000-0000-0000C7520000}"/>
    <cellStyle name="Normal 7 2 2 2 2 2 3 4" xfId="20745" xr:uid="{00000000-0005-0000-0000-0000C8520000}"/>
    <cellStyle name="Normal 7 2 2 2 2 2 3 4 2" xfId="20746" xr:uid="{00000000-0005-0000-0000-0000C9520000}"/>
    <cellStyle name="Normal 7 2 2 2 2 2 3 4 2 2" xfId="20747" xr:uid="{00000000-0005-0000-0000-0000CA520000}"/>
    <cellStyle name="Normal 7 2 2 2 2 2 3 4 2 2 2" xfId="20748" xr:uid="{00000000-0005-0000-0000-0000CB520000}"/>
    <cellStyle name="Normal 7 2 2 2 2 2 3 4 2 3" xfId="20749" xr:uid="{00000000-0005-0000-0000-0000CC520000}"/>
    <cellStyle name="Normal 7 2 2 2 2 2 3 4 3" xfId="20750" xr:uid="{00000000-0005-0000-0000-0000CD520000}"/>
    <cellStyle name="Normal 7 2 2 2 2 2 3 4 3 2" xfId="20751" xr:uid="{00000000-0005-0000-0000-0000CE520000}"/>
    <cellStyle name="Normal 7 2 2 2 2 2 3 4 4" xfId="20752" xr:uid="{00000000-0005-0000-0000-0000CF520000}"/>
    <cellStyle name="Normal 7 2 2 2 2 2 3 5" xfId="20753" xr:uid="{00000000-0005-0000-0000-0000D0520000}"/>
    <cellStyle name="Normal 7 2 2 2 2 2 3 5 2" xfId="20754" xr:uid="{00000000-0005-0000-0000-0000D1520000}"/>
    <cellStyle name="Normal 7 2 2 2 2 2 3 5 2 2" xfId="20755" xr:uid="{00000000-0005-0000-0000-0000D2520000}"/>
    <cellStyle name="Normal 7 2 2 2 2 2 3 5 3" xfId="20756" xr:uid="{00000000-0005-0000-0000-0000D3520000}"/>
    <cellStyle name="Normal 7 2 2 2 2 2 3 6" xfId="20757" xr:uid="{00000000-0005-0000-0000-0000D4520000}"/>
    <cellStyle name="Normal 7 2 2 2 2 2 3 6 2" xfId="20758" xr:uid="{00000000-0005-0000-0000-0000D5520000}"/>
    <cellStyle name="Normal 7 2 2 2 2 2 3 7" xfId="20759" xr:uid="{00000000-0005-0000-0000-0000D6520000}"/>
    <cellStyle name="Normal 7 2 2 2 2 2 4" xfId="20760" xr:uid="{00000000-0005-0000-0000-0000D7520000}"/>
    <cellStyle name="Normal 7 2 2 2 2 2 4 2" xfId="20761" xr:uid="{00000000-0005-0000-0000-0000D8520000}"/>
    <cellStyle name="Normal 7 2 2 2 2 2 4 2 2" xfId="20762" xr:uid="{00000000-0005-0000-0000-0000D9520000}"/>
    <cellStyle name="Normal 7 2 2 2 2 2 4 2 2 2" xfId="20763" xr:uid="{00000000-0005-0000-0000-0000DA520000}"/>
    <cellStyle name="Normal 7 2 2 2 2 2 4 2 3" xfId="20764" xr:uid="{00000000-0005-0000-0000-0000DB520000}"/>
    <cellStyle name="Normal 7 2 2 2 2 2 4 3" xfId="20765" xr:uid="{00000000-0005-0000-0000-0000DC520000}"/>
    <cellStyle name="Normal 7 2 2 2 2 2 4 3 2" xfId="20766" xr:uid="{00000000-0005-0000-0000-0000DD520000}"/>
    <cellStyle name="Normal 7 2 2 2 2 2 4 4" xfId="20767" xr:uid="{00000000-0005-0000-0000-0000DE520000}"/>
    <cellStyle name="Normal 7 2 2 2 2 2 5" xfId="20768" xr:uid="{00000000-0005-0000-0000-0000DF520000}"/>
    <cellStyle name="Normal 7 2 2 2 2 2 5 2" xfId="20769" xr:uid="{00000000-0005-0000-0000-0000E0520000}"/>
    <cellStyle name="Normal 7 2 2 2 2 2 5 2 2" xfId="20770" xr:uid="{00000000-0005-0000-0000-0000E1520000}"/>
    <cellStyle name="Normal 7 2 2 2 2 2 5 2 2 2" xfId="20771" xr:uid="{00000000-0005-0000-0000-0000E2520000}"/>
    <cellStyle name="Normal 7 2 2 2 2 2 5 2 3" xfId="20772" xr:uid="{00000000-0005-0000-0000-0000E3520000}"/>
    <cellStyle name="Normal 7 2 2 2 2 2 5 3" xfId="20773" xr:uid="{00000000-0005-0000-0000-0000E4520000}"/>
    <cellStyle name="Normal 7 2 2 2 2 2 5 3 2" xfId="20774" xr:uid="{00000000-0005-0000-0000-0000E5520000}"/>
    <cellStyle name="Normal 7 2 2 2 2 2 5 4" xfId="20775" xr:uid="{00000000-0005-0000-0000-0000E6520000}"/>
    <cellStyle name="Normal 7 2 2 2 2 2 6" xfId="20776" xr:uid="{00000000-0005-0000-0000-0000E7520000}"/>
    <cellStyle name="Normal 7 2 2 2 2 2 6 2" xfId="20777" xr:uid="{00000000-0005-0000-0000-0000E8520000}"/>
    <cellStyle name="Normal 7 2 2 2 2 2 6 2 2" xfId="20778" xr:uid="{00000000-0005-0000-0000-0000E9520000}"/>
    <cellStyle name="Normal 7 2 2 2 2 2 6 2 2 2" xfId="20779" xr:uid="{00000000-0005-0000-0000-0000EA520000}"/>
    <cellStyle name="Normal 7 2 2 2 2 2 6 2 3" xfId="20780" xr:uid="{00000000-0005-0000-0000-0000EB520000}"/>
    <cellStyle name="Normal 7 2 2 2 2 2 6 3" xfId="20781" xr:uid="{00000000-0005-0000-0000-0000EC520000}"/>
    <cellStyle name="Normal 7 2 2 2 2 2 6 3 2" xfId="20782" xr:uid="{00000000-0005-0000-0000-0000ED520000}"/>
    <cellStyle name="Normal 7 2 2 2 2 2 6 4" xfId="20783" xr:uid="{00000000-0005-0000-0000-0000EE520000}"/>
    <cellStyle name="Normal 7 2 2 2 2 2 7" xfId="20784" xr:uid="{00000000-0005-0000-0000-0000EF520000}"/>
    <cellStyle name="Normal 7 2 2 2 2 2 7 2" xfId="20785" xr:uid="{00000000-0005-0000-0000-0000F0520000}"/>
    <cellStyle name="Normal 7 2 2 2 2 2 7 2 2" xfId="20786" xr:uid="{00000000-0005-0000-0000-0000F1520000}"/>
    <cellStyle name="Normal 7 2 2 2 2 2 7 2 2 2" xfId="20787" xr:uid="{00000000-0005-0000-0000-0000F2520000}"/>
    <cellStyle name="Normal 7 2 2 2 2 2 7 2 3" xfId="20788" xr:uid="{00000000-0005-0000-0000-0000F3520000}"/>
    <cellStyle name="Normal 7 2 2 2 2 2 7 3" xfId="20789" xr:uid="{00000000-0005-0000-0000-0000F4520000}"/>
    <cellStyle name="Normal 7 2 2 2 2 2 7 3 2" xfId="20790" xr:uid="{00000000-0005-0000-0000-0000F5520000}"/>
    <cellStyle name="Normal 7 2 2 2 2 2 7 4" xfId="20791" xr:uid="{00000000-0005-0000-0000-0000F6520000}"/>
    <cellStyle name="Normal 7 2 2 2 2 2 8" xfId="20792" xr:uid="{00000000-0005-0000-0000-0000F7520000}"/>
    <cellStyle name="Normal 7 2 2 2 2 2 8 2" xfId="20793" xr:uid="{00000000-0005-0000-0000-0000F8520000}"/>
    <cellStyle name="Normal 7 2 2 2 2 2 8 2 2" xfId="20794" xr:uid="{00000000-0005-0000-0000-0000F9520000}"/>
    <cellStyle name="Normal 7 2 2 2 2 2 8 3" xfId="20795" xr:uid="{00000000-0005-0000-0000-0000FA520000}"/>
    <cellStyle name="Normal 7 2 2 2 2 2 9" xfId="20796" xr:uid="{00000000-0005-0000-0000-0000FB520000}"/>
    <cellStyle name="Normal 7 2 2 2 2 2 9 2" xfId="20797" xr:uid="{00000000-0005-0000-0000-0000FC520000}"/>
    <cellStyle name="Normal 7 2 2 2 2 3" xfId="20798" xr:uid="{00000000-0005-0000-0000-0000FD520000}"/>
    <cellStyle name="Normal 7 2 2 2 2 3 10" xfId="20799" xr:uid="{00000000-0005-0000-0000-0000FE520000}"/>
    <cellStyle name="Normal 7 2 2 2 2 3 2" xfId="20800" xr:uid="{00000000-0005-0000-0000-0000FF520000}"/>
    <cellStyle name="Normal 7 2 2 2 2 3 2 2" xfId="20801" xr:uid="{00000000-0005-0000-0000-000000530000}"/>
    <cellStyle name="Normal 7 2 2 2 2 3 2 2 2" xfId="20802" xr:uid="{00000000-0005-0000-0000-000001530000}"/>
    <cellStyle name="Normal 7 2 2 2 2 3 2 2 2 2" xfId="20803" xr:uid="{00000000-0005-0000-0000-000002530000}"/>
    <cellStyle name="Normal 7 2 2 2 2 3 2 2 2 2 2" xfId="20804" xr:uid="{00000000-0005-0000-0000-000003530000}"/>
    <cellStyle name="Normal 7 2 2 2 2 3 2 2 2 3" xfId="20805" xr:uid="{00000000-0005-0000-0000-000004530000}"/>
    <cellStyle name="Normal 7 2 2 2 2 3 2 2 3" xfId="20806" xr:uid="{00000000-0005-0000-0000-000005530000}"/>
    <cellStyle name="Normal 7 2 2 2 2 3 2 2 3 2" xfId="20807" xr:uid="{00000000-0005-0000-0000-000006530000}"/>
    <cellStyle name="Normal 7 2 2 2 2 3 2 2 4" xfId="20808" xr:uid="{00000000-0005-0000-0000-000007530000}"/>
    <cellStyle name="Normal 7 2 2 2 2 3 2 3" xfId="20809" xr:uid="{00000000-0005-0000-0000-000008530000}"/>
    <cellStyle name="Normal 7 2 2 2 2 3 2 3 2" xfId="20810" xr:uid="{00000000-0005-0000-0000-000009530000}"/>
    <cellStyle name="Normal 7 2 2 2 2 3 2 3 2 2" xfId="20811" xr:uid="{00000000-0005-0000-0000-00000A530000}"/>
    <cellStyle name="Normal 7 2 2 2 2 3 2 3 2 2 2" xfId="20812" xr:uid="{00000000-0005-0000-0000-00000B530000}"/>
    <cellStyle name="Normal 7 2 2 2 2 3 2 3 2 3" xfId="20813" xr:uid="{00000000-0005-0000-0000-00000C530000}"/>
    <cellStyle name="Normal 7 2 2 2 2 3 2 3 3" xfId="20814" xr:uid="{00000000-0005-0000-0000-00000D530000}"/>
    <cellStyle name="Normal 7 2 2 2 2 3 2 3 3 2" xfId="20815" xr:uid="{00000000-0005-0000-0000-00000E530000}"/>
    <cellStyle name="Normal 7 2 2 2 2 3 2 3 4" xfId="20816" xr:uid="{00000000-0005-0000-0000-00000F530000}"/>
    <cellStyle name="Normal 7 2 2 2 2 3 2 4" xfId="20817" xr:uid="{00000000-0005-0000-0000-000010530000}"/>
    <cellStyle name="Normal 7 2 2 2 2 3 2 4 2" xfId="20818" xr:uid="{00000000-0005-0000-0000-000011530000}"/>
    <cellStyle name="Normal 7 2 2 2 2 3 2 4 2 2" xfId="20819" xr:uid="{00000000-0005-0000-0000-000012530000}"/>
    <cellStyle name="Normal 7 2 2 2 2 3 2 4 2 2 2" xfId="20820" xr:uid="{00000000-0005-0000-0000-000013530000}"/>
    <cellStyle name="Normal 7 2 2 2 2 3 2 4 2 3" xfId="20821" xr:uid="{00000000-0005-0000-0000-000014530000}"/>
    <cellStyle name="Normal 7 2 2 2 2 3 2 4 3" xfId="20822" xr:uid="{00000000-0005-0000-0000-000015530000}"/>
    <cellStyle name="Normal 7 2 2 2 2 3 2 4 3 2" xfId="20823" xr:uid="{00000000-0005-0000-0000-000016530000}"/>
    <cellStyle name="Normal 7 2 2 2 2 3 2 4 4" xfId="20824" xr:uid="{00000000-0005-0000-0000-000017530000}"/>
    <cellStyle name="Normal 7 2 2 2 2 3 2 5" xfId="20825" xr:uid="{00000000-0005-0000-0000-000018530000}"/>
    <cellStyle name="Normal 7 2 2 2 2 3 2 5 2" xfId="20826" xr:uid="{00000000-0005-0000-0000-000019530000}"/>
    <cellStyle name="Normal 7 2 2 2 2 3 2 5 2 2" xfId="20827" xr:uid="{00000000-0005-0000-0000-00001A530000}"/>
    <cellStyle name="Normal 7 2 2 2 2 3 2 5 3" xfId="20828" xr:uid="{00000000-0005-0000-0000-00001B530000}"/>
    <cellStyle name="Normal 7 2 2 2 2 3 2 6" xfId="20829" xr:uid="{00000000-0005-0000-0000-00001C530000}"/>
    <cellStyle name="Normal 7 2 2 2 2 3 2 6 2" xfId="20830" xr:uid="{00000000-0005-0000-0000-00001D530000}"/>
    <cellStyle name="Normal 7 2 2 2 2 3 2 7" xfId="20831" xr:uid="{00000000-0005-0000-0000-00001E530000}"/>
    <cellStyle name="Normal 7 2 2 2 2 3 3" xfId="20832" xr:uid="{00000000-0005-0000-0000-00001F530000}"/>
    <cellStyle name="Normal 7 2 2 2 2 3 3 2" xfId="20833" xr:uid="{00000000-0005-0000-0000-000020530000}"/>
    <cellStyle name="Normal 7 2 2 2 2 3 3 2 2" xfId="20834" xr:uid="{00000000-0005-0000-0000-000021530000}"/>
    <cellStyle name="Normal 7 2 2 2 2 3 3 2 2 2" xfId="20835" xr:uid="{00000000-0005-0000-0000-000022530000}"/>
    <cellStyle name="Normal 7 2 2 2 2 3 3 2 3" xfId="20836" xr:uid="{00000000-0005-0000-0000-000023530000}"/>
    <cellStyle name="Normal 7 2 2 2 2 3 3 3" xfId="20837" xr:uid="{00000000-0005-0000-0000-000024530000}"/>
    <cellStyle name="Normal 7 2 2 2 2 3 3 3 2" xfId="20838" xr:uid="{00000000-0005-0000-0000-000025530000}"/>
    <cellStyle name="Normal 7 2 2 2 2 3 3 4" xfId="20839" xr:uid="{00000000-0005-0000-0000-000026530000}"/>
    <cellStyle name="Normal 7 2 2 2 2 3 4" xfId="20840" xr:uid="{00000000-0005-0000-0000-000027530000}"/>
    <cellStyle name="Normal 7 2 2 2 2 3 4 2" xfId="20841" xr:uid="{00000000-0005-0000-0000-000028530000}"/>
    <cellStyle name="Normal 7 2 2 2 2 3 4 2 2" xfId="20842" xr:uid="{00000000-0005-0000-0000-000029530000}"/>
    <cellStyle name="Normal 7 2 2 2 2 3 4 2 2 2" xfId="20843" xr:uid="{00000000-0005-0000-0000-00002A530000}"/>
    <cellStyle name="Normal 7 2 2 2 2 3 4 2 3" xfId="20844" xr:uid="{00000000-0005-0000-0000-00002B530000}"/>
    <cellStyle name="Normal 7 2 2 2 2 3 4 3" xfId="20845" xr:uid="{00000000-0005-0000-0000-00002C530000}"/>
    <cellStyle name="Normal 7 2 2 2 2 3 4 3 2" xfId="20846" xr:uid="{00000000-0005-0000-0000-00002D530000}"/>
    <cellStyle name="Normal 7 2 2 2 2 3 4 4" xfId="20847" xr:uid="{00000000-0005-0000-0000-00002E530000}"/>
    <cellStyle name="Normal 7 2 2 2 2 3 5" xfId="20848" xr:uid="{00000000-0005-0000-0000-00002F530000}"/>
    <cellStyle name="Normal 7 2 2 2 2 3 5 2" xfId="20849" xr:uid="{00000000-0005-0000-0000-000030530000}"/>
    <cellStyle name="Normal 7 2 2 2 2 3 5 2 2" xfId="20850" xr:uid="{00000000-0005-0000-0000-000031530000}"/>
    <cellStyle name="Normal 7 2 2 2 2 3 5 2 2 2" xfId="20851" xr:uid="{00000000-0005-0000-0000-000032530000}"/>
    <cellStyle name="Normal 7 2 2 2 2 3 5 2 3" xfId="20852" xr:uid="{00000000-0005-0000-0000-000033530000}"/>
    <cellStyle name="Normal 7 2 2 2 2 3 5 3" xfId="20853" xr:uid="{00000000-0005-0000-0000-000034530000}"/>
    <cellStyle name="Normal 7 2 2 2 2 3 5 3 2" xfId="20854" xr:uid="{00000000-0005-0000-0000-000035530000}"/>
    <cellStyle name="Normal 7 2 2 2 2 3 5 4" xfId="20855" xr:uid="{00000000-0005-0000-0000-000036530000}"/>
    <cellStyle name="Normal 7 2 2 2 2 3 6" xfId="20856" xr:uid="{00000000-0005-0000-0000-000037530000}"/>
    <cellStyle name="Normal 7 2 2 2 2 3 6 2" xfId="20857" xr:uid="{00000000-0005-0000-0000-000038530000}"/>
    <cellStyle name="Normal 7 2 2 2 2 3 6 2 2" xfId="20858" xr:uid="{00000000-0005-0000-0000-000039530000}"/>
    <cellStyle name="Normal 7 2 2 2 2 3 6 2 2 2" xfId="20859" xr:uid="{00000000-0005-0000-0000-00003A530000}"/>
    <cellStyle name="Normal 7 2 2 2 2 3 6 2 3" xfId="20860" xr:uid="{00000000-0005-0000-0000-00003B530000}"/>
    <cellStyle name="Normal 7 2 2 2 2 3 6 3" xfId="20861" xr:uid="{00000000-0005-0000-0000-00003C530000}"/>
    <cellStyle name="Normal 7 2 2 2 2 3 6 3 2" xfId="20862" xr:uid="{00000000-0005-0000-0000-00003D530000}"/>
    <cellStyle name="Normal 7 2 2 2 2 3 6 4" xfId="20863" xr:uid="{00000000-0005-0000-0000-00003E530000}"/>
    <cellStyle name="Normal 7 2 2 2 2 3 7" xfId="20864" xr:uid="{00000000-0005-0000-0000-00003F530000}"/>
    <cellStyle name="Normal 7 2 2 2 2 3 7 2" xfId="20865" xr:uid="{00000000-0005-0000-0000-000040530000}"/>
    <cellStyle name="Normal 7 2 2 2 2 3 7 2 2" xfId="20866" xr:uid="{00000000-0005-0000-0000-000041530000}"/>
    <cellStyle name="Normal 7 2 2 2 2 3 7 3" xfId="20867" xr:uid="{00000000-0005-0000-0000-000042530000}"/>
    <cellStyle name="Normal 7 2 2 2 2 3 8" xfId="20868" xr:uid="{00000000-0005-0000-0000-000043530000}"/>
    <cellStyle name="Normal 7 2 2 2 2 3 8 2" xfId="20869" xr:uid="{00000000-0005-0000-0000-000044530000}"/>
    <cellStyle name="Normal 7 2 2 2 2 3 9" xfId="20870" xr:uid="{00000000-0005-0000-0000-000045530000}"/>
    <cellStyle name="Normal 7 2 2 2 2 3 9 2" xfId="20871" xr:uid="{00000000-0005-0000-0000-000046530000}"/>
    <cellStyle name="Normal 7 2 2 2 2 4" xfId="20872" xr:uid="{00000000-0005-0000-0000-000047530000}"/>
    <cellStyle name="Normal 7 2 2 2 2 4 2" xfId="20873" xr:uid="{00000000-0005-0000-0000-000048530000}"/>
    <cellStyle name="Normal 7 2 2 2 2 4 2 2" xfId="20874" xr:uid="{00000000-0005-0000-0000-000049530000}"/>
    <cellStyle name="Normal 7 2 2 2 2 4 2 2 2" xfId="20875" xr:uid="{00000000-0005-0000-0000-00004A530000}"/>
    <cellStyle name="Normal 7 2 2 2 2 4 2 2 2 2" xfId="20876" xr:uid="{00000000-0005-0000-0000-00004B530000}"/>
    <cellStyle name="Normal 7 2 2 2 2 4 2 2 2 2 2" xfId="20877" xr:uid="{00000000-0005-0000-0000-00004C530000}"/>
    <cellStyle name="Normal 7 2 2 2 2 4 2 2 2 3" xfId="20878" xr:uid="{00000000-0005-0000-0000-00004D530000}"/>
    <cellStyle name="Normal 7 2 2 2 2 4 2 2 3" xfId="20879" xr:uid="{00000000-0005-0000-0000-00004E530000}"/>
    <cellStyle name="Normal 7 2 2 2 2 4 2 2 3 2" xfId="20880" xr:uid="{00000000-0005-0000-0000-00004F530000}"/>
    <cellStyle name="Normal 7 2 2 2 2 4 2 2 4" xfId="20881" xr:uid="{00000000-0005-0000-0000-000050530000}"/>
    <cellStyle name="Normal 7 2 2 2 2 4 2 3" xfId="20882" xr:uid="{00000000-0005-0000-0000-000051530000}"/>
    <cellStyle name="Normal 7 2 2 2 2 4 2 3 2" xfId="20883" xr:uid="{00000000-0005-0000-0000-000052530000}"/>
    <cellStyle name="Normal 7 2 2 2 2 4 2 3 2 2" xfId="20884" xr:uid="{00000000-0005-0000-0000-000053530000}"/>
    <cellStyle name="Normal 7 2 2 2 2 4 2 3 2 2 2" xfId="20885" xr:uid="{00000000-0005-0000-0000-000054530000}"/>
    <cellStyle name="Normal 7 2 2 2 2 4 2 3 2 3" xfId="20886" xr:uid="{00000000-0005-0000-0000-000055530000}"/>
    <cellStyle name="Normal 7 2 2 2 2 4 2 3 3" xfId="20887" xr:uid="{00000000-0005-0000-0000-000056530000}"/>
    <cellStyle name="Normal 7 2 2 2 2 4 2 3 3 2" xfId="20888" xr:uid="{00000000-0005-0000-0000-000057530000}"/>
    <cellStyle name="Normal 7 2 2 2 2 4 2 3 4" xfId="20889" xr:uid="{00000000-0005-0000-0000-000058530000}"/>
    <cellStyle name="Normal 7 2 2 2 2 4 2 4" xfId="20890" xr:uid="{00000000-0005-0000-0000-000059530000}"/>
    <cellStyle name="Normal 7 2 2 2 2 4 2 4 2" xfId="20891" xr:uid="{00000000-0005-0000-0000-00005A530000}"/>
    <cellStyle name="Normal 7 2 2 2 2 4 2 4 2 2" xfId="20892" xr:uid="{00000000-0005-0000-0000-00005B530000}"/>
    <cellStyle name="Normal 7 2 2 2 2 4 2 4 2 2 2" xfId="20893" xr:uid="{00000000-0005-0000-0000-00005C530000}"/>
    <cellStyle name="Normal 7 2 2 2 2 4 2 4 2 3" xfId="20894" xr:uid="{00000000-0005-0000-0000-00005D530000}"/>
    <cellStyle name="Normal 7 2 2 2 2 4 2 4 3" xfId="20895" xr:uid="{00000000-0005-0000-0000-00005E530000}"/>
    <cellStyle name="Normal 7 2 2 2 2 4 2 4 3 2" xfId="20896" xr:uid="{00000000-0005-0000-0000-00005F530000}"/>
    <cellStyle name="Normal 7 2 2 2 2 4 2 4 4" xfId="20897" xr:uid="{00000000-0005-0000-0000-000060530000}"/>
    <cellStyle name="Normal 7 2 2 2 2 4 2 5" xfId="20898" xr:uid="{00000000-0005-0000-0000-000061530000}"/>
    <cellStyle name="Normal 7 2 2 2 2 4 2 5 2" xfId="20899" xr:uid="{00000000-0005-0000-0000-000062530000}"/>
    <cellStyle name="Normal 7 2 2 2 2 4 2 5 2 2" xfId="20900" xr:uid="{00000000-0005-0000-0000-000063530000}"/>
    <cellStyle name="Normal 7 2 2 2 2 4 2 5 3" xfId="20901" xr:uid="{00000000-0005-0000-0000-000064530000}"/>
    <cellStyle name="Normal 7 2 2 2 2 4 2 6" xfId="20902" xr:uid="{00000000-0005-0000-0000-000065530000}"/>
    <cellStyle name="Normal 7 2 2 2 2 4 2 6 2" xfId="20903" xr:uid="{00000000-0005-0000-0000-000066530000}"/>
    <cellStyle name="Normal 7 2 2 2 2 4 2 7" xfId="20904" xr:uid="{00000000-0005-0000-0000-000067530000}"/>
    <cellStyle name="Normal 7 2 2 2 2 4 3" xfId="20905" xr:uid="{00000000-0005-0000-0000-000068530000}"/>
    <cellStyle name="Normal 7 2 2 2 2 4 3 2" xfId="20906" xr:uid="{00000000-0005-0000-0000-000069530000}"/>
    <cellStyle name="Normal 7 2 2 2 2 4 3 2 2" xfId="20907" xr:uid="{00000000-0005-0000-0000-00006A530000}"/>
    <cellStyle name="Normal 7 2 2 2 2 4 3 2 2 2" xfId="20908" xr:uid="{00000000-0005-0000-0000-00006B530000}"/>
    <cellStyle name="Normal 7 2 2 2 2 4 3 2 3" xfId="20909" xr:uid="{00000000-0005-0000-0000-00006C530000}"/>
    <cellStyle name="Normal 7 2 2 2 2 4 3 3" xfId="20910" xr:uid="{00000000-0005-0000-0000-00006D530000}"/>
    <cellStyle name="Normal 7 2 2 2 2 4 3 3 2" xfId="20911" xr:uid="{00000000-0005-0000-0000-00006E530000}"/>
    <cellStyle name="Normal 7 2 2 2 2 4 3 4" xfId="20912" xr:uid="{00000000-0005-0000-0000-00006F530000}"/>
    <cellStyle name="Normal 7 2 2 2 2 4 4" xfId="20913" xr:uid="{00000000-0005-0000-0000-000070530000}"/>
    <cellStyle name="Normal 7 2 2 2 2 4 4 2" xfId="20914" xr:uid="{00000000-0005-0000-0000-000071530000}"/>
    <cellStyle name="Normal 7 2 2 2 2 4 4 2 2" xfId="20915" xr:uid="{00000000-0005-0000-0000-000072530000}"/>
    <cellStyle name="Normal 7 2 2 2 2 4 4 2 2 2" xfId="20916" xr:uid="{00000000-0005-0000-0000-000073530000}"/>
    <cellStyle name="Normal 7 2 2 2 2 4 4 2 3" xfId="20917" xr:uid="{00000000-0005-0000-0000-000074530000}"/>
    <cellStyle name="Normal 7 2 2 2 2 4 4 3" xfId="20918" xr:uid="{00000000-0005-0000-0000-000075530000}"/>
    <cellStyle name="Normal 7 2 2 2 2 4 4 3 2" xfId="20919" xr:uid="{00000000-0005-0000-0000-000076530000}"/>
    <cellStyle name="Normal 7 2 2 2 2 4 4 4" xfId="20920" xr:uid="{00000000-0005-0000-0000-000077530000}"/>
    <cellStyle name="Normal 7 2 2 2 2 4 5" xfId="20921" xr:uid="{00000000-0005-0000-0000-000078530000}"/>
    <cellStyle name="Normal 7 2 2 2 2 4 5 2" xfId="20922" xr:uid="{00000000-0005-0000-0000-000079530000}"/>
    <cellStyle name="Normal 7 2 2 2 2 4 5 2 2" xfId="20923" xr:uid="{00000000-0005-0000-0000-00007A530000}"/>
    <cellStyle name="Normal 7 2 2 2 2 4 5 2 2 2" xfId="20924" xr:uid="{00000000-0005-0000-0000-00007B530000}"/>
    <cellStyle name="Normal 7 2 2 2 2 4 5 2 3" xfId="20925" xr:uid="{00000000-0005-0000-0000-00007C530000}"/>
    <cellStyle name="Normal 7 2 2 2 2 4 5 3" xfId="20926" xr:uid="{00000000-0005-0000-0000-00007D530000}"/>
    <cellStyle name="Normal 7 2 2 2 2 4 5 3 2" xfId="20927" xr:uid="{00000000-0005-0000-0000-00007E530000}"/>
    <cellStyle name="Normal 7 2 2 2 2 4 5 4" xfId="20928" xr:uid="{00000000-0005-0000-0000-00007F530000}"/>
    <cellStyle name="Normal 7 2 2 2 2 4 6" xfId="20929" xr:uid="{00000000-0005-0000-0000-000080530000}"/>
    <cellStyle name="Normal 7 2 2 2 2 4 6 2" xfId="20930" xr:uid="{00000000-0005-0000-0000-000081530000}"/>
    <cellStyle name="Normal 7 2 2 2 2 4 6 2 2" xfId="20931" xr:uid="{00000000-0005-0000-0000-000082530000}"/>
    <cellStyle name="Normal 7 2 2 2 2 4 6 3" xfId="20932" xr:uid="{00000000-0005-0000-0000-000083530000}"/>
    <cellStyle name="Normal 7 2 2 2 2 4 7" xfId="20933" xr:uid="{00000000-0005-0000-0000-000084530000}"/>
    <cellStyle name="Normal 7 2 2 2 2 4 7 2" xfId="20934" xr:uid="{00000000-0005-0000-0000-000085530000}"/>
    <cellStyle name="Normal 7 2 2 2 2 4 8" xfId="20935" xr:uid="{00000000-0005-0000-0000-000086530000}"/>
    <cellStyle name="Normal 7 2 2 2 2 4 8 2" xfId="20936" xr:uid="{00000000-0005-0000-0000-000087530000}"/>
    <cellStyle name="Normal 7 2 2 2 2 4 9" xfId="20937" xr:uid="{00000000-0005-0000-0000-000088530000}"/>
    <cellStyle name="Normal 7 2 2 2 2 5" xfId="20938" xr:uid="{00000000-0005-0000-0000-000089530000}"/>
    <cellStyle name="Normal 7 2 2 2 2 5 2" xfId="20939" xr:uid="{00000000-0005-0000-0000-00008A530000}"/>
    <cellStyle name="Normal 7 2 2 2 2 5 2 2" xfId="20940" xr:uid="{00000000-0005-0000-0000-00008B530000}"/>
    <cellStyle name="Normal 7 2 2 2 2 5 2 2 2" xfId="20941" xr:uid="{00000000-0005-0000-0000-00008C530000}"/>
    <cellStyle name="Normal 7 2 2 2 2 5 2 2 2 2" xfId="20942" xr:uid="{00000000-0005-0000-0000-00008D530000}"/>
    <cellStyle name="Normal 7 2 2 2 2 5 2 2 2 2 2" xfId="20943" xr:uid="{00000000-0005-0000-0000-00008E530000}"/>
    <cellStyle name="Normal 7 2 2 2 2 5 2 2 2 3" xfId="20944" xr:uid="{00000000-0005-0000-0000-00008F530000}"/>
    <cellStyle name="Normal 7 2 2 2 2 5 2 2 3" xfId="20945" xr:uid="{00000000-0005-0000-0000-000090530000}"/>
    <cellStyle name="Normal 7 2 2 2 2 5 2 2 3 2" xfId="20946" xr:uid="{00000000-0005-0000-0000-000091530000}"/>
    <cellStyle name="Normal 7 2 2 2 2 5 2 2 4" xfId="20947" xr:uid="{00000000-0005-0000-0000-000092530000}"/>
    <cellStyle name="Normal 7 2 2 2 2 5 2 3" xfId="20948" xr:uid="{00000000-0005-0000-0000-000093530000}"/>
    <cellStyle name="Normal 7 2 2 2 2 5 2 3 2" xfId="20949" xr:uid="{00000000-0005-0000-0000-000094530000}"/>
    <cellStyle name="Normal 7 2 2 2 2 5 2 3 2 2" xfId="20950" xr:uid="{00000000-0005-0000-0000-000095530000}"/>
    <cellStyle name="Normal 7 2 2 2 2 5 2 3 2 2 2" xfId="20951" xr:uid="{00000000-0005-0000-0000-000096530000}"/>
    <cellStyle name="Normal 7 2 2 2 2 5 2 3 2 3" xfId="20952" xr:uid="{00000000-0005-0000-0000-000097530000}"/>
    <cellStyle name="Normal 7 2 2 2 2 5 2 3 3" xfId="20953" xr:uid="{00000000-0005-0000-0000-000098530000}"/>
    <cellStyle name="Normal 7 2 2 2 2 5 2 3 3 2" xfId="20954" xr:uid="{00000000-0005-0000-0000-000099530000}"/>
    <cellStyle name="Normal 7 2 2 2 2 5 2 3 4" xfId="20955" xr:uid="{00000000-0005-0000-0000-00009A530000}"/>
    <cellStyle name="Normal 7 2 2 2 2 5 2 4" xfId="20956" xr:uid="{00000000-0005-0000-0000-00009B530000}"/>
    <cellStyle name="Normal 7 2 2 2 2 5 2 4 2" xfId="20957" xr:uid="{00000000-0005-0000-0000-00009C530000}"/>
    <cellStyle name="Normal 7 2 2 2 2 5 2 4 2 2" xfId="20958" xr:uid="{00000000-0005-0000-0000-00009D530000}"/>
    <cellStyle name="Normal 7 2 2 2 2 5 2 4 2 2 2" xfId="20959" xr:uid="{00000000-0005-0000-0000-00009E530000}"/>
    <cellStyle name="Normal 7 2 2 2 2 5 2 4 2 3" xfId="20960" xr:uid="{00000000-0005-0000-0000-00009F530000}"/>
    <cellStyle name="Normal 7 2 2 2 2 5 2 4 3" xfId="20961" xr:uid="{00000000-0005-0000-0000-0000A0530000}"/>
    <cellStyle name="Normal 7 2 2 2 2 5 2 4 3 2" xfId="20962" xr:uid="{00000000-0005-0000-0000-0000A1530000}"/>
    <cellStyle name="Normal 7 2 2 2 2 5 2 4 4" xfId="20963" xr:uid="{00000000-0005-0000-0000-0000A2530000}"/>
    <cellStyle name="Normal 7 2 2 2 2 5 2 5" xfId="20964" xr:uid="{00000000-0005-0000-0000-0000A3530000}"/>
    <cellStyle name="Normal 7 2 2 2 2 5 2 5 2" xfId="20965" xr:uid="{00000000-0005-0000-0000-0000A4530000}"/>
    <cellStyle name="Normal 7 2 2 2 2 5 2 5 2 2" xfId="20966" xr:uid="{00000000-0005-0000-0000-0000A5530000}"/>
    <cellStyle name="Normal 7 2 2 2 2 5 2 5 3" xfId="20967" xr:uid="{00000000-0005-0000-0000-0000A6530000}"/>
    <cellStyle name="Normal 7 2 2 2 2 5 2 6" xfId="20968" xr:uid="{00000000-0005-0000-0000-0000A7530000}"/>
    <cellStyle name="Normal 7 2 2 2 2 5 2 6 2" xfId="20969" xr:uid="{00000000-0005-0000-0000-0000A8530000}"/>
    <cellStyle name="Normal 7 2 2 2 2 5 2 7" xfId="20970" xr:uid="{00000000-0005-0000-0000-0000A9530000}"/>
    <cellStyle name="Normal 7 2 2 2 2 5 3" xfId="20971" xr:uid="{00000000-0005-0000-0000-0000AA530000}"/>
    <cellStyle name="Normal 7 2 2 2 2 5 3 2" xfId="20972" xr:uid="{00000000-0005-0000-0000-0000AB530000}"/>
    <cellStyle name="Normal 7 2 2 2 2 5 3 2 2" xfId="20973" xr:uid="{00000000-0005-0000-0000-0000AC530000}"/>
    <cellStyle name="Normal 7 2 2 2 2 5 3 2 2 2" xfId="20974" xr:uid="{00000000-0005-0000-0000-0000AD530000}"/>
    <cellStyle name="Normal 7 2 2 2 2 5 3 2 3" xfId="20975" xr:uid="{00000000-0005-0000-0000-0000AE530000}"/>
    <cellStyle name="Normal 7 2 2 2 2 5 3 3" xfId="20976" xr:uid="{00000000-0005-0000-0000-0000AF530000}"/>
    <cellStyle name="Normal 7 2 2 2 2 5 3 3 2" xfId="20977" xr:uid="{00000000-0005-0000-0000-0000B0530000}"/>
    <cellStyle name="Normal 7 2 2 2 2 5 3 4" xfId="20978" xr:uid="{00000000-0005-0000-0000-0000B1530000}"/>
    <cellStyle name="Normal 7 2 2 2 2 5 4" xfId="20979" xr:uid="{00000000-0005-0000-0000-0000B2530000}"/>
    <cellStyle name="Normal 7 2 2 2 2 5 4 2" xfId="20980" xr:uid="{00000000-0005-0000-0000-0000B3530000}"/>
    <cellStyle name="Normal 7 2 2 2 2 5 4 2 2" xfId="20981" xr:uid="{00000000-0005-0000-0000-0000B4530000}"/>
    <cellStyle name="Normal 7 2 2 2 2 5 4 2 2 2" xfId="20982" xr:uid="{00000000-0005-0000-0000-0000B5530000}"/>
    <cellStyle name="Normal 7 2 2 2 2 5 4 2 3" xfId="20983" xr:uid="{00000000-0005-0000-0000-0000B6530000}"/>
    <cellStyle name="Normal 7 2 2 2 2 5 4 3" xfId="20984" xr:uid="{00000000-0005-0000-0000-0000B7530000}"/>
    <cellStyle name="Normal 7 2 2 2 2 5 4 3 2" xfId="20985" xr:uid="{00000000-0005-0000-0000-0000B8530000}"/>
    <cellStyle name="Normal 7 2 2 2 2 5 4 4" xfId="20986" xr:uid="{00000000-0005-0000-0000-0000B9530000}"/>
    <cellStyle name="Normal 7 2 2 2 2 5 5" xfId="20987" xr:uid="{00000000-0005-0000-0000-0000BA530000}"/>
    <cellStyle name="Normal 7 2 2 2 2 5 5 2" xfId="20988" xr:uid="{00000000-0005-0000-0000-0000BB530000}"/>
    <cellStyle name="Normal 7 2 2 2 2 5 5 2 2" xfId="20989" xr:uid="{00000000-0005-0000-0000-0000BC530000}"/>
    <cellStyle name="Normal 7 2 2 2 2 5 5 2 2 2" xfId="20990" xr:uid="{00000000-0005-0000-0000-0000BD530000}"/>
    <cellStyle name="Normal 7 2 2 2 2 5 5 2 3" xfId="20991" xr:uid="{00000000-0005-0000-0000-0000BE530000}"/>
    <cellStyle name="Normal 7 2 2 2 2 5 5 3" xfId="20992" xr:uid="{00000000-0005-0000-0000-0000BF530000}"/>
    <cellStyle name="Normal 7 2 2 2 2 5 5 3 2" xfId="20993" xr:uid="{00000000-0005-0000-0000-0000C0530000}"/>
    <cellStyle name="Normal 7 2 2 2 2 5 5 4" xfId="20994" xr:uid="{00000000-0005-0000-0000-0000C1530000}"/>
    <cellStyle name="Normal 7 2 2 2 2 5 6" xfId="20995" xr:uid="{00000000-0005-0000-0000-0000C2530000}"/>
    <cellStyle name="Normal 7 2 2 2 2 5 6 2" xfId="20996" xr:uid="{00000000-0005-0000-0000-0000C3530000}"/>
    <cellStyle name="Normal 7 2 2 2 2 5 6 2 2" xfId="20997" xr:uid="{00000000-0005-0000-0000-0000C4530000}"/>
    <cellStyle name="Normal 7 2 2 2 2 5 6 3" xfId="20998" xr:uid="{00000000-0005-0000-0000-0000C5530000}"/>
    <cellStyle name="Normal 7 2 2 2 2 5 7" xfId="20999" xr:uid="{00000000-0005-0000-0000-0000C6530000}"/>
    <cellStyle name="Normal 7 2 2 2 2 5 7 2" xfId="21000" xr:uid="{00000000-0005-0000-0000-0000C7530000}"/>
    <cellStyle name="Normal 7 2 2 2 2 5 8" xfId="21001" xr:uid="{00000000-0005-0000-0000-0000C8530000}"/>
    <cellStyle name="Normal 7 2 2 2 2 6" xfId="21002" xr:uid="{00000000-0005-0000-0000-0000C9530000}"/>
    <cellStyle name="Normal 7 2 2 2 2 6 2" xfId="21003" xr:uid="{00000000-0005-0000-0000-0000CA530000}"/>
    <cellStyle name="Normal 7 2 2 2 2 6 2 2" xfId="21004" xr:uid="{00000000-0005-0000-0000-0000CB530000}"/>
    <cellStyle name="Normal 7 2 2 2 2 6 2 2 2" xfId="21005" xr:uid="{00000000-0005-0000-0000-0000CC530000}"/>
    <cellStyle name="Normal 7 2 2 2 2 6 2 2 2 2" xfId="21006" xr:uid="{00000000-0005-0000-0000-0000CD530000}"/>
    <cellStyle name="Normal 7 2 2 2 2 6 2 2 3" xfId="21007" xr:uid="{00000000-0005-0000-0000-0000CE530000}"/>
    <cellStyle name="Normal 7 2 2 2 2 6 2 3" xfId="21008" xr:uid="{00000000-0005-0000-0000-0000CF530000}"/>
    <cellStyle name="Normal 7 2 2 2 2 6 2 3 2" xfId="21009" xr:uid="{00000000-0005-0000-0000-0000D0530000}"/>
    <cellStyle name="Normal 7 2 2 2 2 6 2 4" xfId="21010" xr:uid="{00000000-0005-0000-0000-0000D1530000}"/>
    <cellStyle name="Normal 7 2 2 2 2 6 3" xfId="21011" xr:uid="{00000000-0005-0000-0000-0000D2530000}"/>
    <cellStyle name="Normal 7 2 2 2 2 6 3 2" xfId="21012" xr:uid="{00000000-0005-0000-0000-0000D3530000}"/>
    <cellStyle name="Normal 7 2 2 2 2 6 3 2 2" xfId="21013" xr:uid="{00000000-0005-0000-0000-0000D4530000}"/>
    <cellStyle name="Normal 7 2 2 2 2 6 3 2 2 2" xfId="21014" xr:uid="{00000000-0005-0000-0000-0000D5530000}"/>
    <cellStyle name="Normal 7 2 2 2 2 6 3 2 3" xfId="21015" xr:uid="{00000000-0005-0000-0000-0000D6530000}"/>
    <cellStyle name="Normal 7 2 2 2 2 6 3 3" xfId="21016" xr:uid="{00000000-0005-0000-0000-0000D7530000}"/>
    <cellStyle name="Normal 7 2 2 2 2 6 3 3 2" xfId="21017" xr:uid="{00000000-0005-0000-0000-0000D8530000}"/>
    <cellStyle name="Normal 7 2 2 2 2 6 3 4" xfId="21018" xr:uid="{00000000-0005-0000-0000-0000D9530000}"/>
    <cellStyle name="Normal 7 2 2 2 2 6 4" xfId="21019" xr:uid="{00000000-0005-0000-0000-0000DA530000}"/>
    <cellStyle name="Normal 7 2 2 2 2 6 4 2" xfId="21020" xr:uid="{00000000-0005-0000-0000-0000DB530000}"/>
    <cellStyle name="Normal 7 2 2 2 2 6 4 2 2" xfId="21021" xr:uid="{00000000-0005-0000-0000-0000DC530000}"/>
    <cellStyle name="Normal 7 2 2 2 2 6 4 2 2 2" xfId="21022" xr:uid="{00000000-0005-0000-0000-0000DD530000}"/>
    <cellStyle name="Normal 7 2 2 2 2 6 4 2 3" xfId="21023" xr:uid="{00000000-0005-0000-0000-0000DE530000}"/>
    <cellStyle name="Normal 7 2 2 2 2 6 4 3" xfId="21024" xr:uid="{00000000-0005-0000-0000-0000DF530000}"/>
    <cellStyle name="Normal 7 2 2 2 2 6 4 3 2" xfId="21025" xr:uid="{00000000-0005-0000-0000-0000E0530000}"/>
    <cellStyle name="Normal 7 2 2 2 2 6 4 4" xfId="21026" xr:uid="{00000000-0005-0000-0000-0000E1530000}"/>
    <cellStyle name="Normal 7 2 2 2 2 6 5" xfId="21027" xr:uid="{00000000-0005-0000-0000-0000E2530000}"/>
    <cellStyle name="Normal 7 2 2 2 2 6 5 2" xfId="21028" xr:uid="{00000000-0005-0000-0000-0000E3530000}"/>
    <cellStyle name="Normal 7 2 2 2 2 6 5 2 2" xfId="21029" xr:uid="{00000000-0005-0000-0000-0000E4530000}"/>
    <cellStyle name="Normal 7 2 2 2 2 6 5 3" xfId="21030" xr:uid="{00000000-0005-0000-0000-0000E5530000}"/>
    <cellStyle name="Normal 7 2 2 2 2 6 6" xfId="21031" xr:uid="{00000000-0005-0000-0000-0000E6530000}"/>
    <cellStyle name="Normal 7 2 2 2 2 6 6 2" xfId="21032" xr:uid="{00000000-0005-0000-0000-0000E7530000}"/>
    <cellStyle name="Normal 7 2 2 2 2 6 7" xfId="21033" xr:uid="{00000000-0005-0000-0000-0000E8530000}"/>
    <cellStyle name="Normal 7 2 2 2 2 7" xfId="21034" xr:uid="{00000000-0005-0000-0000-0000E9530000}"/>
    <cellStyle name="Normal 7 2 2 2 2 7 2" xfId="21035" xr:uid="{00000000-0005-0000-0000-0000EA530000}"/>
    <cellStyle name="Normal 7 2 2 2 2 7 2 2" xfId="21036" xr:uid="{00000000-0005-0000-0000-0000EB530000}"/>
    <cellStyle name="Normal 7 2 2 2 2 7 2 2 2" xfId="21037" xr:uid="{00000000-0005-0000-0000-0000EC530000}"/>
    <cellStyle name="Normal 7 2 2 2 2 7 2 3" xfId="21038" xr:uid="{00000000-0005-0000-0000-0000ED530000}"/>
    <cellStyle name="Normal 7 2 2 2 2 7 3" xfId="21039" xr:uid="{00000000-0005-0000-0000-0000EE530000}"/>
    <cellStyle name="Normal 7 2 2 2 2 7 3 2" xfId="21040" xr:uid="{00000000-0005-0000-0000-0000EF530000}"/>
    <cellStyle name="Normal 7 2 2 2 2 7 4" xfId="21041" xr:uid="{00000000-0005-0000-0000-0000F0530000}"/>
    <cellStyle name="Normal 7 2 2 2 2 8" xfId="21042" xr:uid="{00000000-0005-0000-0000-0000F1530000}"/>
    <cellStyle name="Normal 7 2 2 2 2 8 2" xfId="21043" xr:uid="{00000000-0005-0000-0000-0000F2530000}"/>
    <cellStyle name="Normal 7 2 2 2 2 8 2 2" xfId="21044" xr:uid="{00000000-0005-0000-0000-0000F3530000}"/>
    <cellStyle name="Normal 7 2 2 2 2 8 2 2 2" xfId="21045" xr:uid="{00000000-0005-0000-0000-0000F4530000}"/>
    <cellStyle name="Normal 7 2 2 2 2 8 2 3" xfId="21046" xr:uid="{00000000-0005-0000-0000-0000F5530000}"/>
    <cellStyle name="Normal 7 2 2 2 2 8 3" xfId="21047" xr:uid="{00000000-0005-0000-0000-0000F6530000}"/>
    <cellStyle name="Normal 7 2 2 2 2 8 3 2" xfId="21048" xr:uid="{00000000-0005-0000-0000-0000F7530000}"/>
    <cellStyle name="Normal 7 2 2 2 2 8 4" xfId="21049" xr:uid="{00000000-0005-0000-0000-0000F8530000}"/>
    <cellStyle name="Normal 7 2 2 2 2 9" xfId="21050" xr:uid="{00000000-0005-0000-0000-0000F9530000}"/>
    <cellStyle name="Normal 7 2 2 2 2 9 2" xfId="21051" xr:uid="{00000000-0005-0000-0000-0000FA530000}"/>
    <cellStyle name="Normal 7 2 2 2 2 9 2 2" xfId="21052" xr:uid="{00000000-0005-0000-0000-0000FB530000}"/>
    <cellStyle name="Normal 7 2 2 2 2 9 2 2 2" xfId="21053" xr:uid="{00000000-0005-0000-0000-0000FC530000}"/>
    <cellStyle name="Normal 7 2 2 2 2 9 2 3" xfId="21054" xr:uid="{00000000-0005-0000-0000-0000FD530000}"/>
    <cellStyle name="Normal 7 2 2 2 2 9 3" xfId="21055" xr:uid="{00000000-0005-0000-0000-0000FE530000}"/>
    <cellStyle name="Normal 7 2 2 2 2 9 3 2" xfId="21056" xr:uid="{00000000-0005-0000-0000-0000FF530000}"/>
    <cellStyle name="Normal 7 2 2 2 2 9 4" xfId="21057" xr:uid="{00000000-0005-0000-0000-000000540000}"/>
    <cellStyle name="Normal 7 2 2 2 3" xfId="557" xr:uid="{00000000-0005-0000-0000-000001540000}"/>
    <cellStyle name="Normal 7 2 2 2 3 10" xfId="21058" xr:uid="{00000000-0005-0000-0000-000002540000}"/>
    <cellStyle name="Normal 7 2 2 2 3 10 2" xfId="21059" xr:uid="{00000000-0005-0000-0000-000003540000}"/>
    <cellStyle name="Normal 7 2 2 2 3 11" xfId="21060" xr:uid="{00000000-0005-0000-0000-000004540000}"/>
    <cellStyle name="Normal 7 2 2 2 3 11 2" xfId="21061" xr:uid="{00000000-0005-0000-0000-000005540000}"/>
    <cellStyle name="Normal 7 2 2 2 3 12" xfId="21062" xr:uid="{00000000-0005-0000-0000-000006540000}"/>
    <cellStyle name="Normal 7 2 2 2 3 2" xfId="21063" xr:uid="{00000000-0005-0000-0000-000007540000}"/>
    <cellStyle name="Normal 7 2 2 2 3 2 2" xfId="21064" xr:uid="{00000000-0005-0000-0000-000008540000}"/>
    <cellStyle name="Normal 7 2 2 2 3 2 2 2" xfId="21065" xr:uid="{00000000-0005-0000-0000-000009540000}"/>
    <cellStyle name="Normal 7 2 2 2 3 2 2 2 2" xfId="21066" xr:uid="{00000000-0005-0000-0000-00000A540000}"/>
    <cellStyle name="Normal 7 2 2 2 3 2 2 2 2 2" xfId="21067" xr:uid="{00000000-0005-0000-0000-00000B540000}"/>
    <cellStyle name="Normal 7 2 2 2 3 2 2 2 2 2 2" xfId="21068" xr:uid="{00000000-0005-0000-0000-00000C540000}"/>
    <cellStyle name="Normal 7 2 2 2 3 2 2 2 2 3" xfId="21069" xr:uid="{00000000-0005-0000-0000-00000D540000}"/>
    <cellStyle name="Normal 7 2 2 2 3 2 2 2 3" xfId="21070" xr:uid="{00000000-0005-0000-0000-00000E540000}"/>
    <cellStyle name="Normal 7 2 2 2 3 2 2 2 3 2" xfId="21071" xr:uid="{00000000-0005-0000-0000-00000F540000}"/>
    <cellStyle name="Normal 7 2 2 2 3 2 2 2 4" xfId="21072" xr:uid="{00000000-0005-0000-0000-000010540000}"/>
    <cellStyle name="Normal 7 2 2 2 3 2 2 3" xfId="21073" xr:uid="{00000000-0005-0000-0000-000011540000}"/>
    <cellStyle name="Normal 7 2 2 2 3 2 2 3 2" xfId="21074" xr:uid="{00000000-0005-0000-0000-000012540000}"/>
    <cellStyle name="Normal 7 2 2 2 3 2 2 3 2 2" xfId="21075" xr:uid="{00000000-0005-0000-0000-000013540000}"/>
    <cellStyle name="Normal 7 2 2 2 3 2 2 3 2 2 2" xfId="21076" xr:uid="{00000000-0005-0000-0000-000014540000}"/>
    <cellStyle name="Normal 7 2 2 2 3 2 2 3 2 3" xfId="21077" xr:uid="{00000000-0005-0000-0000-000015540000}"/>
    <cellStyle name="Normal 7 2 2 2 3 2 2 3 3" xfId="21078" xr:uid="{00000000-0005-0000-0000-000016540000}"/>
    <cellStyle name="Normal 7 2 2 2 3 2 2 3 3 2" xfId="21079" xr:uid="{00000000-0005-0000-0000-000017540000}"/>
    <cellStyle name="Normal 7 2 2 2 3 2 2 3 4" xfId="21080" xr:uid="{00000000-0005-0000-0000-000018540000}"/>
    <cellStyle name="Normal 7 2 2 2 3 2 2 4" xfId="21081" xr:uid="{00000000-0005-0000-0000-000019540000}"/>
    <cellStyle name="Normal 7 2 2 2 3 2 2 4 2" xfId="21082" xr:uid="{00000000-0005-0000-0000-00001A540000}"/>
    <cellStyle name="Normal 7 2 2 2 3 2 2 4 2 2" xfId="21083" xr:uid="{00000000-0005-0000-0000-00001B540000}"/>
    <cellStyle name="Normal 7 2 2 2 3 2 2 4 2 2 2" xfId="21084" xr:uid="{00000000-0005-0000-0000-00001C540000}"/>
    <cellStyle name="Normal 7 2 2 2 3 2 2 4 2 3" xfId="21085" xr:uid="{00000000-0005-0000-0000-00001D540000}"/>
    <cellStyle name="Normal 7 2 2 2 3 2 2 4 3" xfId="21086" xr:uid="{00000000-0005-0000-0000-00001E540000}"/>
    <cellStyle name="Normal 7 2 2 2 3 2 2 4 3 2" xfId="21087" xr:uid="{00000000-0005-0000-0000-00001F540000}"/>
    <cellStyle name="Normal 7 2 2 2 3 2 2 4 4" xfId="21088" xr:uid="{00000000-0005-0000-0000-000020540000}"/>
    <cellStyle name="Normal 7 2 2 2 3 2 2 5" xfId="21089" xr:uid="{00000000-0005-0000-0000-000021540000}"/>
    <cellStyle name="Normal 7 2 2 2 3 2 2 5 2" xfId="21090" xr:uid="{00000000-0005-0000-0000-000022540000}"/>
    <cellStyle name="Normal 7 2 2 2 3 2 2 5 2 2" xfId="21091" xr:uid="{00000000-0005-0000-0000-000023540000}"/>
    <cellStyle name="Normal 7 2 2 2 3 2 2 5 3" xfId="21092" xr:uid="{00000000-0005-0000-0000-000024540000}"/>
    <cellStyle name="Normal 7 2 2 2 3 2 2 6" xfId="21093" xr:uid="{00000000-0005-0000-0000-000025540000}"/>
    <cellStyle name="Normal 7 2 2 2 3 2 2 6 2" xfId="21094" xr:uid="{00000000-0005-0000-0000-000026540000}"/>
    <cellStyle name="Normal 7 2 2 2 3 2 2 7" xfId="21095" xr:uid="{00000000-0005-0000-0000-000027540000}"/>
    <cellStyle name="Normal 7 2 2 2 3 2 3" xfId="21096" xr:uid="{00000000-0005-0000-0000-000028540000}"/>
    <cellStyle name="Normal 7 2 2 2 3 2 3 2" xfId="21097" xr:uid="{00000000-0005-0000-0000-000029540000}"/>
    <cellStyle name="Normal 7 2 2 2 3 2 3 2 2" xfId="21098" xr:uid="{00000000-0005-0000-0000-00002A540000}"/>
    <cellStyle name="Normal 7 2 2 2 3 2 3 2 2 2" xfId="21099" xr:uid="{00000000-0005-0000-0000-00002B540000}"/>
    <cellStyle name="Normal 7 2 2 2 3 2 3 2 3" xfId="21100" xr:uid="{00000000-0005-0000-0000-00002C540000}"/>
    <cellStyle name="Normal 7 2 2 2 3 2 3 3" xfId="21101" xr:uid="{00000000-0005-0000-0000-00002D540000}"/>
    <cellStyle name="Normal 7 2 2 2 3 2 3 3 2" xfId="21102" xr:uid="{00000000-0005-0000-0000-00002E540000}"/>
    <cellStyle name="Normal 7 2 2 2 3 2 3 4" xfId="21103" xr:uid="{00000000-0005-0000-0000-00002F540000}"/>
    <cellStyle name="Normal 7 2 2 2 3 2 4" xfId="21104" xr:uid="{00000000-0005-0000-0000-000030540000}"/>
    <cellStyle name="Normal 7 2 2 2 3 2 4 2" xfId="21105" xr:uid="{00000000-0005-0000-0000-000031540000}"/>
    <cellStyle name="Normal 7 2 2 2 3 2 4 2 2" xfId="21106" xr:uid="{00000000-0005-0000-0000-000032540000}"/>
    <cellStyle name="Normal 7 2 2 2 3 2 4 2 2 2" xfId="21107" xr:uid="{00000000-0005-0000-0000-000033540000}"/>
    <cellStyle name="Normal 7 2 2 2 3 2 4 2 3" xfId="21108" xr:uid="{00000000-0005-0000-0000-000034540000}"/>
    <cellStyle name="Normal 7 2 2 2 3 2 4 3" xfId="21109" xr:uid="{00000000-0005-0000-0000-000035540000}"/>
    <cellStyle name="Normal 7 2 2 2 3 2 4 3 2" xfId="21110" xr:uid="{00000000-0005-0000-0000-000036540000}"/>
    <cellStyle name="Normal 7 2 2 2 3 2 4 4" xfId="21111" xr:uid="{00000000-0005-0000-0000-000037540000}"/>
    <cellStyle name="Normal 7 2 2 2 3 2 5" xfId="21112" xr:uid="{00000000-0005-0000-0000-000038540000}"/>
    <cellStyle name="Normal 7 2 2 2 3 2 5 2" xfId="21113" xr:uid="{00000000-0005-0000-0000-000039540000}"/>
    <cellStyle name="Normal 7 2 2 2 3 2 5 2 2" xfId="21114" xr:uid="{00000000-0005-0000-0000-00003A540000}"/>
    <cellStyle name="Normal 7 2 2 2 3 2 5 2 2 2" xfId="21115" xr:uid="{00000000-0005-0000-0000-00003B540000}"/>
    <cellStyle name="Normal 7 2 2 2 3 2 5 2 3" xfId="21116" xr:uid="{00000000-0005-0000-0000-00003C540000}"/>
    <cellStyle name="Normal 7 2 2 2 3 2 5 3" xfId="21117" xr:uid="{00000000-0005-0000-0000-00003D540000}"/>
    <cellStyle name="Normal 7 2 2 2 3 2 5 3 2" xfId="21118" xr:uid="{00000000-0005-0000-0000-00003E540000}"/>
    <cellStyle name="Normal 7 2 2 2 3 2 5 4" xfId="21119" xr:uid="{00000000-0005-0000-0000-00003F540000}"/>
    <cellStyle name="Normal 7 2 2 2 3 2 6" xfId="21120" xr:uid="{00000000-0005-0000-0000-000040540000}"/>
    <cellStyle name="Normal 7 2 2 2 3 2 6 2" xfId="21121" xr:uid="{00000000-0005-0000-0000-000041540000}"/>
    <cellStyle name="Normal 7 2 2 2 3 2 6 2 2" xfId="21122" xr:uid="{00000000-0005-0000-0000-000042540000}"/>
    <cellStyle name="Normal 7 2 2 2 3 2 6 3" xfId="21123" xr:uid="{00000000-0005-0000-0000-000043540000}"/>
    <cellStyle name="Normal 7 2 2 2 3 2 7" xfId="21124" xr:uid="{00000000-0005-0000-0000-000044540000}"/>
    <cellStyle name="Normal 7 2 2 2 3 2 7 2" xfId="21125" xr:uid="{00000000-0005-0000-0000-000045540000}"/>
    <cellStyle name="Normal 7 2 2 2 3 2 8" xfId="21126" xr:uid="{00000000-0005-0000-0000-000046540000}"/>
    <cellStyle name="Normal 7 2 2 2 3 2 8 2" xfId="21127" xr:uid="{00000000-0005-0000-0000-000047540000}"/>
    <cellStyle name="Normal 7 2 2 2 3 2 9" xfId="21128" xr:uid="{00000000-0005-0000-0000-000048540000}"/>
    <cellStyle name="Normal 7 2 2 2 3 3" xfId="21129" xr:uid="{00000000-0005-0000-0000-000049540000}"/>
    <cellStyle name="Normal 7 2 2 2 3 3 2" xfId="21130" xr:uid="{00000000-0005-0000-0000-00004A540000}"/>
    <cellStyle name="Normal 7 2 2 2 3 3 2 2" xfId="21131" xr:uid="{00000000-0005-0000-0000-00004B540000}"/>
    <cellStyle name="Normal 7 2 2 2 3 3 2 2 2" xfId="21132" xr:uid="{00000000-0005-0000-0000-00004C540000}"/>
    <cellStyle name="Normal 7 2 2 2 3 3 2 2 2 2" xfId="21133" xr:uid="{00000000-0005-0000-0000-00004D540000}"/>
    <cellStyle name="Normal 7 2 2 2 3 3 2 2 2 2 2" xfId="21134" xr:uid="{00000000-0005-0000-0000-00004E540000}"/>
    <cellStyle name="Normal 7 2 2 2 3 3 2 2 2 3" xfId="21135" xr:uid="{00000000-0005-0000-0000-00004F540000}"/>
    <cellStyle name="Normal 7 2 2 2 3 3 2 2 3" xfId="21136" xr:uid="{00000000-0005-0000-0000-000050540000}"/>
    <cellStyle name="Normal 7 2 2 2 3 3 2 2 3 2" xfId="21137" xr:uid="{00000000-0005-0000-0000-000051540000}"/>
    <cellStyle name="Normal 7 2 2 2 3 3 2 2 4" xfId="21138" xr:uid="{00000000-0005-0000-0000-000052540000}"/>
    <cellStyle name="Normal 7 2 2 2 3 3 2 3" xfId="21139" xr:uid="{00000000-0005-0000-0000-000053540000}"/>
    <cellStyle name="Normal 7 2 2 2 3 3 2 3 2" xfId="21140" xr:uid="{00000000-0005-0000-0000-000054540000}"/>
    <cellStyle name="Normal 7 2 2 2 3 3 2 3 2 2" xfId="21141" xr:uid="{00000000-0005-0000-0000-000055540000}"/>
    <cellStyle name="Normal 7 2 2 2 3 3 2 3 2 2 2" xfId="21142" xr:uid="{00000000-0005-0000-0000-000056540000}"/>
    <cellStyle name="Normal 7 2 2 2 3 3 2 3 2 3" xfId="21143" xr:uid="{00000000-0005-0000-0000-000057540000}"/>
    <cellStyle name="Normal 7 2 2 2 3 3 2 3 3" xfId="21144" xr:uid="{00000000-0005-0000-0000-000058540000}"/>
    <cellStyle name="Normal 7 2 2 2 3 3 2 3 3 2" xfId="21145" xr:uid="{00000000-0005-0000-0000-000059540000}"/>
    <cellStyle name="Normal 7 2 2 2 3 3 2 3 4" xfId="21146" xr:uid="{00000000-0005-0000-0000-00005A540000}"/>
    <cellStyle name="Normal 7 2 2 2 3 3 2 4" xfId="21147" xr:uid="{00000000-0005-0000-0000-00005B540000}"/>
    <cellStyle name="Normal 7 2 2 2 3 3 2 4 2" xfId="21148" xr:uid="{00000000-0005-0000-0000-00005C540000}"/>
    <cellStyle name="Normal 7 2 2 2 3 3 2 4 2 2" xfId="21149" xr:uid="{00000000-0005-0000-0000-00005D540000}"/>
    <cellStyle name="Normal 7 2 2 2 3 3 2 4 2 2 2" xfId="21150" xr:uid="{00000000-0005-0000-0000-00005E540000}"/>
    <cellStyle name="Normal 7 2 2 2 3 3 2 4 2 3" xfId="21151" xr:uid="{00000000-0005-0000-0000-00005F540000}"/>
    <cellStyle name="Normal 7 2 2 2 3 3 2 4 3" xfId="21152" xr:uid="{00000000-0005-0000-0000-000060540000}"/>
    <cellStyle name="Normal 7 2 2 2 3 3 2 4 3 2" xfId="21153" xr:uid="{00000000-0005-0000-0000-000061540000}"/>
    <cellStyle name="Normal 7 2 2 2 3 3 2 4 4" xfId="21154" xr:uid="{00000000-0005-0000-0000-000062540000}"/>
    <cellStyle name="Normal 7 2 2 2 3 3 2 5" xfId="21155" xr:uid="{00000000-0005-0000-0000-000063540000}"/>
    <cellStyle name="Normal 7 2 2 2 3 3 2 5 2" xfId="21156" xr:uid="{00000000-0005-0000-0000-000064540000}"/>
    <cellStyle name="Normal 7 2 2 2 3 3 2 5 2 2" xfId="21157" xr:uid="{00000000-0005-0000-0000-000065540000}"/>
    <cellStyle name="Normal 7 2 2 2 3 3 2 5 3" xfId="21158" xr:uid="{00000000-0005-0000-0000-000066540000}"/>
    <cellStyle name="Normal 7 2 2 2 3 3 2 6" xfId="21159" xr:uid="{00000000-0005-0000-0000-000067540000}"/>
    <cellStyle name="Normal 7 2 2 2 3 3 2 6 2" xfId="21160" xr:uid="{00000000-0005-0000-0000-000068540000}"/>
    <cellStyle name="Normal 7 2 2 2 3 3 2 7" xfId="21161" xr:uid="{00000000-0005-0000-0000-000069540000}"/>
    <cellStyle name="Normal 7 2 2 2 3 3 3" xfId="21162" xr:uid="{00000000-0005-0000-0000-00006A540000}"/>
    <cellStyle name="Normal 7 2 2 2 3 3 3 2" xfId="21163" xr:uid="{00000000-0005-0000-0000-00006B540000}"/>
    <cellStyle name="Normal 7 2 2 2 3 3 3 2 2" xfId="21164" xr:uid="{00000000-0005-0000-0000-00006C540000}"/>
    <cellStyle name="Normal 7 2 2 2 3 3 3 2 2 2" xfId="21165" xr:uid="{00000000-0005-0000-0000-00006D540000}"/>
    <cellStyle name="Normal 7 2 2 2 3 3 3 2 3" xfId="21166" xr:uid="{00000000-0005-0000-0000-00006E540000}"/>
    <cellStyle name="Normal 7 2 2 2 3 3 3 3" xfId="21167" xr:uid="{00000000-0005-0000-0000-00006F540000}"/>
    <cellStyle name="Normal 7 2 2 2 3 3 3 3 2" xfId="21168" xr:uid="{00000000-0005-0000-0000-000070540000}"/>
    <cellStyle name="Normal 7 2 2 2 3 3 3 4" xfId="21169" xr:uid="{00000000-0005-0000-0000-000071540000}"/>
    <cellStyle name="Normal 7 2 2 2 3 3 4" xfId="21170" xr:uid="{00000000-0005-0000-0000-000072540000}"/>
    <cellStyle name="Normal 7 2 2 2 3 3 4 2" xfId="21171" xr:uid="{00000000-0005-0000-0000-000073540000}"/>
    <cellStyle name="Normal 7 2 2 2 3 3 4 2 2" xfId="21172" xr:uid="{00000000-0005-0000-0000-000074540000}"/>
    <cellStyle name="Normal 7 2 2 2 3 3 4 2 2 2" xfId="21173" xr:uid="{00000000-0005-0000-0000-000075540000}"/>
    <cellStyle name="Normal 7 2 2 2 3 3 4 2 3" xfId="21174" xr:uid="{00000000-0005-0000-0000-000076540000}"/>
    <cellStyle name="Normal 7 2 2 2 3 3 4 3" xfId="21175" xr:uid="{00000000-0005-0000-0000-000077540000}"/>
    <cellStyle name="Normal 7 2 2 2 3 3 4 3 2" xfId="21176" xr:uid="{00000000-0005-0000-0000-000078540000}"/>
    <cellStyle name="Normal 7 2 2 2 3 3 4 4" xfId="21177" xr:uid="{00000000-0005-0000-0000-000079540000}"/>
    <cellStyle name="Normal 7 2 2 2 3 3 5" xfId="21178" xr:uid="{00000000-0005-0000-0000-00007A540000}"/>
    <cellStyle name="Normal 7 2 2 2 3 3 5 2" xfId="21179" xr:uid="{00000000-0005-0000-0000-00007B540000}"/>
    <cellStyle name="Normal 7 2 2 2 3 3 5 2 2" xfId="21180" xr:uid="{00000000-0005-0000-0000-00007C540000}"/>
    <cellStyle name="Normal 7 2 2 2 3 3 5 2 2 2" xfId="21181" xr:uid="{00000000-0005-0000-0000-00007D540000}"/>
    <cellStyle name="Normal 7 2 2 2 3 3 5 2 3" xfId="21182" xr:uid="{00000000-0005-0000-0000-00007E540000}"/>
    <cellStyle name="Normal 7 2 2 2 3 3 5 3" xfId="21183" xr:uid="{00000000-0005-0000-0000-00007F540000}"/>
    <cellStyle name="Normal 7 2 2 2 3 3 5 3 2" xfId="21184" xr:uid="{00000000-0005-0000-0000-000080540000}"/>
    <cellStyle name="Normal 7 2 2 2 3 3 5 4" xfId="21185" xr:uid="{00000000-0005-0000-0000-000081540000}"/>
    <cellStyle name="Normal 7 2 2 2 3 3 6" xfId="21186" xr:uid="{00000000-0005-0000-0000-000082540000}"/>
    <cellStyle name="Normal 7 2 2 2 3 3 6 2" xfId="21187" xr:uid="{00000000-0005-0000-0000-000083540000}"/>
    <cellStyle name="Normal 7 2 2 2 3 3 6 2 2" xfId="21188" xr:uid="{00000000-0005-0000-0000-000084540000}"/>
    <cellStyle name="Normal 7 2 2 2 3 3 6 3" xfId="21189" xr:uid="{00000000-0005-0000-0000-000085540000}"/>
    <cellStyle name="Normal 7 2 2 2 3 3 7" xfId="21190" xr:uid="{00000000-0005-0000-0000-000086540000}"/>
    <cellStyle name="Normal 7 2 2 2 3 3 7 2" xfId="21191" xr:uid="{00000000-0005-0000-0000-000087540000}"/>
    <cellStyle name="Normal 7 2 2 2 3 3 8" xfId="21192" xr:uid="{00000000-0005-0000-0000-000088540000}"/>
    <cellStyle name="Normal 7 2 2 2 3 4" xfId="21193" xr:uid="{00000000-0005-0000-0000-000089540000}"/>
    <cellStyle name="Normal 7 2 2 2 3 4 2" xfId="21194" xr:uid="{00000000-0005-0000-0000-00008A540000}"/>
    <cellStyle name="Normal 7 2 2 2 3 4 2 2" xfId="21195" xr:uid="{00000000-0005-0000-0000-00008B540000}"/>
    <cellStyle name="Normal 7 2 2 2 3 4 2 2 2" xfId="21196" xr:uid="{00000000-0005-0000-0000-00008C540000}"/>
    <cellStyle name="Normal 7 2 2 2 3 4 2 2 2 2" xfId="21197" xr:uid="{00000000-0005-0000-0000-00008D540000}"/>
    <cellStyle name="Normal 7 2 2 2 3 4 2 2 3" xfId="21198" xr:uid="{00000000-0005-0000-0000-00008E540000}"/>
    <cellStyle name="Normal 7 2 2 2 3 4 2 3" xfId="21199" xr:uid="{00000000-0005-0000-0000-00008F540000}"/>
    <cellStyle name="Normal 7 2 2 2 3 4 2 3 2" xfId="21200" xr:uid="{00000000-0005-0000-0000-000090540000}"/>
    <cellStyle name="Normal 7 2 2 2 3 4 2 4" xfId="21201" xr:uid="{00000000-0005-0000-0000-000091540000}"/>
    <cellStyle name="Normal 7 2 2 2 3 4 3" xfId="21202" xr:uid="{00000000-0005-0000-0000-000092540000}"/>
    <cellStyle name="Normal 7 2 2 2 3 4 3 2" xfId="21203" xr:uid="{00000000-0005-0000-0000-000093540000}"/>
    <cellStyle name="Normal 7 2 2 2 3 4 3 2 2" xfId="21204" xr:uid="{00000000-0005-0000-0000-000094540000}"/>
    <cellStyle name="Normal 7 2 2 2 3 4 3 2 2 2" xfId="21205" xr:uid="{00000000-0005-0000-0000-000095540000}"/>
    <cellStyle name="Normal 7 2 2 2 3 4 3 2 3" xfId="21206" xr:uid="{00000000-0005-0000-0000-000096540000}"/>
    <cellStyle name="Normal 7 2 2 2 3 4 3 3" xfId="21207" xr:uid="{00000000-0005-0000-0000-000097540000}"/>
    <cellStyle name="Normal 7 2 2 2 3 4 3 3 2" xfId="21208" xr:uid="{00000000-0005-0000-0000-000098540000}"/>
    <cellStyle name="Normal 7 2 2 2 3 4 3 4" xfId="21209" xr:uid="{00000000-0005-0000-0000-000099540000}"/>
    <cellStyle name="Normal 7 2 2 2 3 4 4" xfId="21210" xr:uid="{00000000-0005-0000-0000-00009A540000}"/>
    <cellStyle name="Normal 7 2 2 2 3 4 4 2" xfId="21211" xr:uid="{00000000-0005-0000-0000-00009B540000}"/>
    <cellStyle name="Normal 7 2 2 2 3 4 4 2 2" xfId="21212" xr:uid="{00000000-0005-0000-0000-00009C540000}"/>
    <cellStyle name="Normal 7 2 2 2 3 4 4 2 2 2" xfId="21213" xr:uid="{00000000-0005-0000-0000-00009D540000}"/>
    <cellStyle name="Normal 7 2 2 2 3 4 4 2 3" xfId="21214" xr:uid="{00000000-0005-0000-0000-00009E540000}"/>
    <cellStyle name="Normal 7 2 2 2 3 4 4 3" xfId="21215" xr:uid="{00000000-0005-0000-0000-00009F540000}"/>
    <cellStyle name="Normal 7 2 2 2 3 4 4 3 2" xfId="21216" xr:uid="{00000000-0005-0000-0000-0000A0540000}"/>
    <cellStyle name="Normal 7 2 2 2 3 4 4 4" xfId="21217" xr:uid="{00000000-0005-0000-0000-0000A1540000}"/>
    <cellStyle name="Normal 7 2 2 2 3 4 5" xfId="21218" xr:uid="{00000000-0005-0000-0000-0000A2540000}"/>
    <cellStyle name="Normal 7 2 2 2 3 4 5 2" xfId="21219" xr:uid="{00000000-0005-0000-0000-0000A3540000}"/>
    <cellStyle name="Normal 7 2 2 2 3 4 5 2 2" xfId="21220" xr:uid="{00000000-0005-0000-0000-0000A4540000}"/>
    <cellStyle name="Normal 7 2 2 2 3 4 5 3" xfId="21221" xr:uid="{00000000-0005-0000-0000-0000A5540000}"/>
    <cellStyle name="Normal 7 2 2 2 3 4 6" xfId="21222" xr:uid="{00000000-0005-0000-0000-0000A6540000}"/>
    <cellStyle name="Normal 7 2 2 2 3 4 6 2" xfId="21223" xr:uid="{00000000-0005-0000-0000-0000A7540000}"/>
    <cellStyle name="Normal 7 2 2 2 3 4 7" xfId="21224" xr:uid="{00000000-0005-0000-0000-0000A8540000}"/>
    <cellStyle name="Normal 7 2 2 2 3 5" xfId="21225" xr:uid="{00000000-0005-0000-0000-0000A9540000}"/>
    <cellStyle name="Normal 7 2 2 2 3 5 2" xfId="21226" xr:uid="{00000000-0005-0000-0000-0000AA540000}"/>
    <cellStyle name="Normal 7 2 2 2 3 5 2 2" xfId="21227" xr:uid="{00000000-0005-0000-0000-0000AB540000}"/>
    <cellStyle name="Normal 7 2 2 2 3 5 2 2 2" xfId="21228" xr:uid="{00000000-0005-0000-0000-0000AC540000}"/>
    <cellStyle name="Normal 7 2 2 2 3 5 2 3" xfId="21229" xr:uid="{00000000-0005-0000-0000-0000AD540000}"/>
    <cellStyle name="Normal 7 2 2 2 3 5 3" xfId="21230" xr:uid="{00000000-0005-0000-0000-0000AE540000}"/>
    <cellStyle name="Normal 7 2 2 2 3 5 3 2" xfId="21231" xr:uid="{00000000-0005-0000-0000-0000AF540000}"/>
    <cellStyle name="Normal 7 2 2 2 3 5 4" xfId="21232" xr:uid="{00000000-0005-0000-0000-0000B0540000}"/>
    <cellStyle name="Normal 7 2 2 2 3 6" xfId="21233" xr:uid="{00000000-0005-0000-0000-0000B1540000}"/>
    <cellStyle name="Normal 7 2 2 2 3 6 2" xfId="21234" xr:uid="{00000000-0005-0000-0000-0000B2540000}"/>
    <cellStyle name="Normal 7 2 2 2 3 6 2 2" xfId="21235" xr:uid="{00000000-0005-0000-0000-0000B3540000}"/>
    <cellStyle name="Normal 7 2 2 2 3 6 2 2 2" xfId="21236" xr:uid="{00000000-0005-0000-0000-0000B4540000}"/>
    <cellStyle name="Normal 7 2 2 2 3 6 2 3" xfId="21237" xr:uid="{00000000-0005-0000-0000-0000B5540000}"/>
    <cellStyle name="Normal 7 2 2 2 3 6 3" xfId="21238" xr:uid="{00000000-0005-0000-0000-0000B6540000}"/>
    <cellStyle name="Normal 7 2 2 2 3 6 3 2" xfId="21239" xr:uid="{00000000-0005-0000-0000-0000B7540000}"/>
    <cellStyle name="Normal 7 2 2 2 3 6 4" xfId="21240" xr:uid="{00000000-0005-0000-0000-0000B8540000}"/>
    <cellStyle name="Normal 7 2 2 2 3 7" xfId="21241" xr:uid="{00000000-0005-0000-0000-0000B9540000}"/>
    <cellStyle name="Normal 7 2 2 2 3 7 2" xfId="21242" xr:uid="{00000000-0005-0000-0000-0000BA540000}"/>
    <cellStyle name="Normal 7 2 2 2 3 7 2 2" xfId="21243" xr:uid="{00000000-0005-0000-0000-0000BB540000}"/>
    <cellStyle name="Normal 7 2 2 2 3 7 2 2 2" xfId="21244" xr:uid="{00000000-0005-0000-0000-0000BC540000}"/>
    <cellStyle name="Normal 7 2 2 2 3 7 2 3" xfId="21245" xr:uid="{00000000-0005-0000-0000-0000BD540000}"/>
    <cellStyle name="Normal 7 2 2 2 3 7 3" xfId="21246" xr:uid="{00000000-0005-0000-0000-0000BE540000}"/>
    <cellStyle name="Normal 7 2 2 2 3 7 3 2" xfId="21247" xr:uid="{00000000-0005-0000-0000-0000BF540000}"/>
    <cellStyle name="Normal 7 2 2 2 3 7 4" xfId="21248" xr:uid="{00000000-0005-0000-0000-0000C0540000}"/>
    <cellStyle name="Normal 7 2 2 2 3 8" xfId="21249" xr:uid="{00000000-0005-0000-0000-0000C1540000}"/>
    <cellStyle name="Normal 7 2 2 2 3 8 2" xfId="21250" xr:uid="{00000000-0005-0000-0000-0000C2540000}"/>
    <cellStyle name="Normal 7 2 2 2 3 8 2 2" xfId="21251" xr:uid="{00000000-0005-0000-0000-0000C3540000}"/>
    <cellStyle name="Normal 7 2 2 2 3 8 2 2 2" xfId="21252" xr:uid="{00000000-0005-0000-0000-0000C4540000}"/>
    <cellStyle name="Normal 7 2 2 2 3 8 2 3" xfId="21253" xr:uid="{00000000-0005-0000-0000-0000C5540000}"/>
    <cellStyle name="Normal 7 2 2 2 3 8 3" xfId="21254" xr:uid="{00000000-0005-0000-0000-0000C6540000}"/>
    <cellStyle name="Normal 7 2 2 2 3 8 3 2" xfId="21255" xr:uid="{00000000-0005-0000-0000-0000C7540000}"/>
    <cellStyle name="Normal 7 2 2 2 3 8 4" xfId="21256" xr:uid="{00000000-0005-0000-0000-0000C8540000}"/>
    <cellStyle name="Normal 7 2 2 2 3 9" xfId="21257" xr:uid="{00000000-0005-0000-0000-0000C9540000}"/>
    <cellStyle name="Normal 7 2 2 2 3 9 2" xfId="21258" xr:uid="{00000000-0005-0000-0000-0000CA540000}"/>
    <cellStyle name="Normal 7 2 2 2 3 9 2 2" xfId="21259" xr:uid="{00000000-0005-0000-0000-0000CB540000}"/>
    <cellStyle name="Normal 7 2 2 2 3 9 3" xfId="21260" xr:uid="{00000000-0005-0000-0000-0000CC540000}"/>
    <cellStyle name="Normal 7 2 2 2 4" xfId="21261" xr:uid="{00000000-0005-0000-0000-0000CD540000}"/>
    <cellStyle name="Normal 7 2 2 2 4 10" xfId="21262" xr:uid="{00000000-0005-0000-0000-0000CE540000}"/>
    <cellStyle name="Normal 7 2 2 2 4 2" xfId="21263" xr:uid="{00000000-0005-0000-0000-0000CF540000}"/>
    <cellStyle name="Normal 7 2 2 2 4 2 2" xfId="21264" xr:uid="{00000000-0005-0000-0000-0000D0540000}"/>
    <cellStyle name="Normal 7 2 2 2 4 2 2 2" xfId="21265" xr:uid="{00000000-0005-0000-0000-0000D1540000}"/>
    <cellStyle name="Normal 7 2 2 2 4 2 2 2 2" xfId="21266" xr:uid="{00000000-0005-0000-0000-0000D2540000}"/>
    <cellStyle name="Normal 7 2 2 2 4 2 2 2 2 2" xfId="21267" xr:uid="{00000000-0005-0000-0000-0000D3540000}"/>
    <cellStyle name="Normal 7 2 2 2 4 2 2 2 3" xfId="21268" xr:uid="{00000000-0005-0000-0000-0000D4540000}"/>
    <cellStyle name="Normal 7 2 2 2 4 2 2 3" xfId="21269" xr:uid="{00000000-0005-0000-0000-0000D5540000}"/>
    <cellStyle name="Normal 7 2 2 2 4 2 2 3 2" xfId="21270" xr:uid="{00000000-0005-0000-0000-0000D6540000}"/>
    <cellStyle name="Normal 7 2 2 2 4 2 2 4" xfId="21271" xr:uid="{00000000-0005-0000-0000-0000D7540000}"/>
    <cellStyle name="Normal 7 2 2 2 4 2 3" xfId="21272" xr:uid="{00000000-0005-0000-0000-0000D8540000}"/>
    <cellStyle name="Normal 7 2 2 2 4 2 3 2" xfId="21273" xr:uid="{00000000-0005-0000-0000-0000D9540000}"/>
    <cellStyle name="Normal 7 2 2 2 4 2 3 2 2" xfId="21274" xr:uid="{00000000-0005-0000-0000-0000DA540000}"/>
    <cellStyle name="Normal 7 2 2 2 4 2 3 2 2 2" xfId="21275" xr:uid="{00000000-0005-0000-0000-0000DB540000}"/>
    <cellStyle name="Normal 7 2 2 2 4 2 3 2 3" xfId="21276" xr:uid="{00000000-0005-0000-0000-0000DC540000}"/>
    <cellStyle name="Normal 7 2 2 2 4 2 3 3" xfId="21277" xr:uid="{00000000-0005-0000-0000-0000DD540000}"/>
    <cellStyle name="Normal 7 2 2 2 4 2 3 3 2" xfId="21278" xr:uid="{00000000-0005-0000-0000-0000DE540000}"/>
    <cellStyle name="Normal 7 2 2 2 4 2 3 4" xfId="21279" xr:uid="{00000000-0005-0000-0000-0000DF540000}"/>
    <cellStyle name="Normal 7 2 2 2 4 2 4" xfId="21280" xr:uid="{00000000-0005-0000-0000-0000E0540000}"/>
    <cellStyle name="Normal 7 2 2 2 4 2 4 2" xfId="21281" xr:uid="{00000000-0005-0000-0000-0000E1540000}"/>
    <cellStyle name="Normal 7 2 2 2 4 2 4 2 2" xfId="21282" xr:uid="{00000000-0005-0000-0000-0000E2540000}"/>
    <cellStyle name="Normal 7 2 2 2 4 2 4 2 2 2" xfId="21283" xr:uid="{00000000-0005-0000-0000-0000E3540000}"/>
    <cellStyle name="Normal 7 2 2 2 4 2 4 2 3" xfId="21284" xr:uid="{00000000-0005-0000-0000-0000E4540000}"/>
    <cellStyle name="Normal 7 2 2 2 4 2 4 3" xfId="21285" xr:uid="{00000000-0005-0000-0000-0000E5540000}"/>
    <cellStyle name="Normal 7 2 2 2 4 2 4 3 2" xfId="21286" xr:uid="{00000000-0005-0000-0000-0000E6540000}"/>
    <cellStyle name="Normal 7 2 2 2 4 2 4 4" xfId="21287" xr:uid="{00000000-0005-0000-0000-0000E7540000}"/>
    <cellStyle name="Normal 7 2 2 2 4 2 5" xfId="21288" xr:uid="{00000000-0005-0000-0000-0000E8540000}"/>
    <cellStyle name="Normal 7 2 2 2 4 2 5 2" xfId="21289" xr:uid="{00000000-0005-0000-0000-0000E9540000}"/>
    <cellStyle name="Normal 7 2 2 2 4 2 5 2 2" xfId="21290" xr:uid="{00000000-0005-0000-0000-0000EA540000}"/>
    <cellStyle name="Normal 7 2 2 2 4 2 5 3" xfId="21291" xr:uid="{00000000-0005-0000-0000-0000EB540000}"/>
    <cellStyle name="Normal 7 2 2 2 4 2 6" xfId="21292" xr:uid="{00000000-0005-0000-0000-0000EC540000}"/>
    <cellStyle name="Normal 7 2 2 2 4 2 6 2" xfId="21293" xr:uid="{00000000-0005-0000-0000-0000ED540000}"/>
    <cellStyle name="Normal 7 2 2 2 4 2 7" xfId="21294" xr:uid="{00000000-0005-0000-0000-0000EE540000}"/>
    <cellStyle name="Normal 7 2 2 2 4 3" xfId="21295" xr:uid="{00000000-0005-0000-0000-0000EF540000}"/>
    <cellStyle name="Normal 7 2 2 2 4 3 2" xfId="21296" xr:uid="{00000000-0005-0000-0000-0000F0540000}"/>
    <cellStyle name="Normal 7 2 2 2 4 3 2 2" xfId="21297" xr:uid="{00000000-0005-0000-0000-0000F1540000}"/>
    <cellStyle name="Normal 7 2 2 2 4 3 2 2 2" xfId="21298" xr:uid="{00000000-0005-0000-0000-0000F2540000}"/>
    <cellStyle name="Normal 7 2 2 2 4 3 2 3" xfId="21299" xr:uid="{00000000-0005-0000-0000-0000F3540000}"/>
    <cellStyle name="Normal 7 2 2 2 4 3 3" xfId="21300" xr:uid="{00000000-0005-0000-0000-0000F4540000}"/>
    <cellStyle name="Normal 7 2 2 2 4 3 3 2" xfId="21301" xr:uid="{00000000-0005-0000-0000-0000F5540000}"/>
    <cellStyle name="Normal 7 2 2 2 4 3 4" xfId="21302" xr:uid="{00000000-0005-0000-0000-0000F6540000}"/>
    <cellStyle name="Normal 7 2 2 2 4 4" xfId="21303" xr:uid="{00000000-0005-0000-0000-0000F7540000}"/>
    <cellStyle name="Normal 7 2 2 2 4 4 2" xfId="21304" xr:uid="{00000000-0005-0000-0000-0000F8540000}"/>
    <cellStyle name="Normal 7 2 2 2 4 4 2 2" xfId="21305" xr:uid="{00000000-0005-0000-0000-0000F9540000}"/>
    <cellStyle name="Normal 7 2 2 2 4 4 2 2 2" xfId="21306" xr:uid="{00000000-0005-0000-0000-0000FA540000}"/>
    <cellStyle name="Normal 7 2 2 2 4 4 2 3" xfId="21307" xr:uid="{00000000-0005-0000-0000-0000FB540000}"/>
    <cellStyle name="Normal 7 2 2 2 4 4 3" xfId="21308" xr:uid="{00000000-0005-0000-0000-0000FC540000}"/>
    <cellStyle name="Normal 7 2 2 2 4 4 3 2" xfId="21309" xr:uid="{00000000-0005-0000-0000-0000FD540000}"/>
    <cellStyle name="Normal 7 2 2 2 4 4 4" xfId="21310" xr:uid="{00000000-0005-0000-0000-0000FE540000}"/>
    <cellStyle name="Normal 7 2 2 2 4 5" xfId="21311" xr:uid="{00000000-0005-0000-0000-0000FF540000}"/>
    <cellStyle name="Normal 7 2 2 2 4 5 2" xfId="21312" xr:uid="{00000000-0005-0000-0000-000000550000}"/>
    <cellStyle name="Normal 7 2 2 2 4 5 2 2" xfId="21313" xr:uid="{00000000-0005-0000-0000-000001550000}"/>
    <cellStyle name="Normal 7 2 2 2 4 5 2 2 2" xfId="21314" xr:uid="{00000000-0005-0000-0000-000002550000}"/>
    <cellStyle name="Normal 7 2 2 2 4 5 2 3" xfId="21315" xr:uid="{00000000-0005-0000-0000-000003550000}"/>
    <cellStyle name="Normal 7 2 2 2 4 5 3" xfId="21316" xr:uid="{00000000-0005-0000-0000-000004550000}"/>
    <cellStyle name="Normal 7 2 2 2 4 5 3 2" xfId="21317" xr:uid="{00000000-0005-0000-0000-000005550000}"/>
    <cellStyle name="Normal 7 2 2 2 4 5 4" xfId="21318" xr:uid="{00000000-0005-0000-0000-000006550000}"/>
    <cellStyle name="Normal 7 2 2 2 4 6" xfId="21319" xr:uid="{00000000-0005-0000-0000-000007550000}"/>
    <cellStyle name="Normal 7 2 2 2 4 6 2" xfId="21320" xr:uid="{00000000-0005-0000-0000-000008550000}"/>
    <cellStyle name="Normal 7 2 2 2 4 6 2 2" xfId="21321" xr:uid="{00000000-0005-0000-0000-000009550000}"/>
    <cellStyle name="Normal 7 2 2 2 4 6 2 2 2" xfId="21322" xr:uid="{00000000-0005-0000-0000-00000A550000}"/>
    <cellStyle name="Normal 7 2 2 2 4 6 2 3" xfId="21323" xr:uid="{00000000-0005-0000-0000-00000B550000}"/>
    <cellStyle name="Normal 7 2 2 2 4 6 3" xfId="21324" xr:uid="{00000000-0005-0000-0000-00000C550000}"/>
    <cellStyle name="Normal 7 2 2 2 4 6 3 2" xfId="21325" xr:uid="{00000000-0005-0000-0000-00000D550000}"/>
    <cellStyle name="Normal 7 2 2 2 4 6 4" xfId="21326" xr:uid="{00000000-0005-0000-0000-00000E550000}"/>
    <cellStyle name="Normal 7 2 2 2 4 7" xfId="21327" xr:uid="{00000000-0005-0000-0000-00000F550000}"/>
    <cellStyle name="Normal 7 2 2 2 4 7 2" xfId="21328" xr:uid="{00000000-0005-0000-0000-000010550000}"/>
    <cellStyle name="Normal 7 2 2 2 4 7 2 2" xfId="21329" xr:uid="{00000000-0005-0000-0000-000011550000}"/>
    <cellStyle name="Normal 7 2 2 2 4 7 3" xfId="21330" xr:uid="{00000000-0005-0000-0000-000012550000}"/>
    <cellStyle name="Normal 7 2 2 2 4 8" xfId="21331" xr:uid="{00000000-0005-0000-0000-000013550000}"/>
    <cellStyle name="Normal 7 2 2 2 4 8 2" xfId="21332" xr:uid="{00000000-0005-0000-0000-000014550000}"/>
    <cellStyle name="Normal 7 2 2 2 4 9" xfId="21333" xr:uid="{00000000-0005-0000-0000-000015550000}"/>
    <cellStyle name="Normal 7 2 2 2 4 9 2" xfId="21334" xr:uid="{00000000-0005-0000-0000-000016550000}"/>
    <cellStyle name="Normal 7 2 2 2 5" xfId="21335" xr:uid="{00000000-0005-0000-0000-000017550000}"/>
    <cellStyle name="Normal 7 2 2 2 5 2" xfId="21336" xr:uid="{00000000-0005-0000-0000-000018550000}"/>
    <cellStyle name="Normal 7 2 2 2 5 2 2" xfId="21337" xr:uid="{00000000-0005-0000-0000-000019550000}"/>
    <cellStyle name="Normal 7 2 2 2 5 2 2 2" xfId="21338" xr:uid="{00000000-0005-0000-0000-00001A550000}"/>
    <cellStyle name="Normal 7 2 2 2 5 2 2 2 2" xfId="21339" xr:uid="{00000000-0005-0000-0000-00001B550000}"/>
    <cellStyle name="Normal 7 2 2 2 5 2 2 2 2 2" xfId="21340" xr:uid="{00000000-0005-0000-0000-00001C550000}"/>
    <cellStyle name="Normal 7 2 2 2 5 2 2 2 3" xfId="21341" xr:uid="{00000000-0005-0000-0000-00001D550000}"/>
    <cellStyle name="Normal 7 2 2 2 5 2 2 3" xfId="21342" xr:uid="{00000000-0005-0000-0000-00001E550000}"/>
    <cellStyle name="Normal 7 2 2 2 5 2 2 3 2" xfId="21343" xr:uid="{00000000-0005-0000-0000-00001F550000}"/>
    <cellStyle name="Normal 7 2 2 2 5 2 2 4" xfId="21344" xr:uid="{00000000-0005-0000-0000-000020550000}"/>
    <cellStyle name="Normal 7 2 2 2 5 2 3" xfId="21345" xr:uid="{00000000-0005-0000-0000-000021550000}"/>
    <cellStyle name="Normal 7 2 2 2 5 2 3 2" xfId="21346" xr:uid="{00000000-0005-0000-0000-000022550000}"/>
    <cellStyle name="Normal 7 2 2 2 5 2 3 2 2" xfId="21347" xr:uid="{00000000-0005-0000-0000-000023550000}"/>
    <cellStyle name="Normal 7 2 2 2 5 2 3 2 2 2" xfId="21348" xr:uid="{00000000-0005-0000-0000-000024550000}"/>
    <cellStyle name="Normal 7 2 2 2 5 2 3 2 3" xfId="21349" xr:uid="{00000000-0005-0000-0000-000025550000}"/>
    <cellStyle name="Normal 7 2 2 2 5 2 3 3" xfId="21350" xr:uid="{00000000-0005-0000-0000-000026550000}"/>
    <cellStyle name="Normal 7 2 2 2 5 2 3 3 2" xfId="21351" xr:uid="{00000000-0005-0000-0000-000027550000}"/>
    <cellStyle name="Normal 7 2 2 2 5 2 3 4" xfId="21352" xr:uid="{00000000-0005-0000-0000-000028550000}"/>
    <cellStyle name="Normal 7 2 2 2 5 2 4" xfId="21353" xr:uid="{00000000-0005-0000-0000-000029550000}"/>
    <cellStyle name="Normal 7 2 2 2 5 2 4 2" xfId="21354" xr:uid="{00000000-0005-0000-0000-00002A550000}"/>
    <cellStyle name="Normal 7 2 2 2 5 2 4 2 2" xfId="21355" xr:uid="{00000000-0005-0000-0000-00002B550000}"/>
    <cellStyle name="Normal 7 2 2 2 5 2 4 2 2 2" xfId="21356" xr:uid="{00000000-0005-0000-0000-00002C550000}"/>
    <cellStyle name="Normal 7 2 2 2 5 2 4 2 3" xfId="21357" xr:uid="{00000000-0005-0000-0000-00002D550000}"/>
    <cellStyle name="Normal 7 2 2 2 5 2 4 3" xfId="21358" xr:uid="{00000000-0005-0000-0000-00002E550000}"/>
    <cellStyle name="Normal 7 2 2 2 5 2 4 3 2" xfId="21359" xr:uid="{00000000-0005-0000-0000-00002F550000}"/>
    <cellStyle name="Normal 7 2 2 2 5 2 4 4" xfId="21360" xr:uid="{00000000-0005-0000-0000-000030550000}"/>
    <cellStyle name="Normal 7 2 2 2 5 2 5" xfId="21361" xr:uid="{00000000-0005-0000-0000-000031550000}"/>
    <cellStyle name="Normal 7 2 2 2 5 2 5 2" xfId="21362" xr:uid="{00000000-0005-0000-0000-000032550000}"/>
    <cellStyle name="Normal 7 2 2 2 5 2 5 2 2" xfId="21363" xr:uid="{00000000-0005-0000-0000-000033550000}"/>
    <cellStyle name="Normal 7 2 2 2 5 2 5 3" xfId="21364" xr:uid="{00000000-0005-0000-0000-000034550000}"/>
    <cellStyle name="Normal 7 2 2 2 5 2 6" xfId="21365" xr:uid="{00000000-0005-0000-0000-000035550000}"/>
    <cellStyle name="Normal 7 2 2 2 5 2 6 2" xfId="21366" xr:uid="{00000000-0005-0000-0000-000036550000}"/>
    <cellStyle name="Normal 7 2 2 2 5 2 7" xfId="21367" xr:uid="{00000000-0005-0000-0000-000037550000}"/>
    <cellStyle name="Normal 7 2 2 2 5 3" xfId="21368" xr:uid="{00000000-0005-0000-0000-000038550000}"/>
    <cellStyle name="Normal 7 2 2 2 5 3 2" xfId="21369" xr:uid="{00000000-0005-0000-0000-000039550000}"/>
    <cellStyle name="Normal 7 2 2 2 5 3 2 2" xfId="21370" xr:uid="{00000000-0005-0000-0000-00003A550000}"/>
    <cellStyle name="Normal 7 2 2 2 5 3 2 2 2" xfId="21371" xr:uid="{00000000-0005-0000-0000-00003B550000}"/>
    <cellStyle name="Normal 7 2 2 2 5 3 2 3" xfId="21372" xr:uid="{00000000-0005-0000-0000-00003C550000}"/>
    <cellStyle name="Normal 7 2 2 2 5 3 3" xfId="21373" xr:uid="{00000000-0005-0000-0000-00003D550000}"/>
    <cellStyle name="Normal 7 2 2 2 5 3 3 2" xfId="21374" xr:uid="{00000000-0005-0000-0000-00003E550000}"/>
    <cellStyle name="Normal 7 2 2 2 5 3 4" xfId="21375" xr:uid="{00000000-0005-0000-0000-00003F550000}"/>
    <cellStyle name="Normal 7 2 2 2 5 4" xfId="21376" xr:uid="{00000000-0005-0000-0000-000040550000}"/>
    <cellStyle name="Normal 7 2 2 2 5 4 2" xfId="21377" xr:uid="{00000000-0005-0000-0000-000041550000}"/>
    <cellStyle name="Normal 7 2 2 2 5 4 2 2" xfId="21378" xr:uid="{00000000-0005-0000-0000-000042550000}"/>
    <cellStyle name="Normal 7 2 2 2 5 4 2 2 2" xfId="21379" xr:uid="{00000000-0005-0000-0000-000043550000}"/>
    <cellStyle name="Normal 7 2 2 2 5 4 2 3" xfId="21380" xr:uid="{00000000-0005-0000-0000-000044550000}"/>
    <cellStyle name="Normal 7 2 2 2 5 4 3" xfId="21381" xr:uid="{00000000-0005-0000-0000-000045550000}"/>
    <cellStyle name="Normal 7 2 2 2 5 4 3 2" xfId="21382" xr:uid="{00000000-0005-0000-0000-000046550000}"/>
    <cellStyle name="Normal 7 2 2 2 5 4 4" xfId="21383" xr:uid="{00000000-0005-0000-0000-000047550000}"/>
    <cellStyle name="Normal 7 2 2 2 5 5" xfId="21384" xr:uid="{00000000-0005-0000-0000-000048550000}"/>
    <cellStyle name="Normal 7 2 2 2 5 5 2" xfId="21385" xr:uid="{00000000-0005-0000-0000-000049550000}"/>
    <cellStyle name="Normal 7 2 2 2 5 5 2 2" xfId="21386" xr:uid="{00000000-0005-0000-0000-00004A550000}"/>
    <cellStyle name="Normal 7 2 2 2 5 5 2 2 2" xfId="21387" xr:uid="{00000000-0005-0000-0000-00004B550000}"/>
    <cellStyle name="Normal 7 2 2 2 5 5 2 3" xfId="21388" xr:uid="{00000000-0005-0000-0000-00004C550000}"/>
    <cellStyle name="Normal 7 2 2 2 5 5 3" xfId="21389" xr:uid="{00000000-0005-0000-0000-00004D550000}"/>
    <cellStyle name="Normal 7 2 2 2 5 5 3 2" xfId="21390" xr:uid="{00000000-0005-0000-0000-00004E550000}"/>
    <cellStyle name="Normal 7 2 2 2 5 5 4" xfId="21391" xr:uid="{00000000-0005-0000-0000-00004F550000}"/>
    <cellStyle name="Normal 7 2 2 2 5 6" xfId="21392" xr:uid="{00000000-0005-0000-0000-000050550000}"/>
    <cellStyle name="Normal 7 2 2 2 5 6 2" xfId="21393" xr:uid="{00000000-0005-0000-0000-000051550000}"/>
    <cellStyle name="Normal 7 2 2 2 5 6 2 2" xfId="21394" xr:uid="{00000000-0005-0000-0000-000052550000}"/>
    <cellStyle name="Normal 7 2 2 2 5 6 3" xfId="21395" xr:uid="{00000000-0005-0000-0000-000053550000}"/>
    <cellStyle name="Normal 7 2 2 2 5 7" xfId="21396" xr:uid="{00000000-0005-0000-0000-000054550000}"/>
    <cellStyle name="Normal 7 2 2 2 5 7 2" xfId="21397" xr:uid="{00000000-0005-0000-0000-000055550000}"/>
    <cellStyle name="Normal 7 2 2 2 5 8" xfId="21398" xr:uid="{00000000-0005-0000-0000-000056550000}"/>
    <cellStyle name="Normal 7 2 2 2 5 8 2" xfId="21399" xr:uid="{00000000-0005-0000-0000-000057550000}"/>
    <cellStyle name="Normal 7 2 2 2 5 9" xfId="21400" xr:uid="{00000000-0005-0000-0000-000058550000}"/>
    <cellStyle name="Normal 7 2 2 2 6" xfId="21401" xr:uid="{00000000-0005-0000-0000-000059550000}"/>
    <cellStyle name="Normal 7 2 2 2 6 2" xfId="21402" xr:uid="{00000000-0005-0000-0000-00005A550000}"/>
    <cellStyle name="Normal 7 2 2 2 6 2 2" xfId="21403" xr:uid="{00000000-0005-0000-0000-00005B550000}"/>
    <cellStyle name="Normal 7 2 2 2 6 2 2 2" xfId="21404" xr:uid="{00000000-0005-0000-0000-00005C550000}"/>
    <cellStyle name="Normal 7 2 2 2 6 2 2 2 2" xfId="21405" xr:uid="{00000000-0005-0000-0000-00005D550000}"/>
    <cellStyle name="Normal 7 2 2 2 6 2 2 2 2 2" xfId="21406" xr:uid="{00000000-0005-0000-0000-00005E550000}"/>
    <cellStyle name="Normal 7 2 2 2 6 2 2 2 3" xfId="21407" xr:uid="{00000000-0005-0000-0000-00005F550000}"/>
    <cellStyle name="Normal 7 2 2 2 6 2 2 3" xfId="21408" xr:uid="{00000000-0005-0000-0000-000060550000}"/>
    <cellStyle name="Normal 7 2 2 2 6 2 2 3 2" xfId="21409" xr:uid="{00000000-0005-0000-0000-000061550000}"/>
    <cellStyle name="Normal 7 2 2 2 6 2 2 4" xfId="21410" xr:uid="{00000000-0005-0000-0000-000062550000}"/>
    <cellStyle name="Normal 7 2 2 2 6 2 3" xfId="21411" xr:uid="{00000000-0005-0000-0000-000063550000}"/>
    <cellStyle name="Normal 7 2 2 2 6 2 3 2" xfId="21412" xr:uid="{00000000-0005-0000-0000-000064550000}"/>
    <cellStyle name="Normal 7 2 2 2 6 2 3 2 2" xfId="21413" xr:uid="{00000000-0005-0000-0000-000065550000}"/>
    <cellStyle name="Normal 7 2 2 2 6 2 3 2 2 2" xfId="21414" xr:uid="{00000000-0005-0000-0000-000066550000}"/>
    <cellStyle name="Normal 7 2 2 2 6 2 3 2 3" xfId="21415" xr:uid="{00000000-0005-0000-0000-000067550000}"/>
    <cellStyle name="Normal 7 2 2 2 6 2 3 3" xfId="21416" xr:uid="{00000000-0005-0000-0000-000068550000}"/>
    <cellStyle name="Normal 7 2 2 2 6 2 3 3 2" xfId="21417" xr:uid="{00000000-0005-0000-0000-000069550000}"/>
    <cellStyle name="Normal 7 2 2 2 6 2 3 4" xfId="21418" xr:uid="{00000000-0005-0000-0000-00006A550000}"/>
    <cellStyle name="Normal 7 2 2 2 6 2 4" xfId="21419" xr:uid="{00000000-0005-0000-0000-00006B550000}"/>
    <cellStyle name="Normal 7 2 2 2 6 2 4 2" xfId="21420" xr:uid="{00000000-0005-0000-0000-00006C550000}"/>
    <cellStyle name="Normal 7 2 2 2 6 2 4 2 2" xfId="21421" xr:uid="{00000000-0005-0000-0000-00006D550000}"/>
    <cellStyle name="Normal 7 2 2 2 6 2 4 2 2 2" xfId="21422" xr:uid="{00000000-0005-0000-0000-00006E550000}"/>
    <cellStyle name="Normal 7 2 2 2 6 2 4 2 3" xfId="21423" xr:uid="{00000000-0005-0000-0000-00006F550000}"/>
    <cellStyle name="Normal 7 2 2 2 6 2 4 3" xfId="21424" xr:uid="{00000000-0005-0000-0000-000070550000}"/>
    <cellStyle name="Normal 7 2 2 2 6 2 4 3 2" xfId="21425" xr:uid="{00000000-0005-0000-0000-000071550000}"/>
    <cellStyle name="Normal 7 2 2 2 6 2 4 4" xfId="21426" xr:uid="{00000000-0005-0000-0000-000072550000}"/>
    <cellStyle name="Normal 7 2 2 2 6 2 5" xfId="21427" xr:uid="{00000000-0005-0000-0000-000073550000}"/>
    <cellStyle name="Normal 7 2 2 2 6 2 5 2" xfId="21428" xr:uid="{00000000-0005-0000-0000-000074550000}"/>
    <cellStyle name="Normal 7 2 2 2 6 2 5 2 2" xfId="21429" xr:uid="{00000000-0005-0000-0000-000075550000}"/>
    <cellStyle name="Normal 7 2 2 2 6 2 5 3" xfId="21430" xr:uid="{00000000-0005-0000-0000-000076550000}"/>
    <cellStyle name="Normal 7 2 2 2 6 2 6" xfId="21431" xr:uid="{00000000-0005-0000-0000-000077550000}"/>
    <cellStyle name="Normal 7 2 2 2 6 2 6 2" xfId="21432" xr:uid="{00000000-0005-0000-0000-000078550000}"/>
    <cellStyle name="Normal 7 2 2 2 6 2 7" xfId="21433" xr:uid="{00000000-0005-0000-0000-000079550000}"/>
    <cellStyle name="Normal 7 2 2 2 6 3" xfId="21434" xr:uid="{00000000-0005-0000-0000-00007A550000}"/>
    <cellStyle name="Normal 7 2 2 2 6 3 2" xfId="21435" xr:uid="{00000000-0005-0000-0000-00007B550000}"/>
    <cellStyle name="Normal 7 2 2 2 6 3 2 2" xfId="21436" xr:uid="{00000000-0005-0000-0000-00007C550000}"/>
    <cellStyle name="Normal 7 2 2 2 6 3 2 2 2" xfId="21437" xr:uid="{00000000-0005-0000-0000-00007D550000}"/>
    <cellStyle name="Normal 7 2 2 2 6 3 2 3" xfId="21438" xr:uid="{00000000-0005-0000-0000-00007E550000}"/>
    <cellStyle name="Normal 7 2 2 2 6 3 3" xfId="21439" xr:uid="{00000000-0005-0000-0000-00007F550000}"/>
    <cellStyle name="Normal 7 2 2 2 6 3 3 2" xfId="21440" xr:uid="{00000000-0005-0000-0000-000080550000}"/>
    <cellStyle name="Normal 7 2 2 2 6 3 4" xfId="21441" xr:uid="{00000000-0005-0000-0000-000081550000}"/>
    <cellStyle name="Normal 7 2 2 2 6 4" xfId="21442" xr:uid="{00000000-0005-0000-0000-000082550000}"/>
    <cellStyle name="Normal 7 2 2 2 6 4 2" xfId="21443" xr:uid="{00000000-0005-0000-0000-000083550000}"/>
    <cellStyle name="Normal 7 2 2 2 6 4 2 2" xfId="21444" xr:uid="{00000000-0005-0000-0000-000084550000}"/>
    <cellStyle name="Normal 7 2 2 2 6 4 2 2 2" xfId="21445" xr:uid="{00000000-0005-0000-0000-000085550000}"/>
    <cellStyle name="Normal 7 2 2 2 6 4 2 3" xfId="21446" xr:uid="{00000000-0005-0000-0000-000086550000}"/>
    <cellStyle name="Normal 7 2 2 2 6 4 3" xfId="21447" xr:uid="{00000000-0005-0000-0000-000087550000}"/>
    <cellStyle name="Normal 7 2 2 2 6 4 3 2" xfId="21448" xr:uid="{00000000-0005-0000-0000-000088550000}"/>
    <cellStyle name="Normal 7 2 2 2 6 4 4" xfId="21449" xr:uid="{00000000-0005-0000-0000-000089550000}"/>
    <cellStyle name="Normal 7 2 2 2 6 5" xfId="21450" xr:uid="{00000000-0005-0000-0000-00008A550000}"/>
    <cellStyle name="Normal 7 2 2 2 6 5 2" xfId="21451" xr:uid="{00000000-0005-0000-0000-00008B550000}"/>
    <cellStyle name="Normal 7 2 2 2 6 5 2 2" xfId="21452" xr:uid="{00000000-0005-0000-0000-00008C550000}"/>
    <cellStyle name="Normal 7 2 2 2 6 5 2 2 2" xfId="21453" xr:uid="{00000000-0005-0000-0000-00008D550000}"/>
    <cellStyle name="Normal 7 2 2 2 6 5 2 3" xfId="21454" xr:uid="{00000000-0005-0000-0000-00008E550000}"/>
    <cellStyle name="Normal 7 2 2 2 6 5 3" xfId="21455" xr:uid="{00000000-0005-0000-0000-00008F550000}"/>
    <cellStyle name="Normal 7 2 2 2 6 5 3 2" xfId="21456" xr:uid="{00000000-0005-0000-0000-000090550000}"/>
    <cellStyle name="Normal 7 2 2 2 6 5 4" xfId="21457" xr:uid="{00000000-0005-0000-0000-000091550000}"/>
    <cellStyle name="Normal 7 2 2 2 6 6" xfId="21458" xr:uid="{00000000-0005-0000-0000-000092550000}"/>
    <cellStyle name="Normal 7 2 2 2 6 6 2" xfId="21459" xr:uid="{00000000-0005-0000-0000-000093550000}"/>
    <cellStyle name="Normal 7 2 2 2 6 6 2 2" xfId="21460" xr:uid="{00000000-0005-0000-0000-000094550000}"/>
    <cellStyle name="Normal 7 2 2 2 6 6 3" xfId="21461" xr:uid="{00000000-0005-0000-0000-000095550000}"/>
    <cellStyle name="Normal 7 2 2 2 6 7" xfId="21462" xr:uid="{00000000-0005-0000-0000-000096550000}"/>
    <cellStyle name="Normal 7 2 2 2 6 7 2" xfId="21463" xr:uid="{00000000-0005-0000-0000-000097550000}"/>
    <cellStyle name="Normal 7 2 2 2 6 8" xfId="21464" xr:uid="{00000000-0005-0000-0000-000098550000}"/>
    <cellStyle name="Normal 7 2 2 2 7" xfId="21465" xr:uid="{00000000-0005-0000-0000-000099550000}"/>
    <cellStyle name="Normal 7 2 2 2 7 2" xfId="21466" xr:uid="{00000000-0005-0000-0000-00009A550000}"/>
    <cellStyle name="Normal 7 2 2 2 7 2 2" xfId="21467" xr:uid="{00000000-0005-0000-0000-00009B550000}"/>
    <cellStyle name="Normal 7 2 2 2 7 2 2 2" xfId="21468" xr:uid="{00000000-0005-0000-0000-00009C550000}"/>
    <cellStyle name="Normal 7 2 2 2 7 2 2 2 2" xfId="21469" xr:uid="{00000000-0005-0000-0000-00009D550000}"/>
    <cellStyle name="Normal 7 2 2 2 7 2 2 3" xfId="21470" xr:uid="{00000000-0005-0000-0000-00009E550000}"/>
    <cellStyle name="Normal 7 2 2 2 7 2 3" xfId="21471" xr:uid="{00000000-0005-0000-0000-00009F550000}"/>
    <cellStyle name="Normal 7 2 2 2 7 2 3 2" xfId="21472" xr:uid="{00000000-0005-0000-0000-0000A0550000}"/>
    <cellStyle name="Normal 7 2 2 2 7 2 4" xfId="21473" xr:uid="{00000000-0005-0000-0000-0000A1550000}"/>
    <cellStyle name="Normal 7 2 2 2 7 3" xfId="21474" xr:uid="{00000000-0005-0000-0000-0000A2550000}"/>
    <cellStyle name="Normal 7 2 2 2 7 3 2" xfId="21475" xr:uid="{00000000-0005-0000-0000-0000A3550000}"/>
    <cellStyle name="Normal 7 2 2 2 7 3 2 2" xfId="21476" xr:uid="{00000000-0005-0000-0000-0000A4550000}"/>
    <cellStyle name="Normal 7 2 2 2 7 3 2 2 2" xfId="21477" xr:uid="{00000000-0005-0000-0000-0000A5550000}"/>
    <cellStyle name="Normal 7 2 2 2 7 3 2 3" xfId="21478" xr:uid="{00000000-0005-0000-0000-0000A6550000}"/>
    <cellStyle name="Normal 7 2 2 2 7 3 3" xfId="21479" xr:uid="{00000000-0005-0000-0000-0000A7550000}"/>
    <cellStyle name="Normal 7 2 2 2 7 3 3 2" xfId="21480" xr:uid="{00000000-0005-0000-0000-0000A8550000}"/>
    <cellStyle name="Normal 7 2 2 2 7 3 4" xfId="21481" xr:uid="{00000000-0005-0000-0000-0000A9550000}"/>
    <cellStyle name="Normal 7 2 2 2 7 4" xfId="21482" xr:uid="{00000000-0005-0000-0000-0000AA550000}"/>
    <cellStyle name="Normal 7 2 2 2 7 4 2" xfId="21483" xr:uid="{00000000-0005-0000-0000-0000AB550000}"/>
    <cellStyle name="Normal 7 2 2 2 7 4 2 2" xfId="21484" xr:uid="{00000000-0005-0000-0000-0000AC550000}"/>
    <cellStyle name="Normal 7 2 2 2 7 4 2 2 2" xfId="21485" xr:uid="{00000000-0005-0000-0000-0000AD550000}"/>
    <cellStyle name="Normal 7 2 2 2 7 4 2 3" xfId="21486" xr:uid="{00000000-0005-0000-0000-0000AE550000}"/>
    <cellStyle name="Normal 7 2 2 2 7 4 3" xfId="21487" xr:uid="{00000000-0005-0000-0000-0000AF550000}"/>
    <cellStyle name="Normal 7 2 2 2 7 4 3 2" xfId="21488" xr:uid="{00000000-0005-0000-0000-0000B0550000}"/>
    <cellStyle name="Normal 7 2 2 2 7 4 4" xfId="21489" xr:uid="{00000000-0005-0000-0000-0000B1550000}"/>
    <cellStyle name="Normal 7 2 2 2 7 5" xfId="21490" xr:uid="{00000000-0005-0000-0000-0000B2550000}"/>
    <cellStyle name="Normal 7 2 2 2 7 5 2" xfId="21491" xr:uid="{00000000-0005-0000-0000-0000B3550000}"/>
    <cellStyle name="Normal 7 2 2 2 7 5 2 2" xfId="21492" xr:uid="{00000000-0005-0000-0000-0000B4550000}"/>
    <cellStyle name="Normal 7 2 2 2 7 5 3" xfId="21493" xr:uid="{00000000-0005-0000-0000-0000B5550000}"/>
    <cellStyle name="Normal 7 2 2 2 7 6" xfId="21494" xr:uid="{00000000-0005-0000-0000-0000B6550000}"/>
    <cellStyle name="Normal 7 2 2 2 7 6 2" xfId="21495" xr:uid="{00000000-0005-0000-0000-0000B7550000}"/>
    <cellStyle name="Normal 7 2 2 2 7 7" xfId="21496" xr:uid="{00000000-0005-0000-0000-0000B8550000}"/>
    <cellStyle name="Normal 7 2 2 2 8" xfId="21497" xr:uid="{00000000-0005-0000-0000-0000B9550000}"/>
    <cellStyle name="Normal 7 2 2 2 8 2" xfId="21498" xr:uid="{00000000-0005-0000-0000-0000BA550000}"/>
    <cellStyle name="Normal 7 2 2 2 8 2 2" xfId="21499" xr:uid="{00000000-0005-0000-0000-0000BB550000}"/>
    <cellStyle name="Normal 7 2 2 2 8 2 2 2" xfId="21500" xr:uid="{00000000-0005-0000-0000-0000BC550000}"/>
    <cellStyle name="Normal 7 2 2 2 8 2 3" xfId="21501" xr:uid="{00000000-0005-0000-0000-0000BD550000}"/>
    <cellStyle name="Normal 7 2 2 2 8 3" xfId="21502" xr:uid="{00000000-0005-0000-0000-0000BE550000}"/>
    <cellStyle name="Normal 7 2 2 2 8 3 2" xfId="21503" xr:uid="{00000000-0005-0000-0000-0000BF550000}"/>
    <cellStyle name="Normal 7 2 2 2 8 4" xfId="21504" xr:uid="{00000000-0005-0000-0000-0000C0550000}"/>
    <cellStyle name="Normal 7 2 2 2 9" xfId="21505" xr:uid="{00000000-0005-0000-0000-0000C1550000}"/>
    <cellStyle name="Normal 7 2 2 2 9 2" xfId="21506" xr:uid="{00000000-0005-0000-0000-0000C2550000}"/>
    <cellStyle name="Normal 7 2 2 2 9 2 2" xfId="21507" xr:uid="{00000000-0005-0000-0000-0000C3550000}"/>
    <cellStyle name="Normal 7 2 2 2 9 2 2 2" xfId="21508" xr:uid="{00000000-0005-0000-0000-0000C4550000}"/>
    <cellStyle name="Normal 7 2 2 2 9 2 3" xfId="21509" xr:uid="{00000000-0005-0000-0000-0000C5550000}"/>
    <cellStyle name="Normal 7 2 2 2 9 3" xfId="21510" xr:uid="{00000000-0005-0000-0000-0000C6550000}"/>
    <cellStyle name="Normal 7 2 2 2 9 3 2" xfId="21511" xr:uid="{00000000-0005-0000-0000-0000C7550000}"/>
    <cellStyle name="Normal 7 2 2 2 9 4" xfId="21512" xr:uid="{00000000-0005-0000-0000-0000C8550000}"/>
    <cellStyle name="Normal 7 2 2 20" xfId="21513" xr:uid="{00000000-0005-0000-0000-0000C9550000}"/>
    <cellStyle name="Normal 7 2 2 21" xfId="21514" xr:uid="{00000000-0005-0000-0000-0000CA550000}"/>
    <cellStyle name="Normal 7 2 2 3" xfId="558" xr:uid="{00000000-0005-0000-0000-0000CB550000}"/>
    <cellStyle name="Normal 7 2 2 3 10" xfId="21515" xr:uid="{00000000-0005-0000-0000-0000CC550000}"/>
    <cellStyle name="Normal 7 2 2 3 10 2" xfId="21516" xr:uid="{00000000-0005-0000-0000-0000CD550000}"/>
    <cellStyle name="Normal 7 2 2 3 10 2 2" xfId="21517" xr:uid="{00000000-0005-0000-0000-0000CE550000}"/>
    <cellStyle name="Normal 7 2 2 3 10 2 2 2" xfId="21518" xr:uid="{00000000-0005-0000-0000-0000CF550000}"/>
    <cellStyle name="Normal 7 2 2 3 10 2 3" xfId="21519" xr:uid="{00000000-0005-0000-0000-0000D0550000}"/>
    <cellStyle name="Normal 7 2 2 3 10 3" xfId="21520" xr:uid="{00000000-0005-0000-0000-0000D1550000}"/>
    <cellStyle name="Normal 7 2 2 3 10 3 2" xfId="21521" xr:uid="{00000000-0005-0000-0000-0000D2550000}"/>
    <cellStyle name="Normal 7 2 2 3 10 4" xfId="21522" xr:uid="{00000000-0005-0000-0000-0000D3550000}"/>
    <cellStyle name="Normal 7 2 2 3 11" xfId="21523" xr:uid="{00000000-0005-0000-0000-0000D4550000}"/>
    <cellStyle name="Normal 7 2 2 3 11 2" xfId="21524" xr:uid="{00000000-0005-0000-0000-0000D5550000}"/>
    <cellStyle name="Normal 7 2 2 3 11 2 2" xfId="21525" xr:uid="{00000000-0005-0000-0000-0000D6550000}"/>
    <cellStyle name="Normal 7 2 2 3 11 3" xfId="21526" xr:uid="{00000000-0005-0000-0000-0000D7550000}"/>
    <cellStyle name="Normal 7 2 2 3 12" xfId="21527" xr:uid="{00000000-0005-0000-0000-0000D8550000}"/>
    <cellStyle name="Normal 7 2 2 3 12 2" xfId="21528" xr:uid="{00000000-0005-0000-0000-0000D9550000}"/>
    <cellStyle name="Normal 7 2 2 3 13" xfId="21529" xr:uid="{00000000-0005-0000-0000-0000DA550000}"/>
    <cellStyle name="Normal 7 2 2 3 13 2" xfId="21530" xr:uid="{00000000-0005-0000-0000-0000DB550000}"/>
    <cellStyle name="Normal 7 2 2 3 14" xfId="21531" xr:uid="{00000000-0005-0000-0000-0000DC550000}"/>
    <cellStyle name="Normal 7 2 2 3 2" xfId="559" xr:uid="{00000000-0005-0000-0000-0000DD550000}"/>
    <cellStyle name="Normal 7 2 2 3 2 10" xfId="21532" xr:uid="{00000000-0005-0000-0000-0000DE550000}"/>
    <cellStyle name="Normal 7 2 2 3 2 10 2" xfId="21533" xr:uid="{00000000-0005-0000-0000-0000DF550000}"/>
    <cellStyle name="Normal 7 2 2 3 2 11" xfId="21534" xr:uid="{00000000-0005-0000-0000-0000E0550000}"/>
    <cellStyle name="Normal 7 2 2 3 2 2" xfId="21535" xr:uid="{00000000-0005-0000-0000-0000E1550000}"/>
    <cellStyle name="Normal 7 2 2 3 2 2 2" xfId="21536" xr:uid="{00000000-0005-0000-0000-0000E2550000}"/>
    <cellStyle name="Normal 7 2 2 3 2 2 2 2" xfId="21537" xr:uid="{00000000-0005-0000-0000-0000E3550000}"/>
    <cellStyle name="Normal 7 2 2 3 2 2 2 2 2" xfId="21538" xr:uid="{00000000-0005-0000-0000-0000E4550000}"/>
    <cellStyle name="Normal 7 2 2 3 2 2 2 2 2 2" xfId="21539" xr:uid="{00000000-0005-0000-0000-0000E5550000}"/>
    <cellStyle name="Normal 7 2 2 3 2 2 2 2 2 2 2" xfId="21540" xr:uid="{00000000-0005-0000-0000-0000E6550000}"/>
    <cellStyle name="Normal 7 2 2 3 2 2 2 2 2 3" xfId="21541" xr:uid="{00000000-0005-0000-0000-0000E7550000}"/>
    <cellStyle name="Normal 7 2 2 3 2 2 2 2 3" xfId="21542" xr:uid="{00000000-0005-0000-0000-0000E8550000}"/>
    <cellStyle name="Normal 7 2 2 3 2 2 2 2 3 2" xfId="21543" xr:uid="{00000000-0005-0000-0000-0000E9550000}"/>
    <cellStyle name="Normal 7 2 2 3 2 2 2 2 4" xfId="21544" xr:uid="{00000000-0005-0000-0000-0000EA550000}"/>
    <cellStyle name="Normal 7 2 2 3 2 2 2 3" xfId="21545" xr:uid="{00000000-0005-0000-0000-0000EB550000}"/>
    <cellStyle name="Normal 7 2 2 3 2 2 2 3 2" xfId="21546" xr:uid="{00000000-0005-0000-0000-0000EC550000}"/>
    <cellStyle name="Normal 7 2 2 3 2 2 2 3 2 2" xfId="21547" xr:uid="{00000000-0005-0000-0000-0000ED550000}"/>
    <cellStyle name="Normal 7 2 2 3 2 2 2 3 2 2 2" xfId="21548" xr:uid="{00000000-0005-0000-0000-0000EE550000}"/>
    <cellStyle name="Normal 7 2 2 3 2 2 2 3 2 3" xfId="21549" xr:uid="{00000000-0005-0000-0000-0000EF550000}"/>
    <cellStyle name="Normal 7 2 2 3 2 2 2 3 3" xfId="21550" xr:uid="{00000000-0005-0000-0000-0000F0550000}"/>
    <cellStyle name="Normal 7 2 2 3 2 2 2 3 3 2" xfId="21551" xr:uid="{00000000-0005-0000-0000-0000F1550000}"/>
    <cellStyle name="Normal 7 2 2 3 2 2 2 3 4" xfId="21552" xr:uid="{00000000-0005-0000-0000-0000F2550000}"/>
    <cellStyle name="Normal 7 2 2 3 2 2 2 4" xfId="21553" xr:uid="{00000000-0005-0000-0000-0000F3550000}"/>
    <cellStyle name="Normal 7 2 2 3 2 2 2 4 2" xfId="21554" xr:uid="{00000000-0005-0000-0000-0000F4550000}"/>
    <cellStyle name="Normal 7 2 2 3 2 2 2 4 2 2" xfId="21555" xr:uid="{00000000-0005-0000-0000-0000F5550000}"/>
    <cellStyle name="Normal 7 2 2 3 2 2 2 4 2 2 2" xfId="21556" xr:uid="{00000000-0005-0000-0000-0000F6550000}"/>
    <cellStyle name="Normal 7 2 2 3 2 2 2 4 2 3" xfId="21557" xr:uid="{00000000-0005-0000-0000-0000F7550000}"/>
    <cellStyle name="Normal 7 2 2 3 2 2 2 4 3" xfId="21558" xr:uid="{00000000-0005-0000-0000-0000F8550000}"/>
    <cellStyle name="Normal 7 2 2 3 2 2 2 4 3 2" xfId="21559" xr:uid="{00000000-0005-0000-0000-0000F9550000}"/>
    <cellStyle name="Normal 7 2 2 3 2 2 2 4 4" xfId="21560" xr:uid="{00000000-0005-0000-0000-0000FA550000}"/>
    <cellStyle name="Normal 7 2 2 3 2 2 2 5" xfId="21561" xr:uid="{00000000-0005-0000-0000-0000FB550000}"/>
    <cellStyle name="Normal 7 2 2 3 2 2 2 5 2" xfId="21562" xr:uid="{00000000-0005-0000-0000-0000FC550000}"/>
    <cellStyle name="Normal 7 2 2 3 2 2 2 5 2 2" xfId="21563" xr:uid="{00000000-0005-0000-0000-0000FD550000}"/>
    <cellStyle name="Normal 7 2 2 3 2 2 2 5 3" xfId="21564" xr:uid="{00000000-0005-0000-0000-0000FE550000}"/>
    <cellStyle name="Normal 7 2 2 3 2 2 2 6" xfId="21565" xr:uid="{00000000-0005-0000-0000-0000FF550000}"/>
    <cellStyle name="Normal 7 2 2 3 2 2 2 6 2" xfId="21566" xr:uid="{00000000-0005-0000-0000-000000560000}"/>
    <cellStyle name="Normal 7 2 2 3 2 2 2 7" xfId="21567" xr:uid="{00000000-0005-0000-0000-000001560000}"/>
    <cellStyle name="Normal 7 2 2 3 2 2 3" xfId="21568" xr:uid="{00000000-0005-0000-0000-000002560000}"/>
    <cellStyle name="Normal 7 2 2 3 2 2 3 2" xfId="21569" xr:uid="{00000000-0005-0000-0000-000003560000}"/>
    <cellStyle name="Normal 7 2 2 3 2 2 3 2 2" xfId="21570" xr:uid="{00000000-0005-0000-0000-000004560000}"/>
    <cellStyle name="Normal 7 2 2 3 2 2 3 2 2 2" xfId="21571" xr:uid="{00000000-0005-0000-0000-000005560000}"/>
    <cellStyle name="Normal 7 2 2 3 2 2 3 2 3" xfId="21572" xr:uid="{00000000-0005-0000-0000-000006560000}"/>
    <cellStyle name="Normal 7 2 2 3 2 2 3 3" xfId="21573" xr:uid="{00000000-0005-0000-0000-000007560000}"/>
    <cellStyle name="Normal 7 2 2 3 2 2 3 3 2" xfId="21574" xr:uid="{00000000-0005-0000-0000-000008560000}"/>
    <cellStyle name="Normal 7 2 2 3 2 2 3 4" xfId="21575" xr:uid="{00000000-0005-0000-0000-000009560000}"/>
    <cellStyle name="Normal 7 2 2 3 2 2 4" xfId="21576" xr:uid="{00000000-0005-0000-0000-00000A560000}"/>
    <cellStyle name="Normal 7 2 2 3 2 2 4 2" xfId="21577" xr:uid="{00000000-0005-0000-0000-00000B560000}"/>
    <cellStyle name="Normal 7 2 2 3 2 2 4 2 2" xfId="21578" xr:uid="{00000000-0005-0000-0000-00000C560000}"/>
    <cellStyle name="Normal 7 2 2 3 2 2 4 2 2 2" xfId="21579" xr:uid="{00000000-0005-0000-0000-00000D560000}"/>
    <cellStyle name="Normal 7 2 2 3 2 2 4 2 3" xfId="21580" xr:uid="{00000000-0005-0000-0000-00000E560000}"/>
    <cellStyle name="Normal 7 2 2 3 2 2 4 3" xfId="21581" xr:uid="{00000000-0005-0000-0000-00000F560000}"/>
    <cellStyle name="Normal 7 2 2 3 2 2 4 3 2" xfId="21582" xr:uid="{00000000-0005-0000-0000-000010560000}"/>
    <cellStyle name="Normal 7 2 2 3 2 2 4 4" xfId="21583" xr:uid="{00000000-0005-0000-0000-000011560000}"/>
    <cellStyle name="Normal 7 2 2 3 2 2 5" xfId="21584" xr:uid="{00000000-0005-0000-0000-000012560000}"/>
    <cellStyle name="Normal 7 2 2 3 2 2 5 2" xfId="21585" xr:uid="{00000000-0005-0000-0000-000013560000}"/>
    <cellStyle name="Normal 7 2 2 3 2 2 5 2 2" xfId="21586" xr:uid="{00000000-0005-0000-0000-000014560000}"/>
    <cellStyle name="Normal 7 2 2 3 2 2 5 2 2 2" xfId="21587" xr:uid="{00000000-0005-0000-0000-000015560000}"/>
    <cellStyle name="Normal 7 2 2 3 2 2 5 2 3" xfId="21588" xr:uid="{00000000-0005-0000-0000-000016560000}"/>
    <cellStyle name="Normal 7 2 2 3 2 2 5 3" xfId="21589" xr:uid="{00000000-0005-0000-0000-000017560000}"/>
    <cellStyle name="Normal 7 2 2 3 2 2 5 3 2" xfId="21590" xr:uid="{00000000-0005-0000-0000-000018560000}"/>
    <cellStyle name="Normal 7 2 2 3 2 2 5 4" xfId="21591" xr:uid="{00000000-0005-0000-0000-000019560000}"/>
    <cellStyle name="Normal 7 2 2 3 2 2 6" xfId="21592" xr:uid="{00000000-0005-0000-0000-00001A560000}"/>
    <cellStyle name="Normal 7 2 2 3 2 2 6 2" xfId="21593" xr:uid="{00000000-0005-0000-0000-00001B560000}"/>
    <cellStyle name="Normal 7 2 2 3 2 2 6 2 2" xfId="21594" xr:uid="{00000000-0005-0000-0000-00001C560000}"/>
    <cellStyle name="Normal 7 2 2 3 2 2 6 3" xfId="21595" xr:uid="{00000000-0005-0000-0000-00001D560000}"/>
    <cellStyle name="Normal 7 2 2 3 2 2 7" xfId="21596" xr:uid="{00000000-0005-0000-0000-00001E560000}"/>
    <cellStyle name="Normal 7 2 2 3 2 2 7 2" xfId="21597" xr:uid="{00000000-0005-0000-0000-00001F560000}"/>
    <cellStyle name="Normal 7 2 2 3 2 2 8" xfId="21598" xr:uid="{00000000-0005-0000-0000-000020560000}"/>
    <cellStyle name="Normal 7 2 2 3 2 2 8 2" xfId="21599" xr:uid="{00000000-0005-0000-0000-000021560000}"/>
    <cellStyle name="Normal 7 2 2 3 2 2 9" xfId="21600" xr:uid="{00000000-0005-0000-0000-000022560000}"/>
    <cellStyle name="Normal 7 2 2 3 2 3" xfId="21601" xr:uid="{00000000-0005-0000-0000-000023560000}"/>
    <cellStyle name="Normal 7 2 2 3 2 3 2" xfId="21602" xr:uid="{00000000-0005-0000-0000-000024560000}"/>
    <cellStyle name="Normal 7 2 2 3 2 3 2 2" xfId="21603" xr:uid="{00000000-0005-0000-0000-000025560000}"/>
    <cellStyle name="Normal 7 2 2 3 2 3 2 2 2" xfId="21604" xr:uid="{00000000-0005-0000-0000-000026560000}"/>
    <cellStyle name="Normal 7 2 2 3 2 3 2 2 2 2" xfId="21605" xr:uid="{00000000-0005-0000-0000-000027560000}"/>
    <cellStyle name="Normal 7 2 2 3 2 3 2 2 3" xfId="21606" xr:uid="{00000000-0005-0000-0000-000028560000}"/>
    <cellStyle name="Normal 7 2 2 3 2 3 2 3" xfId="21607" xr:uid="{00000000-0005-0000-0000-000029560000}"/>
    <cellStyle name="Normal 7 2 2 3 2 3 2 3 2" xfId="21608" xr:uid="{00000000-0005-0000-0000-00002A560000}"/>
    <cellStyle name="Normal 7 2 2 3 2 3 2 4" xfId="21609" xr:uid="{00000000-0005-0000-0000-00002B560000}"/>
    <cellStyle name="Normal 7 2 2 3 2 3 3" xfId="21610" xr:uid="{00000000-0005-0000-0000-00002C560000}"/>
    <cellStyle name="Normal 7 2 2 3 2 3 3 2" xfId="21611" xr:uid="{00000000-0005-0000-0000-00002D560000}"/>
    <cellStyle name="Normal 7 2 2 3 2 3 3 2 2" xfId="21612" xr:uid="{00000000-0005-0000-0000-00002E560000}"/>
    <cellStyle name="Normal 7 2 2 3 2 3 3 2 2 2" xfId="21613" xr:uid="{00000000-0005-0000-0000-00002F560000}"/>
    <cellStyle name="Normal 7 2 2 3 2 3 3 2 3" xfId="21614" xr:uid="{00000000-0005-0000-0000-000030560000}"/>
    <cellStyle name="Normal 7 2 2 3 2 3 3 3" xfId="21615" xr:uid="{00000000-0005-0000-0000-000031560000}"/>
    <cellStyle name="Normal 7 2 2 3 2 3 3 3 2" xfId="21616" xr:uid="{00000000-0005-0000-0000-000032560000}"/>
    <cellStyle name="Normal 7 2 2 3 2 3 3 4" xfId="21617" xr:uid="{00000000-0005-0000-0000-000033560000}"/>
    <cellStyle name="Normal 7 2 2 3 2 3 4" xfId="21618" xr:uid="{00000000-0005-0000-0000-000034560000}"/>
    <cellStyle name="Normal 7 2 2 3 2 3 4 2" xfId="21619" xr:uid="{00000000-0005-0000-0000-000035560000}"/>
    <cellStyle name="Normal 7 2 2 3 2 3 4 2 2" xfId="21620" xr:uid="{00000000-0005-0000-0000-000036560000}"/>
    <cellStyle name="Normal 7 2 2 3 2 3 4 2 2 2" xfId="21621" xr:uid="{00000000-0005-0000-0000-000037560000}"/>
    <cellStyle name="Normal 7 2 2 3 2 3 4 2 3" xfId="21622" xr:uid="{00000000-0005-0000-0000-000038560000}"/>
    <cellStyle name="Normal 7 2 2 3 2 3 4 3" xfId="21623" xr:uid="{00000000-0005-0000-0000-000039560000}"/>
    <cellStyle name="Normal 7 2 2 3 2 3 4 3 2" xfId="21624" xr:uid="{00000000-0005-0000-0000-00003A560000}"/>
    <cellStyle name="Normal 7 2 2 3 2 3 4 4" xfId="21625" xr:uid="{00000000-0005-0000-0000-00003B560000}"/>
    <cellStyle name="Normal 7 2 2 3 2 3 5" xfId="21626" xr:uid="{00000000-0005-0000-0000-00003C560000}"/>
    <cellStyle name="Normal 7 2 2 3 2 3 5 2" xfId="21627" xr:uid="{00000000-0005-0000-0000-00003D560000}"/>
    <cellStyle name="Normal 7 2 2 3 2 3 5 2 2" xfId="21628" xr:uid="{00000000-0005-0000-0000-00003E560000}"/>
    <cellStyle name="Normal 7 2 2 3 2 3 5 3" xfId="21629" xr:uid="{00000000-0005-0000-0000-00003F560000}"/>
    <cellStyle name="Normal 7 2 2 3 2 3 6" xfId="21630" xr:uid="{00000000-0005-0000-0000-000040560000}"/>
    <cellStyle name="Normal 7 2 2 3 2 3 6 2" xfId="21631" xr:uid="{00000000-0005-0000-0000-000041560000}"/>
    <cellStyle name="Normal 7 2 2 3 2 3 7" xfId="21632" xr:uid="{00000000-0005-0000-0000-000042560000}"/>
    <cellStyle name="Normal 7 2 2 3 2 4" xfId="21633" xr:uid="{00000000-0005-0000-0000-000043560000}"/>
    <cellStyle name="Normal 7 2 2 3 2 4 2" xfId="21634" xr:uid="{00000000-0005-0000-0000-000044560000}"/>
    <cellStyle name="Normal 7 2 2 3 2 4 2 2" xfId="21635" xr:uid="{00000000-0005-0000-0000-000045560000}"/>
    <cellStyle name="Normal 7 2 2 3 2 4 2 2 2" xfId="21636" xr:uid="{00000000-0005-0000-0000-000046560000}"/>
    <cellStyle name="Normal 7 2 2 3 2 4 2 3" xfId="21637" xr:uid="{00000000-0005-0000-0000-000047560000}"/>
    <cellStyle name="Normal 7 2 2 3 2 4 3" xfId="21638" xr:uid="{00000000-0005-0000-0000-000048560000}"/>
    <cellStyle name="Normal 7 2 2 3 2 4 3 2" xfId="21639" xr:uid="{00000000-0005-0000-0000-000049560000}"/>
    <cellStyle name="Normal 7 2 2 3 2 4 4" xfId="21640" xr:uid="{00000000-0005-0000-0000-00004A560000}"/>
    <cellStyle name="Normal 7 2 2 3 2 5" xfId="21641" xr:uid="{00000000-0005-0000-0000-00004B560000}"/>
    <cellStyle name="Normal 7 2 2 3 2 5 2" xfId="21642" xr:uid="{00000000-0005-0000-0000-00004C560000}"/>
    <cellStyle name="Normal 7 2 2 3 2 5 2 2" xfId="21643" xr:uid="{00000000-0005-0000-0000-00004D560000}"/>
    <cellStyle name="Normal 7 2 2 3 2 5 2 2 2" xfId="21644" xr:uid="{00000000-0005-0000-0000-00004E560000}"/>
    <cellStyle name="Normal 7 2 2 3 2 5 2 3" xfId="21645" xr:uid="{00000000-0005-0000-0000-00004F560000}"/>
    <cellStyle name="Normal 7 2 2 3 2 5 3" xfId="21646" xr:uid="{00000000-0005-0000-0000-000050560000}"/>
    <cellStyle name="Normal 7 2 2 3 2 5 3 2" xfId="21647" xr:uid="{00000000-0005-0000-0000-000051560000}"/>
    <cellStyle name="Normal 7 2 2 3 2 5 4" xfId="21648" xr:uid="{00000000-0005-0000-0000-000052560000}"/>
    <cellStyle name="Normal 7 2 2 3 2 6" xfId="21649" xr:uid="{00000000-0005-0000-0000-000053560000}"/>
    <cellStyle name="Normal 7 2 2 3 2 6 2" xfId="21650" xr:uid="{00000000-0005-0000-0000-000054560000}"/>
    <cellStyle name="Normal 7 2 2 3 2 6 2 2" xfId="21651" xr:uid="{00000000-0005-0000-0000-000055560000}"/>
    <cellStyle name="Normal 7 2 2 3 2 6 2 2 2" xfId="21652" xr:uid="{00000000-0005-0000-0000-000056560000}"/>
    <cellStyle name="Normal 7 2 2 3 2 6 2 3" xfId="21653" xr:uid="{00000000-0005-0000-0000-000057560000}"/>
    <cellStyle name="Normal 7 2 2 3 2 6 3" xfId="21654" xr:uid="{00000000-0005-0000-0000-000058560000}"/>
    <cellStyle name="Normal 7 2 2 3 2 6 3 2" xfId="21655" xr:uid="{00000000-0005-0000-0000-000059560000}"/>
    <cellStyle name="Normal 7 2 2 3 2 6 4" xfId="21656" xr:uid="{00000000-0005-0000-0000-00005A560000}"/>
    <cellStyle name="Normal 7 2 2 3 2 7" xfId="21657" xr:uid="{00000000-0005-0000-0000-00005B560000}"/>
    <cellStyle name="Normal 7 2 2 3 2 7 2" xfId="21658" xr:uid="{00000000-0005-0000-0000-00005C560000}"/>
    <cellStyle name="Normal 7 2 2 3 2 7 2 2" xfId="21659" xr:uid="{00000000-0005-0000-0000-00005D560000}"/>
    <cellStyle name="Normal 7 2 2 3 2 7 2 2 2" xfId="21660" xr:uid="{00000000-0005-0000-0000-00005E560000}"/>
    <cellStyle name="Normal 7 2 2 3 2 7 2 3" xfId="21661" xr:uid="{00000000-0005-0000-0000-00005F560000}"/>
    <cellStyle name="Normal 7 2 2 3 2 7 3" xfId="21662" xr:uid="{00000000-0005-0000-0000-000060560000}"/>
    <cellStyle name="Normal 7 2 2 3 2 7 3 2" xfId="21663" xr:uid="{00000000-0005-0000-0000-000061560000}"/>
    <cellStyle name="Normal 7 2 2 3 2 7 4" xfId="21664" xr:uid="{00000000-0005-0000-0000-000062560000}"/>
    <cellStyle name="Normal 7 2 2 3 2 8" xfId="21665" xr:uid="{00000000-0005-0000-0000-000063560000}"/>
    <cellStyle name="Normal 7 2 2 3 2 8 2" xfId="21666" xr:uid="{00000000-0005-0000-0000-000064560000}"/>
    <cellStyle name="Normal 7 2 2 3 2 8 2 2" xfId="21667" xr:uid="{00000000-0005-0000-0000-000065560000}"/>
    <cellStyle name="Normal 7 2 2 3 2 8 3" xfId="21668" xr:uid="{00000000-0005-0000-0000-000066560000}"/>
    <cellStyle name="Normal 7 2 2 3 2 9" xfId="21669" xr:uid="{00000000-0005-0000-0000-000067560000}"/>
    <cellStyle name="Normal 7 2 2 3 2 9 2" xfId="21670" xr:uid="{00000000-0005-0000-0000-000068560000}"/>
    <cellStyle name="Normal 7 2 2 3 3" xfId="21671" xr:uid="{00000000-0005-0000-0000-000069560000}"/>
    <cellStyle name="Normal 7 2 2 3 3 10" xfId="21672" xr:uid="{00000000-0005-0000-0000-00006A560000}"/>
    <cellStyle name="Normal 7 2 2 3 3 2" xfId="21673" xr:uid="{00000000-0005-0000-0000-00006B560000}"/>
    <cellStyle name="Normal 7 2 2 3 3 2 2" xfId="21674" xr:uid="{00000000-0005-0000-0000-00006C560000}"/>
    <cellStyle name="Normal 7 2 2 3 3 2 2 2" xfId="21675" xr:uid="{00000000-0005-0000-0000-00006D560000}"/>
    <cellStyle name="Normal 7 2 2 3 3 2 2 2 2" xfId="21676" xr:uid="{00000000-0005-0000-0000-00006E560000}"/>
    <cellStyle name="Normal 7 2 2 3 3 2 2 2 2 2" xfId="21677" xr:uid="{00000000-0005-0000-0000-00006F560000}"/>
    <cellStyle name="Normal 7 2 2 3 3 2 2 2 3" xfId="21678" xr:uid="{00000000-0005-0000-0000-000070560000}"/>
    <cellStyle name="Normal 7 2 2 3 3 2 2 3" xfId="21679" xr:uid="{00000000-0005-0000-0000-000071560000}"/>
    <cellStyle name="Normal 7 2 2 3 3 2 2 3 2" xfId="21680" xr:uid="{00000000-0005-0000-0000-000072560000}"/>
    <cellStyle name="Normal 7 2 2 3 3 2 2 4" xfId="21681" xr:uid="{00000000-0005-0000-0000-000073560000}"/>
    <cellStyle name="Normal 7 2 2 3 3 2 3" xfId="21682" xr:uid="{00000000-0005-0000-0000-000074560000}"/>
    <cellStyle name="Normal 7 2 2 3 3 2 3 2" xfId="21683" xr:uid="{00000000-0005-0000-0000-000075560000}"/>
    <cellStyle name="Normal 7 2 2 3 3 2 3 2 2" xfId="21684" xr:uid="{00000000-0005-0000-0000-000076560000}"/>
    <cellStyle name="Normal 7 2 2 3 3 2 3 2 2 2" xfId="21685" xr:uid="{00000000-0005-0000-0000-000077560000}"/>
    <cellStyle name="Normal 7 2 2 3 3 2 3 2 3" xfId="21686" xr:uid="{00000000-0005-0000-0000-000078560000}"/>
    <cellStyle name="Normal 7 2 2 3 3 2 3 3" xfId="21687" xr:uid="{00000000-0005-0000-0000-000079560000}"/>
    <cellStyle name="Normal 7 2 2 3 3 2 3 3 2" xfId="21688" xr:uid="{00000000-0005-0000-0000-00007A560000}"/>
    <cellStyle name="Normal 7 2 2 3 3 2 3 4" xfId="21689" xr:uid="{00000000-0005-0000-0000-00007B560000}"/>
    <cellStyle name="Normal 7 2 2 3 3 2 4" xfId="21690" xr:uid="{00000000-0005-0000-0000-00007C560000}"/>
    <cellStyle name="Normal 7 2 2 3 3 2 4 2" xfId="21691" xr:uid="{00000000-0005-0000-0000-00007D560000}"/>
    <cellStyle name="Normal 7 2 2 3 3 2 4 2 2" xfId="21692" xr:uid="{00000000-0005-0000-0000-00007E560000}"/>
    <cellStyle name="Normal 7 2 2 3 3 2 4 2 2 2" xfId="21693" xr:uid="{00000000-0005-0000-0000-00007F560000}"/>
    <cellStyle name="Normal 7 2 2 3 3 2 4 2 3" xfId="21694" xr:uid="{00000000-0005-0000-0000-000080560000}"/>
    <cellStyle name="Normal 7 2 2 3 3 2 4 3" xfId="21695" xr:uid="{00000000-0005-0000-0000-000081560000}"/>
    <cellStyle name="Normal 7 2 2 3 3 2 4 3 2" xfId="21696" xr:uid="{00000000-0005-0000-0000-000082560000}"/>
    <cellStyle name="Normal 7 2 2 3 3 2 4 4" xfId="21697" xr:uid="{00000000-0005-0000-0000-000083560000}"/>
    <cellStyle name="Normal 7 2 2 3 3 2 5" xfId="21698" xr:uid="{00000000-0005-0000-0000-000084560000}"/>
    <cellStyle name="Normal 7 2 2 3 3 2 5 2" xfId="21699" xr:uid="{00000000-0005-0000-0000-000085560000}"/>
    <cellStyle name="Normal 7 2 2 3 3 2 5 2 2" xfId="21700" xr:uid="{00000000-0005-0000-0000-000086560000}"/>
    <cellStyle name="Normal 7 2 2 3 3 2 5 3" xfId="21701" xr:uid="{00000000-0005-0000-0000-000087560000}"/>
    <cellStyle name="Normal 7 2 2 3 3 2 6" xfId="21702" xr:uid="{00000000-0005-0000-0000-000088560000}"/>
    <cellStyle name="Normal 7 2 2 3 3 2 6 2" xfId="21703" xr:uid="{00000000-0005-0000-0000-000089560000}"/>
    <cellStyle name="Normal 7 2 2 3 3 2 7" xfId="21704" xr:uid="{00000000-0005-0000-0000-00008A560000}"/>
    <cellStyle name="Normal 7 2 2 3 3 3" xfId="21705" xr:uid="{00000000-0005-0000-0000-00008B560000}"/>
    <cellStyle name="Normal 7 2 2 3 3 3 2" xfId="21706" xr:uid="{00000000-0005-0000-0000-00008C560000}"/>
    <cellStyle name="Normal 7 2 2 3 3 3 2 2" xfId="21707" xr:uid="{00000000-0005-0000-0000-00008D560000}"/>
    <cellStyle name="Normal 7 2 2 3 3 3 2 2 2" xfId="21708" xr:uid="{00000000-0005-0000-0000-00008E560000}"/>
    <cellStyle name="Normal 7 2 2 3 3 3 2 3" xfId="21709" xr:uid="{00000000-0005-0000-0000-00008F560000}"/>
    <cellStyle name="Normal 7 2 2 3 3 3 3" xfId="21710" xr:uid="{00000000-0005-0000-0000-000090560000}"/>
    <cellStyle name="Normal 7 2 2 3 3 3 3 2" xfId="21711" xr:uid="{00000000-0005-0000-0000-000091560000}"/>
    <cellStyle name="Normal 7 2 2 3 3 3 4" xfId="21712" xr:uid="{00000000-0005-0000-0000-000092560000}"/>
    <cellStyle name="Normal 7 2 2 3 3 4" xfId="21713" xr:uid="{00000000-0005-0000-0000-000093560000}"/>
    <cellStyle name="Normal 7 2 2 3 3 4 2" xfId="21714" xr:uid="{00000000-0005-0000-0000-000094560000}"/>
    <cellStyle name="Normal 7 2 2 3 3 4 2 2" xfId="21715" xr:uid="{00000000-0005-0000-0000-000095560000}"/>
    <cellStyle name="Normal 7 2 2 3 3 4 2 2 2" xfId="21716" xr:uid="{00000000-0005-0000-0000-000096560000}"/>
    <cellStyle name="Normal 7 2 2 3 3 4 2 3" xfId="21717" xr:uid="{00000000-0005-0000-0000-000097560000}"/>
    <cellStyle name="Normal 7 2 2 3 3 4 3" xfId="21718" xr:uid="{00000000-0005-0000-0000-000098560000}"/>
    <cellStyle name="Normal 7 2 2 3 3 4 3 2" xfId="21719" xr:uid="{00000000-0005-0000-0000-000099560000}"/>
    <cellStyle name="Normal 7 2 2 3 3 4 4" xfId="21720" xr:uid="{00000000-0005-0000-0000-00009A560000}"/>
    <cellStyle name="Normal 7 2 2 3 3 5" xfId="21721" xr:uid="{00000000-0005-0000-0000-00009B560000}"/>
    <cellStyle name="Normal 7 2 2 3 3 5 2" xfId="21722" xr:uid="{00000000-0005-0000-0000-00009C560000}"/>
    <cellStyle name="Normal 7 2 2 3 3 5 2 2" xfId="21723" xr:uid="{00000000-0005-0000-0000-00009D560000}"/>
    <cellStyle name="Normal 7 2 2 3 3 5 2 2 2" xfId="21724" xr:uid="{00000000-0005-0000-0000-00009E560000}"/>
    <cellStyle name="Normal 7 2 2 3 3 5 2 3" xfId="21725" xr:uid="{00000000-0005-0000-0000-00009F560000}"/>
    <cellStyle name="Normal 7 2 2 3 3 5 3" xfId="21726" xr:uid="{00000000-0005-0000-0000-0000A0560000}"/>
    <cellStyle name="Normal 7 2 2 3 3 5 3 2" xfId="21727" xr:uid="{00000000-0005-0000-0000-0000A1560000}"/>
    <cellStyle name="Normal 7 2 2 3 3 5 4" xfId="21728" xr:uid="{00000000-0005-0000-0000-0000A2560000}"/>
    <cellStyle name="Normal 7 2 2 3 3 6" xfId="21729" xr:uid="{00000000-0005-0000-0000-0000A3560000}"/>
    <cellStyle name="Normal 7 2 2 3 3 6 2" xfId="21730" xr:uid="{00000000-0005-0000-0000-0000A4560000}"/>
    <cellStyle name="Normal 7 2 2 3 3 6 2 2" xfId="21731" xr:uid="{00000000-0005-0000-0000-0000A5560000}"/>
    <cellStyle name="Normal 7 2 2 3 3 6 2 2 2" xfId="21732" xr:uid="{00000000-0005-0000-0000-0000A6560000}"/>
    <cellStyle name="Normal 7 2 2 3 3 6 2 3" xfId="21733" xr:uid="{00000000-0005-0000-0000-0000A7560000}"/>
    <cellStyle name="Normal 7 2 2 3 3 6 3" xfId="21734" xr:uid="{00000000-0005-0000-0000-0000A8560000}"/>
    <cellStyle name="Normal 7 2 2 3 3 6 3 2" xfId="21735" xr:uid="{00000000-0005-0000-0000-0000A9560000}"/>
    <cellStyle name="Normal 7 2 2 3 3 6 4" xfId="21736" xr:uid="{00000000-0005-0000-0000-0000AA560000}"/>
    <cellStyle name="Normal 7 2 2 3 3 7" xfId="21737" xr:uid="{00000000-0005-0000-0000-0000AB560000}"/>
    <cellStyle name="Normal 7 2 2 3 3 7 2" xfId="21738" xr:uid="{00000000-0005-0000-0000-0000AC560000}"/>
    <cellStyle name="Normal 7 2 2 3 3 7 2 2" xfId="21739" xr:uid="{00000000-0005-0000-0000-0000AD560000}"/>
    <cellStyle name="Normal 7 2 2 3 3 7 3" xfId="21740" xr:uid="{00000000-0005-0000-0000-0000AE560000}"/>
    <cellStyle name="Normal 7 2 2 3 3 8" xfId="21741" xr:uid="{00000000-0005-0000-0000-0000AF560000}"/>
    <cellStyle name="Normal 7 2 2 3 3 8 2" xfId="21742" xr:uid="{00000000-0005-0000-0000-0000B0560000}"/>
    <cellStyle name="Normal 7 2 2 3 3 9" xfId="21743" xr:uid="{00000000-0005-0000-0000-0000B1560000}"/>
    <cellStyle name="Normal 7 2 2 3 3 9 2" xfId="21744" xr:uid="{00000000-0005-0000-0000-0000B2560000}"/>
    <cellStyle name="Normal 7 2 2 3 4" xfId="21745" xr:uid="{00000000-0005-0000-0000-0000B3560000}"/>
    <cellStyle name="Normal 7 2 2 3 4 2" xfId="21746" xr:uid="{00000000-0005-0000-0000-0000B4560000}"/>
    <cellStyle name="Normal 7 2 2 3 4 2 2" xfId="21747" xr:uid="{00000000-0005-0000-0000-0000B5560000}"/>
    <cellStyle name="Normal 7 2 2 3 4 2 2 2" xfId="21748" xr:uid="{00000000-0005-0000-0000-0000B6560000}"/>
    <cellStyle name="Normal 7 2 2 3 4 2 2 2 2" xfId="21749" xr:uid="{00000000-0005-0000-0000-0000B7560000}"/>
    <cellStyle name="Normal 7 2 2 3 4 2 2 2 2 2" xfId="21750" xr:uid="{00000000-0005-0000-0000-0000B8560000}"/>
    <cellStyle name="Normal 7 2 2 3 4 2 2 2 3" xfId="21751" xr:uid="{00000000-0005-0000-0000-0000B9560000}"/>
    <cellStyle name="Normal 7 2 2 3 4 2 2 3" xfId="21752" xr:uid="{00000000-0005-0000-0000-0000BA560000}"/>
    <cellStyle name="Normal 7 2 2 3 4 2 2 3 2" xfId="21753" xr:uid="{00000000-0005-0000-0000-0000BB560000}"/>
    <cellStyle name="Normal 7 2 2 3 4 2 2 4" xfId="21754" xr:uid="{00000000-0005-0000-0000-0000BC560000}"/>
    <cellStyle name="Normal 7 2 2 3 4 2 3" xfId="21755" xr:uid="{00000000-0005-0000-0000-0000BD560000}"/>
    <cellStyle name="Normal 7 2 2 3 4 2 3 2" xfId="21756" xr:uid="{00000000-0005-0000-0000-0000BE560000}"/>
    <cellStyle name="Normal 7 2 2 3 4 2 3 2 2" xfId="21757" xr:uid="{00000000-0005-0000-0000-0000BF560000}"/>
    <cellStyle name="Normal 7 2 2 3 4 2 3 2 2 2" xfId="21758" xr:uid="{00000000-0005-0000-0000-0000C0560000}"/>
    <cellStyle name="Normal 7 2 2 3 4 2 3 2 3" xfId="21759" xr:uid="{00000000-0005-0000-0000-0000C1560000}"/>
    <cellStyle name="Normal 7 2 2 3 4 2 3 3" xfId="21760" xr:uid="{00000000-0005-0000-0000-0000C2560000}"/>
    <cellStyle name="Normal 7 2 2 3 4 2 3 3 2" xfId="21761" xr:uid="{00000000-0005-0000-0000-0000C3560000}"/>
    <cellStyle name="Normal 7 2 2 3 4 2 3 4" xfId="21762" xr:uid="{00000000-0005-0000-0000-0000C4560000}"/>
    <cellStyle name="Normal 7 2 2 3 4 2 4" xfId="21763" xr:uid="{00000000-0005-0000-0000-0000C5560000}"/>
    <cellStyle name="Normal 7 2 2 3 4 2 4 2" xfId="21764" xr:uid="{00000000-0005-0000-0000-0000C6560000}"/>
    <cellStyle name="Normal 7 2 2 3 4 2 4 2 2" xfId="21765" xr:uid="{00000000-0005-0000-0000-0000C7560000}"/>
    <cellStyle name="Normal 7 2 2 3 4 2 4 2 2 2" xfId="21766" xr:uid="{00000000-0005-0000-0000-0000C8560000}"/>
    <cellStyle name="Normal 7 2 2 3 4 2 4 2 3" xfId="21767" xr:uid="{00000000-0005-0000-0000-0000C9560000}"/>
    <cellStyle name="Normal 7 2 2 3 4 2 4 3" xfId="21768" xr:uid="{00000000-0005-0000-0000-0000CA560000}"/>
    <cellStyle name="Normal 7 2 2 3 4 2 4 3 2" xfId="21769" xr:uid="{00000000-0005-0000-0000-0000CB560000}"/>
    <cellStyle name="Normal 7 2 2 3 4 2 4 4" xfId="21770" xr:uid="{00000000-0005-0000-0000-0000CC560000}"/>
    <cellStyle name="Normal 7 2 2 3 4 2 5" xfId="21771" xr:uid="{00000000-0005-0000-0000-0000CD560000}"/>
    <cellStyle name="Normal 7 2 2 3 4 2 5 2" xfId="21772" xr:uid="{00000000-0005-0000-0000-0000CE560000}"/>
    <cellStyle name="Normal 7 2 2 3 4 2 5 2 2" xfId="21773" xr:uid="{00000000-0005-0000-0000-0000CF560000}"/>
    <cellStyle name="Normal 7 2 2 3 4 2 5 3" xfId="21774" xr:uid="{00000000-0005-0000-0000-0000D0560000}"/>
    <cellStyle name="Normal 7 2 2 3 4 2 6" xfId="21775" xr:uid="{00000000-0005-0000-0000-0000D1560000}"/>
    <cellStyle name="Normal 7 2 2 3 4 2 6 2" xfId="21776" xr:uid="{00000000-0005-0000-0000-0000D2560000}"/>
    <cellStyle name="Normal 7 2 2 3 4 2 7" xfId="21777" xr:uid="{00000000-0005-0000-0000-0000D3560000}"/>
    <cellStyle name="Normal 7 2 2 3 4 3" xfId="21778" xr:uid="{00000000-0005-0000-0000-0000D4560000}"/>
    <cellStyle name="Normal 7 2 2 3 4 3 2" xfId="21779" xr:uid="{00000000-0005-0000-0000-0000D5560000}"/>
    <cellStyle name="Normal 7 2 2 3 4 3 2 2" xfId="21780" xr:uid="{00000000-0005-0000-0000-0000D6560000}"/>
    <cellStyle name="Normal 7 2 2 3 4 3 2 2 2" xfId="21781" xr:uid="{00000000-0005-0000-0000-0000D7560000}"/>
    <cellStyle name="Normal 7 2 2 3 4 3 2 3" xfId="21782" xr:uid="{00000000-0005-0000-0000-0000D8560000}"/>
    <cellStyle name="Normal 7 2 2 3 4 3 3" xfId="21783" xr:uid="{00000000-0005-0000-0000-0000D9560000}"/>
    <cellStyle name="Normal 7 2 2 3 4 3 3 2" xfId="21784" xr:uid="{00000000-0005-0000-0000-0000DA560000}"/>
    <cellStyle name="Normal 7 2 2 3 4 3 4" xfId="21785" xr:uid="{00000000-0005-0000-0000-0000DB560000}"/>
    <cellStyle name="Normal 7 2 2 3 4 4" xfId="21786" xr:uid="{00000000-0005-0000-0000-0000DC560000}"/>
    <cellStyle name="Normal 7 2 2 3 4 4 2" xfId="21787" xr:uid="{00000000-0005-0000-0000-0000DD560000}"/>
    <cellStyle name="Normal 7 2 2 3 4 4 2 2" xfId="21788" xr:uid="{00000000-0005-0000-0000-0000DE560000}"/>
    <cellStyle name="Normal 7 2 2 3 4 4 2 2 2" xfId="21789" xr:uid="{00000000-0005-0000-0000-0000DF560000}"/>
    <cellStyle name="Normal 7 2 2 3 4 4 2 3" xfId="21790" xr:uid="{00000000-0005-0000-0000-0000E0560000}"/>
    <cellStyle name="Normal 7 2 2 3 4 4 3" xfId="21791" xr:uid="{00000000-0005-0000-0000-0000E1560000}"/>
    <cellStyle name="Normal 7 2 2 3 4 4 3 2" xfId="21792" xr:uid="{00000000-0005-0000-0000-0000E2560000}"/>
    <cellStyle name="Normal 7 2 2 3 4 4 4" xfId="21793" xr:uid="{00000000-0005-0000-0000-0000E3560000}"/>
    <cellStyle name="Normal 7 2 2 3 4 5" xfId="21794" xr:uid="{00000000-0005-0000-0000-0000E4560000}"/>
    <cellStyle name="Normal 7 2 2 3 4 5 2" xfId="21795" xr:uid="{00000000-0005-0000-0000-0000E5560000}"/>
    <cellStyle name="Normal 7 2 2 3 4 5 2 2" xfId="21796" xr:uid="{00000000-0005-0000-0000-0000E6560000}"/>
    <cellStyle name="Normal 7 2 2 3 4 5 2 2 2" xfId="21797" xr:uid="{00000000-0005-0000-0000-0000E7560000}"/>
    <cellStyle name="Normal 7 2 2 3 4 5 2 3" xfId="21798" xr:uid="{00000000-0005-0000-0000-0000E8560000}"/>
    <cellStyle name="Normal 7 2 2 3 4 5 3" xfId="21799" xr:uid="{00000000-0005-0000-0000-0000E9560000}"/>
    <cellStyle name="Normal 7 2 2 3 4 5 3 2" xfId="21800" xr:uid="{00000000-0005-0000-0000-0000EA560000}"/>
    <cellStyle name="Normal 7 2 2 3 4 5 4" xfId="21801" xr:uid="{00000000-0005-0000-0000-0000EB560000}"/>
    <cellStyle name="Normal 7 2 2 3 4 6" xfId="21802" xr:uid="{00000000-0005-0000-0000-0000EC560000}"/>
    <cellStyle name="Normal 7 2 2 3 4 6 2" xfId="21803" xr:uid="{00000000-0005-0000-0000-0000ED560000}"/>
    <cellStyle name="Normal 7 2 2 3 4 6 2 2" xfId="21804" xr:uid="{00000000-0005-0000-0000-0000EE560000}"/>
    <cellStyle name="Normal 7 2 2 3 4 6 3" xfId="21805" xr:uid="{00000000-0005-0000-0000-0000EF560000}"/>
    <cellStyle name="Normal 7 2 2 3 4 7" xfId="21806" xr:uid="{00000000-0005-0000-0000-0000F0560000}"/>
    <cellStyle name="Normal 7 2 2 3 4 7 2" xfId="21807" xr:uid="{00000000-0005-0000-0000-0000F1560000}"/>
    <cellStyle name="Normal 7 2 2 3 4 8" xfId="21808" xr:uid="{00000000-0005-0000-0000-0000F2560000}"/>
    <cellStyle name="Normal 7 2 2 3 4 8 2" xfId="21809" xr:uid="{00000000-0005-0000-0000-0000F3560000}"/>
    <cellStyle name="Normal 7 2 2 3 4 9" xfId="21810" xr:uid="{00000000-0005-0000-0000-0000F4560000}"/>
    <cellStyle name="Normal 7 2 2 3 5" xfId="21811" xr:uid="{00000000-0005-0000-0000-0000F5560000}"/>
    <cellStyle name="Normal 7 2 2 3 5 2" xfId="21812" xr:uid="{00000000-0005-0000-0000-0000F6560000}"/>
    <cellStyle name="Normal 7 2 2 3 5 2 2" xfId="21813" xr:uid="{00000000-0005-0000-0000-0000F7560000}"/>
    <cellStyle name="Normal 7 2 2 3 5 2 2 2" xfId="21814" xr:uid="{00000000-0005-0000-0000-0000F8560000}"/>
    <cellStyle name="Normal 7 2 2 3 5 2 2 2 2" xfId="21815" xr:uid="{00000000-0005-0000-0000-0000F9560000}"/>
    <cellStyle name="Normal 7 2 2 3 5 2 2 2 2 2" xfId="21816" xr:uid="{00000000-0005-0000-0000-0000FA560000}"/>
    <cellStyle name="Normal 7 2 2 3 5 2 2 2 3" xfId="21817" xr:uid="{00000000-0005-0000-0000-0000FB560000}"/>
    <cellStyle name="Normal 7 2 2 3 5 2 2 3" xfId="21818" xr:uid="{00000000-0005-0000-0000-0000FC560000}"/>
    <cellStyle name="Normal 7 2 2 3 5 2 2 3 2" xfId="21819" xr:uid="{00000000-0005-0000-0000-0000FD560000}"/>
    <cellStyle name="Normal 7 2 2 3 5 2 2 4" xfId="21820" xr:uid="{00000000-0005-0000-0000-0000FE560000}"/>
    <cellStyle name="Normal 7 2 2 3 5 2 3" xfId="21821" xr:uid="{00000000-0005-0000-0000-0000FF560000}"/>
    <cellStyle name="Normal 7 2 2 3 5 2 3 2" xfId="21822" xr:uid="{00000000-0005-0000-0000-000000570000}"/>
    <cellStyle name="Normal 7 2 2 3 5 2 3 2 2" xfId="21823" xr:uid="{00000000-0005-0000-0000-000001570000}"/>
    <cellStyle name="Normal 7 2 2 3 5 2 3 2 2 2" xfId="21824" xr:uid="{00000000-0005-0000-0000-000002570000}"/>
    <cellStyle name="Normal 7 2 2 3 5 2 3 2 3" xfId="21825" xr:uid="{00000000-0005-0000-0000-000003570000}"/>
    <cellStyle name="Normal 7 2 2 3 5 2 3 3" xfId="21826" xr:uid="{00000000-0005-0000-0000-000004570000}"/>
    <cellStyle name="Normal 7 2 2 3 5 2 3 3 2" xfId="21827" xr:uid="{00000000-0005-0000-0000-000005570000}"/>
    <cellStyle name="Normal 7 2 2 3 5 2 3 4" xfId="21828" xr:uid="{00000000-0005-0000-0000-000006570000}"/>
    <cellStyle name="Normal 7 2 2 3 5 2 4" xfId="21829" xr:uid="{00000000-0005-0000-0000-000007570000}"/>
    <cellStyle name="Normal 7 2 2 3 5 2 4 2" xfId="21830" xr:uid="{00000000-0005-0000-0000-000008570000}"/>
    <cellStyle name="Normal 7 2 2 3 5 2 4 2 2" xfId="21831" xr:uid="{00000000-0005-0000-0000-000009570000}"/>
    <cellStyle name="Normal 7 2 2 3 5 2 4 2 2 2" xfId="21832" xr:uid="{00000000-0005-0000-0000-00000A570000}"/>
    <cellStyle name="Normal 7 2 2 3 5 2 4 2 3" xfId="21833" xr:uid="{00000000-0005-0000-0000-00000B570000}"/>
    <cellStyle name="Normal 7 2 2 3 5 2 4 3" xfId="21834" xr:uid="{00000000-0005-0000-0000-00000C570000}"/>
    <cellStyle name="Normal 7 2 2 3 5 2 4 3 2" xfId="21835" xr:uid="{00000000-0005-0000-0000-00000D570000}"/>
    <cellStyle name="Normal 7 2 2 3 5 2 4 4" xfId="21836" xr:uid="{00000000-0005-0000-0000-00000E570000}"/>
    <cellStyle name="Normal 7 2 2 3 5 2 5" xfId="21837" xr:uid="{00000000-0005-0000-0000-00000F570000}"/>
    <cellStyle name="Normal 7 2 2 3 5 2 5 2" xfId="21838" xr:uid="{00000000-0005-0000-0000-000010570000}"/>
    <cellStyle name="Normal 7 2 2 3 5 2 5 2 2" xfId="21839" xr:uid="{00000000-0005-0000-0000-000011570000}"/>
    <cellStyle name="Normal 7 2 2 3 5 2 5 3" xfId="21840" xr:uid="{00000000-0005-0000-0000-000012570000}"/>
    <cellStyle name="Normal 7 2 2 3 5 2 6" xfId="21841" xr:uid="{00000000-0005-0000-0000-000013570000}"/>
    <cellStyle name="Normal 7 2 2 3 5 2 6 2" xfId="21842" xr:uid="{00000000-0005-0000-0000-000014570000}"/>
    <cellStyle name="Normal 7 2 2 3 5 2 7" xfId="21843" xr:uid="{00000000-0005-0000-0000-000015570000}"/>
    <cellStyle name="Normal 7 2 2 3 5 3" xfId="21844" xr:uid="{00000000-0005-0000-0000-000016570000}"/>
    <cellStyle name="Normal 7 2 2 3 5 3 2" xfId="21845" xr:uid="{00000000-0005-0000-0000-000017570000}"/>
    <cellStyle name="Normal 7 2 2 3 5 3 2 2" xfId="21846" xr:uid="{00000000-0005-0000-0000-000018570000}"/>
    <cellStyle name="Normal 7 2 2 3 5 3 2 2 2" xfId="21847" xr:uid="{00000000-0005-0000-0000-000019570000}"/>
    <cellStyle name="Normal 7 2 2 3 5 3 2 3" xfId="21848" xr:uid="{00000000-0005-0000-0000-00001A570000}"/>
    <cellStyle name="Normal 7 2 2 3 5 3 3" xfId="21849" xr:uid="{00000000-0005-0000-0000-00001B570000}"/>
    <cellStyle name="Normal 7 2 2 3 5 3 3 2" xfId="21850" xr:uid="{00000000-0005-0000-0000-00001C570000}"/>
    <cellStyle name="Normal 7 2 2 3 5 3 4" xfId="21851" xr:uid="{00000000-0005-0000-0000-00001D570000}"/>
    <cellStyle name="Normal 7 2 2 3 5 4" xfId="21852" xr:uid="{00000000-0005-0000-0000-00001E570000}"/>
    <cellStyle name="Normal 7 2 2 3 5 4 2" xfId="21853" xr:uid="{00000000-0005-0000-0000-00001F570000}"/>
    <cellStyle name="Normal 7 2 2 3 5 4 2 2" xfId="21854" xr:uid="{00000000-0005-0000-0000-000020570000}"/>
    <cellStyle name="Normal 7 2 2 3 5 4 2 2 2" xfId="21855" xr:uid="{00000000-0005-0000-0000-000021570000}"/>
    <cellStyle name="Normal 7 2 2 3 5 4 2 3" xfId="21856" xr:uid="{00000000-0005-0000-0000-000022570000}"/>
    <cellStyle name="Normal 7 2 2 3 5 4 3" xfId="21857" xr:uid="{00000000-0005-0000-0000-000023570000}"/>
    <cellStyle name="Normal 7 2 2 3 5 4 3 2" xfId="21858" xr:uid="{00000000-0005-0000-0000-000024570000}"/>
    <cellStyle name="Normal 7 2 2 3 5 4 4" xfId="21859" xr:uid="{00000000-0005-0000-0000-000025570000}"/>
    <cellStyle name="Normal 7 2 2 3 5 5" xfId="21860" xr:uid="{00000000-0005-0000-0000-000026570000}"/>
    <cellStyle name="Normal 7 2 2 3 5 5 2" xfId="21861" xr:uid="{00000000-0005-0000-0000-000027570000}"/>
    <cellStyle name="Normal 7 2 2 3 5 5 2 2" xfId="21862" xr:uid="{00000000-0005-0000-0000-000028570000}"/>
    <cellStyle name="Normal 7 2 2 3 5 5 2 2 2" xfId="21863" xr:uid="{00000000-0005-0000-0000-000029570000}"/>
    <cellStyle name="Normal 7 2 2 3 5 5 2 3" xfId="21864" xr:uid="{00000000-0005-0000-0000-00002A570000}"/>
    <cellStyle name="Normal 7 2 2 3 5 5 3" xfId="21865" xr:uid="{00000000-0005-0000-0000-00002B570000}"/>
    <cellStyle name="Normal 7 2 2 3 5 5 3 2" xfId="21866" xr:uid="{00000000-0005-0000-0000-00002C570000}"/>
    <cellStyle name="Normal 7 2 2 3 5 5 4" xfId="21867" xr:uid="{00000000-0005-0000-0000-00002D570000}"/>
    <cellStyle name="Normal 7 2 2 3 5 6" xfId="21868" xr:uid="{00000000-0005-0000-0000-00002E570000}"/>
    <cellStyle name="Normal 7 2 2 3 5 6 2" xfId="21869" xr:uid="{00000000-0005-0000-0000-00002F570000}"/>
    <cellStyle name="Normal 7 2 2 3 5 6 2 2" xfId="21870" xr:uid="{00000000-0005-0000-0000-000030570000}"/>
    <cellStyle name="Normal 7 2 2 3 5 6 3" xfId="21871" xr:uid="{00000000-0005-0000-0000-000031570000}"/>
    <cellStyle name="Normal 7 2 2 3 5 7" xfId="21872" xr:uid="{00000000-0005-0000-0000-000032570000}"/>
    <cellStyle name="Normal 7 2 2 3 5 7 2" xfId="21873" xr:uid="{00000000-0005-0000-0000-000033570000}"/>
    <cellStyle name="Normal 7 2 2 3 5 8" xfId="21874" xr:uid="{00000000-0005-0000-0000-000034570000}"/>
    <cellStyle name="Normal 7 2 2 3 6" xfId="21875" xr:uid="{00000000-0005-0000-0000-000035570000}"/>
    <cellStyle name="Normal 7 2 2 3 6 2" xfId="21876" xr:uid="{00000000-0005-0000-0000-000036570000}"/>
    <cellStyle name="Normal 7 2 2 3 6 2 2" xfId="21877" xr:uid="{00000000-0005-0000-0000-000037570000}"/>
    <cellStyle name="Normal 7 2 2 3 6 2 2 2" xfId="21878" xr:uid="{00000000-0005-0000-0000-000038570000}"/>
    <cellStyle name="Normal 7 2 2 3 6 2 2 2 2" xfId="21879" xr:uid="{00000000-0005-0000-0000-000039570000}"/>
    <cellStyle name="Normal 7 2 2 3 6 2 2 3" xfId="21880" xr:uid="{00000000-0005-0000-0000-00003A570000}"/>
    <cellStyle name="Normal 7 2 2 3 6 2 3" xfId="21881" xr:uid="{00000000-0005-0000-0000-00003B570000}"/>
    <cellStyle name="Normal 7 2 2 3 6 2 3 2" xfId="21882" xr:uid="{00000000-0005-0000-0000-00003C570000}"/>
    <cellStyle name="Normal 7 2 2 3 6 2 4" xfId="21883" xr:uid="{00000000-0005-0000-0000-00003D570000}"/>
    <cellStyle name="Normal 7 2 2 3 6 3" xfId="21884" xr:uid="{00000000-0005-0000-0000-00003E570000}"/>
    <cellStyle name="Normal 7 2 2 3 6 3 2" xfId="21885" xr:uid="{00000000-0005-0000-0000-00003F570000}"/>
    <cellStyle name="Normal 7 2 2 3 6 3 2 2" xfId="21886" xr:uid="{00000000-0005-0000-0000-000040570000}"/>
    <cellStyle name="Normal 7 2 2 3 6 3 2 2 2" xfId="21887" xr:uid="{00000000-0005-0000-0000-000041570000}"/>
    <cellStyle name="Normal 7 2 2 3 6 3 2 3" xfId="21888" xr:uid="{00000000-0005-0000-0000-000042570000}"/>
    <cellStyle name="Normal 7 2 2 3 6 3 3" xfId="21889" xr:uid="{00000000-0005-0000-0000-000043570000}"/>
    <cellStyle name="Normal 7 2 2 3 6 3 3 2" xfId="21890" xr:uid="{00000000-0005-0000-0000-000044570000}"/>
    <cellStyle name="Normal 7 2 2 3 6 3 4" xfId="21891" xr:uid="{00000000-0005-0000-0000-000045570000}"/>
    <cellStyle name="Normal 7 2 2 3 6 4" xfId="21892" xr:uid="{00000000-0005-0000-0000-000046570000}"/>
    <cellStyle name="Normal 7 2 2 3 6 4 2" xfId="21893" xr:uid="{00000000-0005-0000-0000-000047570000}"/>
    <cellStyle name="Normal 7 2 2 3 6 4 2 2" xfId="21894" xr:uid="{00000000-0005-0000-0000-000048570000}"/>
    <cellStyle name="Normal 7 2 2 3 6 4 2 2 2" xfId="21895" xr:uid="{00000000-0005-0000-0000-000049570000}"/>
    <cellStyle name="Normal 7 2 2 3 6 4 2 3" xfId="21896" xr:uid="{00000000-0005-0000-0000-00004A570000}"/>
    <cellStyle name="Normal 7 2 2 3 6 4 3" xfId="21897" xr:uid="{00000000-0005-0000-0000-00004B570000}"/>
    <cellStyle name="Normal 7 2 2 3 6 4 3 2" xfId="21898" xr:uid="{00000000-0005-0000-0000-00004C570000}"/>
    <cellStyle name="Normal 7 2 2 3 6 4 4" xfId="21899" xr:uid="{00000000-0005-0000-0000-00004D570000}"/>
    <cellStyle name="Normal 7 2 2 3 6 5" xfId="21900" xr:uid="{00000000-0005-0000-0000-00004E570000}"/>
    <cellStyle name="Normal 7 2 2 3 6 5 2" xfId="21901" xr:uid="{00000000-0005-0000-0000-00004F570000}"/>
    <cellStyle name="Normal 7 2 2 3 6 5 2 2" xfId="21902" xr:uid="{00000000-0005-0000-0000-000050570000}"/>
    <cellStyle name="Normal 7 2 2 3 6 5 3" xfId="21903" xr:uid="{00000000-0005-0000-0000-000051570000}"/>
    <cellStyle name="Normal 7 2 2 3 6 6" xfId="21904" xr:uid="{00000000-0005-0000-0000-000052570000}"/>
    <cellStyle name="Normal 7 2 2 3 6 6 2" xfId="21905" xr:uid="{00000000-0005-0000-0000-000053570000}"/>
    <cellStyle name="Normal 7 2 2 3 6 7" xfId="21906" xr:uid="{00000000-0005-0000-0000-000054570000}"/>
    <cellStyle name="Normal 7 2 2 3 7" xfId="21907" xr:uid="{00000000-0005-0000-0000-000055570000}"/>
    <cellStyle name="Normal 7 2 2 3 7 2" xfId="21908" xr:uid="{00000000-0005-0000-0000-000056570000}"/>
    <cellStyle name="Normal 7 2 2 3 7 2 2" xfId="21909" xr:uid="{00000000-0005-0000-0000-000057570000}"/>
    <cellStyle name="Normal 7 2 2 3 7 2 2 2" xfId="21910" xr:uid="{00000000-0005-0000-0000-000058570000}"/>
    <cellStyle name="Normal 7 2 2 3 7 2 3" xfId="21911" xr:uid="{00000000-0005-0000-0000-000059570000}"/>
    <cellStyle name="Normal 7 2 2 3 7 3" xfId="21912" xr:uid="{00000000-0005-0000-0000-00005A570000}"/>
    <cellStyle name="Normal 7 2 2 3 7 3 2" xfId="21913" xr:uid="{00000000-0005-0000-0000-00005B570000}"/>
    <cellStyle name="Normal 7 2 2 3 7 4" xfId="21914" xr:uid="{00000000-0005-0000-0000-00005C570000}"/>
    <cellStyle name="Normal 7 2 2 3 8" xfId="21915" xr:uid="{00000000-0005-0000-0000-00005D570000}"/>
    <cellStyle name="Normal 7 2 2 3 8 2" xfId="21916" xr:uid="{00000000-0005-0000-0000-00005E570000}"/>
    <cellStyle name="Normal 7 2 2 3 8 2 2" xfId="21917" xr:uid="{00000000-0005-0000-0000-00005F570000}"/>
    <cellStyle name="Normal 7 2 2 3 8 2 2 2" xfId="21918" xr:uid="{00000000-0005-0000-0000-000060570000}"/>
    <cellStyle name="Normal 7 2 2 3 8 2 3" xfId="21919" xr:uid="{00000000-0005-0000-0000-000061570000}"/>
    <cellStyle name="Normal 7 2 2 3 8 3" xfId="21920" xr:uid="{00000000-0005-0000-0000-000062570000}"/>
    <cellStyle name="Normal 7 2 2 3 8 3 2" xfId="21921" xr:uid="{00000000-0005-0000-0000-000063570000}"/>
    <cellStyle name="Normal 7 2 2 3 8 4" xfId="21922" xr:uid="{00000000-0005-0000-0000-000064570000}"/>
    <cellStyle name="Normal 7 2 2 3 9" xfId="21923" xr:uid="{00000000-0005-0000-0000-000065570000}"/>
    <cellStyle name="Normal 7 2 2 3 9 2" xfId="21924" xr:uid="{00000000-0005-0000-0000-000066570000}"/>
    <cellStyle name="Normal 7 2 2 3 9 2 2" xfId="21925" xr:uid="{00000000-0005-0000-0000-000067570000}"/>
    <cellStyle name="Normal 7 2 2 3 9 2 2 2" xfId="21926" xr:uid="{00000000-0005-0000-0000-000068570000}"/>
    <cellStyle name="Normal 7 2 2 3 9 2 3" xfId="21927" xr:uid="{00000000-0005-0000-0000-000069570000}"/>
    <cellStyle name="Normal 7 2 2 3 9 3" xfId="21928" xr:uid="{00000000-0005-0000-0000-00006A570000}"/>
    <cellStyle name="Normal 7 2 2 3 9 3 2" xfId="21929" xr:uid="{00000000-0005-0000-0000-00006B570000}"/>
    <cellStyle name="Normal 7 2 2 3 9 4" xfId="21930" xr:uid="{00000000-0005-0000-0000-00006C570000}"/>
    <cellStyle name="Normal 7 2 2 4" xfId="560" xr:uid="{00000000-0005-0000-0000-00006D570000}"/>
    <cellStyle name="Normal 7 2 2 4 10" xfId="21931" xr:uid="{00000000-0005-0000-0000-00006E570000}"/>
    <cellStyle name="Normal 7 2 2 4 10 2" xfId="21932" xr:uid="{00000000-0005-0000-0000-00006F570000}"/>
    <cellStyle name="Normal 7 2 2 4 10 2 2" xfId="21933" xr:uid="{00000000-0005-0000-0000-000070570000}"/>
    <cellStyle name="Normal 7 2 2 4 10 2 2 2" xfId="21934" xr:uid="{00000000-0005-0000-0000-000071570000}"/>
    <cellStyle name="Normal 7 2 2 4 10 2 3" xfId="21935" xr:uid="{00000000-0005-0000-0000-000072570000}"/>
    <cellStyle name="Normal 7 2 2 4 10 3" xfId="21936" xr:uid="{00000000-0005-0000-0000-000073570000}"/>
    <cellStyle name="Normal 7 2 2 4 10 3 2" xfId="21937" xr:uid="{00000000-0005-0000-0000-000074570000}"/>
    <cellStyle name="Normal 7 2 2 4 10 4" xfId="21938" xr:uid="{00000000-0005-0000-0000-000075570000}"/>
    <cellStyle name="Normal 7 2 2 4 11" xfId="21939" xr:uid="{00000000-0005-0000-0000-000076570000}"/>
    <cellStyle name="Normal 7 2 2 4 11 2" xfId="21940" xr:uid="{00000000-0005-0000-0000-000077570000}"/>
    <cellStyle name="Normal 7 2 2 4 11 2 2" xfId="21941" xr:uid="{00000000-0005-0000-0000-000078570000}"/>
    <cellStyle name="Normal 7 2 2 4 11 3" xfId="21942" xr:uid="{00000000-0005-0000-0000-000079570000}"/>
    <cellStyle name="Normal 7 2 2 4 12" xfId="21943" xr:uid="{00000000-0005-0000-0000-00007A570000}"/>
    <cellStyle name="Normal 7 2 2 4 12 2" xfId="21944" xr:uid="{00000000-0005-0000-0000-00007B570000}"/>
    <cellStyle name="Normal 7 2 2 4 13" xfId="21945" xr:uid="{00000000-0005-0000-0000-00007C570000}"/>
    <cellStyle name="Normal 7 2 2 4 13 2" xfId="21946" xr:uid="{00000000-0005-0000-0000-00007D570000}"/>
    <cellStyle name="Normal 7 2 2 4 14" xfId="21947" xr:uid="{00000000-0005-0000-0000-00007E570000}"/>
    <cellStyle name="Normal 7 2 2 4 2" xfId="21948" xr:uid="{00000000-0005-0000-0000-00007F570000}"/>
    <cellStyle name="Normal 7 2 2 4 2 10" xfId="21949" xr:uid="{00000000-0005-0000-0000-000080570000}"/>
    <cellStyle name="Normal 7 2 2 4 2 10 2" xfId="21950" xr:uid="{00000000-0005-0000-0000-000081570000}"/>
    <cellStyle name="Normal 7 2 2 4 2 11" xfId="21951" xr:uid="{00000000-0005-0000-0000-000082570000}"/>
    <cellStyle name="Normal 7 2 2 4 2 2" xfId="21952" xr:uid="{00000000-0005-0000-0000-000083570000}"/>
    <cellStyle name="Normal 7 2 2 4 2 2 2" xfId="21953" xr:uid="{00000000-0005-0000-0000-000084570000}"/>
    <cellStyle name="Normal 7 2 2 4 2 2 2 2" xfId="21954" xr:uid="{00000000-0005-0000-0000-000085570000}"/>
    <cellStyle name="Normal 7 2 2 4 2 2 2 2 2" xfId="21955" xr:uid="{00000000-0005-0000-0000-000086570000}"/>
    <cellStyle name="Normal 7 2 2 4 2 2 2 2 2 2" xfId="21956" xr:uid="{00000000-0005-0000-0000-000087570000}"/>
    <cellStyle name="Normal 7 2 2 4 2 2 2 2 2 2 2" xfId="21957" xr:uid="{00000000-0005-0000-0000-000088570000}"/>
    <cellStyle name="Normal 7 2 2 4 2 2 2 2 2 3" xfId="21958" xr:uid="{00000000-0005-0000-0000-000089570000}"/>
    <cellStyle name="Normal 7 2 2 4 2 2 2 2 3" xfId="21959" xr:uid="{00000000-0005-0000-0000-00008A570000}"/>
    <cellStyle name="Normal 7 2 2 4 2 2 2 2 3 2" xfId="21960" xr:uid="{00000000-0005-0000-0000-00008B570000}"/>
    <cellStyle name="Normal 7 2 2 4 2 2 2 2 4" xfId="21961" xr:uid="{00000000-0005-0000-0000-00008C570000}"/>
    <cellStyle name="Normal 7 2 2 4 2 2 2 3" xfId="21962" xr:uid="{00000000-0005-0000-0000-00008D570000}"/>
    <cellStyle name="Normal 7 2 2 4 2 2 2 3 2" xfId="21963" xr:uid="{00000000-0005-0000-0000-00008E570000}"/>
    <cellStyle name="Normal 7 2 2 4 2 2 2 3 2 2" xfId="21964" xr:uid="{00000000-0005-0000-0000-00008F570000}"/>
    <cellStyle name="Normal 7 2 2 4 2 2 2 3 2 2 2" xfId="21965" xr:uid="{00000000-0005-0000-0000-000090570000}"/>
    <cellStyle name="Normal 7 2 2 4 2 2 2 3 2 3" xfId="21966" xr:uid="{00000000-0005-0000-0000-000091570000}"/>
    <cellStyle name="Normal 7 2 2 4 2 2 2 3 3" xfId="21967" xr:uid="{00000000-0005-0000-0000-000092570000}"/>
    <cellStyle name="Normal 7 2 2 4 2 2 2 3 3 2" xfId="21968" xr:uid="{00000000-0005-0000-0000-000093570000}"/>
    <cellStyle name="Normal 7 2 2 4 2 2 2 3 4" xfId="21969" xr:uid="{00000000-0005-0000-0000-000094570000}"/>
    <cellStyle name="Normal 7 2 2 4 2 2 2 4" xfId="21970" xr:uid="{00000000-0005-0000-0000-000095570000}"/>
    <cellStyle name="Normal 7 2 2 4 2 2 2 4 2" xfId="21971" xr:uid="{00000000-0005-0000-0000-000096570000}"/>
    <cellStyle name="Normal 7 2 2 4 2 2 2 4 2 2" xfId="21972" xr:uid="{00000000-0005-0000-0000-000097570000}"/>
    <cellStyle name="Normal 7 2 2 4 2 2 2 4 2 2 2" xfId="21973" xr:uid="{00000000-0005-0000-0000-000098570000}"/>
    <cellStyle name="Normal 7 2 2 4 2 2 2 4 2 3" xfId="21974" xr:uid="{00000000-0005-0000-0000-000099570000}"/>
    <cellStyle name="Normal 7 2 2 4 2 2 2 4 3" xfId="21975" xr:uid="{00000000-0005-0000-0000-00009A570000}"/>
    <cellStyle name="Normal 7 2 2 4 2 2 2 4 3 2" xfId="21976" xr:uid="{00000000-0005-0000-0000-00009B570000}"/>
    <cellStyle name="Normal 7 2 2 4 2 2 2 4 4" xfId="21977" xr:uid="{00000000-0005-0000-0000-00009C570000}"/>
    <cellStyle name="Normal 7 2 2 4 2 2 2 5" xfId="21978" xr:uid="{00000000-0005-0000-0000-00009D570000}"/>
    <cellStyle name="Normal 7 2 2 4 2 2 2 5 2" xfId="21979" xr:uid="{00000000-0005-0000-0000-00009E570000}"/>
    <cellStyle name="Normal 7 2 2 4 2 2 2 5 2 2" xfId="21980" xr:uid="{00000000-0005-0000-0000-00009F570000}"/>
    <cellStyle name="Normal 7 2 2 4 2 2 2 5 3" xfId="21981" xr:uid="{00000000-0005-0000-0000-0000A0570000}"/>
    <cellStyle name="Normal 7 2 2 4 2 2 2 6" xfId="21982" xr:uid="{00000000-0005-0000-0000-0000A1570000}"/>
    <cellStyle name="Normal 7 2 2 4 2 2 2 6 2" xfId="21983" xr:uid="{00000000-0005-0000-0000-0000A2570000}"/>
    <cellStyle name="Normal 7 2 2 4 2 2 2 7" xfId="21984" xr:uid="{00000000-0005-0000-0000-0000A3570000}"/>
    <cellStyle name="Normal 7 2 2 4 2 2 3" xfId="21985" xr:uid="{00000000-0005-0000-0000-0000A4570000}"/>
    <cellStyle name="Normal 7 2 2 4 2 2 3 2" xfId="21986" xr:uid="{00000000-0005-0000-0000-0000A5570000}"/>
    <cellStyle name="Normal 7 2 2 4 2 2 3 2 2" xfId="21987" xr:uid="{00000000-0005-0000-0000-0000A6570000}"/>
    <cellStyle name="Normal 7 2 2 4 2 2 3 2 2 2" xfId="21988" xr:uid="{00000000-0005-0000-0000-0000A7570000}"/>
    <cellStyle name="Normal 7 2 2 4 2 2 3 2 3" xfId="21989" xr:uid="{00000000-0005-0000-0000-0000A8570000}"/>
    <cellStyle name="Normal 7 2 2 4 2 2 3 3" xfId="21990" xr:uid="{00000000-0005-0000-0000-0000A9570000}"/>
    <cellStyle name="Normal 7 2 2 4 2 2 3 3 2" xfId="21991" xr:uid="{00000000-0005-0000-0000-0000AA570000}"/>
    <cellStyle name="Normal 7 2 2 4 2 2 3 4" xfId="21992" xr:uid="{00000000-0005-0000-0000-0000AB570000}"/>
    <cellStyle name="Normal 7 2 2 4 2 2 4" xfId="21993" xr:uid="{00000000-0005-0000-0000-0000AC570000}"/>
    <cellStyle name="Normal 7 2 2 4 2 2 4 2" xfId="21994" xr:uid="{00000000-0005-0000-0000-0000AD570000}"/>
    <cellStyle name="Normal 7 2 2 4 2 2 4 2 2" xfId="21995" xr:uid="{00000000-0005-0000-0000-0000AE570000}"/>
    <cellStyle name="Normal 7 2 2 4 2 2 4 2 2 2" xfId="21996" xr:uid="{00000000-0005-0000-0000-0000AF570000}"/>
    <cellStyle name="Normal 7 2 2 4 2 2 4 2 3" xfId="21997" xr:uid="{00000000-0005-0000-0000-0000B0570000}"/>
    <cellStyle name="Normal 7 2 2 4 2 2 4 3" xfId="21998" xr:uid="{00000000-0005-0000-0000-0000B1570000}"/>
    <cellStyle name="Normal 7 2 2 4 2 2 4 3 2" xfId="21999" xr:uid="{00000000-0005-0000-0000-0000B2570000}"/>
    <cellStyle name="Normal 7 2 2 4 2 2 4 4" xfId="22000" xr:uid="{00000000-0005-0000-0000-0000B3570000}"/>
    <cellStyle name="Normal 7 2 2 4 2 2 5" xfId="22001" xr:uid="{00000000-0005-0000-0000-0000B4570000}"/>
    <cellStyle name="Normal 7 2 2 4 2 2 5 2" xfId="22002" xr:uid="{00000000-0005-0000-0000-0000B5570000}"/>
    <cellStyle name="Normal 7 2 2 4 2 2 5 2 2" xfId="22003" xr:uid="{00000000-0005-0000-0000-0000B6570000}"/>
    <cellStyle name="Normal 7 2 2 4 2 2 5 2 2 2" xfId="22004" xr:uid="{00000000-0005-0000-0000-0000B7570000}"/>
    <cellStyle name="Normal 7 2 2 4 2 2 5 2 3" xfId="22005" xr:uid="{00000000-0005-0000-0000-0000B8570000}"/>
    <cellStyle name="Normal 7 2 2 4 2 2 5 3" xfId="22006" xr:uid="{00000000-0005-0000-0000-0000B9570000}"/>
    <cellStyle name="Normal 7 2 2 4 2 2 5 3 2" xfId="22007" xr:uid="{00000000-0005-0000-0000-0000BA570000}"/>
    <cellStyle name="Normal 7 2 2 4 2 2 5 4" xfId="22008" xr:uid="{00000000-0005-0000-0000-0000BB570000}"/>
    <cellStyle name="Normal 7 2 2 4 2 2 6" xfId="22009" xr:uid="{00000000-0005-0000-0000-0000BC570000}"/>
    <cellStyle name="Normal 7 2 2 4 2 2 6 2" xfId="22010" xr:uid="{00000000-0005-0000-0000-0000BD570000}"/>
    <cellStyle name="Normal 7 2 2 4 2 2 6 2 2" xfId="22011" xr:uid="{00000000-0005-0000-0000-0000BE570000}"/>
    <cellStyle name="Normal 7 2 2 4 2 2 6 3" xfId="22012" xr:uid="{00000000-0005-0000-0000-0000BF570000}"/>
    <cellStyle name="Normal 7 2 2 4 2 2 7" xfId="22013" xr:uid="{00000000-0005-0000-0000-0000C0570000}"/>
    <cellStyle name="Normal 7 2 2 4 2 2 7 2" xfId="22014" xr:uid="{00000000-0005-0000-0000-0000C1570000}"/>
    <cellStyle name="Normal 7 2 2 4 2 2 8" xfId="22015" xr:uid="{00000000-0005-0000-0000-0000C2570000}"/>
    <cellStyle name="Normal 7 2 2 4 2 2 8 2" xfId="22016" xr:uid="{00000000-0005-0000-0000-0000C3570000}"/>
    <cellStyle name="Normal 7 2 2 4 2 2 9" xfId="22017" xr:uid="{00000000-0005-0000-0000-0000C4570000}"/>
    <cellStyle name="Normal 7 2 2 4 2 3" xfId="22018" xr:uid="{00000000-0005-0000-0000-0000C5570000}"/>
    <cellStyle name="Normal 7 2 2 4 2 3 2" xfId="22019" xr:uid="{00000000-0005-0000-0000-0000C6570000}"/>
    <cellStyle name="Normal 7 2 2 4 2 3 2 2" xfId="22020" xr:uid="{00000000-0005-0000-0000-0000C7570000}"/>
    <cellStyle name="Normal 7 2 2 4 2 3 2 2 2" xfId="22021" xr:uid="{00000000-0005-0000-0000-0000C8570000}"/>
    <cellStyle name="Normal 7 2 2 4 2 3 2 2 2 2" xfId="22022" xr:uid="{00000000-0005-0000-0000-0000C9570000}"/>
    <cellStyle name="Normal 7 2 2 4 2 3 2 2 3" xfId="22023" xr:uid="{00000000-0005-0000-0000-0000CA570000}"/>
    <cellStyle name="Normal 7 2 2 4 2 3 2 3" xfId="22024" xr:uid="{00000000-0005-0000-0000-0000CB570000}"/>
    <cellStyle name="Normal 7 2 2 4 2 3 2 3 2" xfId="22025" xr:uid="{00000000-0005-0000-0000-0000CC570000}"/>
    <cellStyle name="Normal 7 2 2 4 2 3 2 4" xfId="22026" xr:uid="{00000000-0005-0000-0000-0000CD570000}"/>
    <cellStyle name="Normal 7 2 2 4 2 3 3" xfId="22027" xr:uid="{00000000-0005-0000-0000-0000CE570000}"/>
    <cellStyle name="Normal 7 2 2 4 2 3 3 2" xfId="22028" xr:uid="{00000000-0005-0000-0000-0000CF570000}"/>
    <cellStyle name="Normal 7 2 2 4 2 3 3 2 2" xfId="22029" xr:uid="{00000000-0005-0000-0000-0000D0570000}"/>
    <cellStyle name="Normal 7 2 2 4 2 3 3 2 2 2" xfId="22030" xr:uid="{00000000-0005-0000-0000-0000D1570000}"/>
    <cellStyle name="Normal 7 2 2 4 2 3 3 2 3" xfId="22031" xr:uid="{00000000-0005-0000-0000-0000D2570000}"/>
    <cellStyle name="Normal 7 2 2 4 2 3 3 3" xfId="22032" xr:uid="{00000000-0005-0000-0000-0000D3570000}"/>
    <cellStyle name="Normal 7 2 2 4 2 3 3 3 2" xfId="22033" xr:uid="{00000000-0005-0000-0000-0000D4570000}"/>
    <cellStyle name="Normal 7 2 2 4 2 3 3 4" xfId="22034" xr:uid="{00000000-0005-0000-0000-0000D5570000}"/>
    <cellStyle name="Normal 7 2 2 4 2 3 4" xfId="22035" xr:uid="{00000000-0005-0000-0000-0000D6570000}"/>
    <cellStyle name="Normal 7 2 2 4 2 3 4 2" xfId="22036" xr:uid="{00000000-0005-0000-0000-0000D7570000}"/>
    <cellStyle name="Normal 7 2 2 4 2 3 4 2 2" xfId="22037" xr:uid="{00000000-0005-0000-0000-0000D8570000}"/>
    <cellStyle name="Normal 7 2 2 4 2 3 4 2 2 2" xfId="22038" xr:uid="{00000000-0005-0000-0000-0000D9570000}"/>
    <cellStyle name="Normal 7 2 2 4 2 3 4 2 3" xfId="22039" xr:uid="{00000000-0005-0000-0000-0000DA570000}"/>
    <cellStyle name="Normal 7 2 2 4 2 3 4 3" xfId="22040" xr:uid="{00000000-0005-0000-0000-0000DB570000}"/>
    <cellStyle name="Normal 7 2 2 4 2 3 4 3 2" xfId="22041" xr:uid="{00000000-0005-0000-0000-0000DC570000}"/>
    <cellStyle name="Normal 7 2 2 4 2 3 4 4" xfId="22042" xr:uid="{00000000-0005-0000-0000-0000DD570000}"/>
    <cellStyle name="Normal 7 2 2 4 2 3 5" xfId="22043" xr:uid="{00000000-0005-0000-0000-0000DE570000}"/>
    <cellStyle name="Normal 7 2 2 4 2 3 5 2" xfId="22044" xr:uid="{00000000-0005-0000-0000-0000DF570000}"/>
    <cellStyle name="Normal 7 2 2 4 2 3 5 2 2" xfId="22045" xr:uid="{00000000-0005-0000-0000-0000E0570000}"/>
    <cellStyle name="Normal 7 2 2 4 2 3 5 3" xfId="22046" xr:uid="{00000000-0005-0000-0000-0000E1570000}"/>
    <cellStyle name="Normal 7 2 2 4 2 3 6" xfId="22047" xr:uid="{00000000-0005-0000-0000-0000E2570000}"/>
    <cellStyle name="Normal 7 2 2 4 2 3 6 2" xfId="22048" xr:uid="{00000000-0005-0000-0000-0000E3570000}"/>
    <cellStyle name="Normal 7 2 2 4 2 3 7" xfId="22049" xr:uid="{00000000-0005-0000-0000-0000E4570000}"/>
    <cellStyle name="Normal 7 2 2 4 2 4" xfId="22050" xr:uid="{00000000-0005-0000-0000-0000E5570000}"/>
    <cellStyle name="Normal 7 2 2 4 2 4 2" xfId="22051" xr:uid="{00000000-0005-0000-0000-0000E6570000}"/>
    <cellStyle name="Normal 7 2 2 4 2 4 2 2" xfId="22052" xr:uid="{00000000-0005-0000-0000-0000E7570000}"/>
    <cellStyle name="Normal 7 2 2 4 2 4 2 2 2" xfId="22053" xr:uid="{00000000-0005-0000-0000-0000E8570000}"/>
    <cellStyle name="Normal 7 2 2 4 2 4 2 3" xfId="22054" xr:uid="{00000000-0005-0000-0000-0000E9570000}"/>
    <cellStyle name="Normal 7 2 2 4 2 4 3" xfId="22055" xr:uid="{00000000-0005-0000-0000-0000EA570000}"/>
    <cellStyle name="Normal 7 2 2 4 2 4 3 2" xfId="22056" xr:uid="{00000000-0005-0000-0000-0000EB570000}"/>
    <cellStyle name="Normal 7 2 2 4 2 4 4" xfId="22057" xr:uid="{00000000-0005-0000-0000-0000EC570000}"/>
    <cellStyle name="Normal 7 2 2 4 2 5" xfId="22058" xr:uid="{00000000-0005-0000-0000-0000ED570000}"/>
    <cellStyle name="Normal 7 2 2 4 2 5 2" xfId="22059" xr:uid="{00000000-0005-0000-0000-0000EE570000}"/>
    <cellStyle name="Normal 7 2 2 4 2 5 2 2" xfId="22060" xr:uid="{00000000-0005-0000-0000-0000EF570000}"/>
    <cellStyle name="Normal 7 2 2 4 2 5 2 2 2" xfId="22061" xr:uid="{00000000-0005-0000-0000-0000F0570000}"/>
    <cellStyle name="Normal 7 2 2 4 2 5 2 3" xfId="22062" xr:uid="{00000000-0005-0000-0000-0000F1570000}"/>
    <cellStyle name="Normal 7 2 2 4 2 5 3" xfId="22063" xr:uid="{00000000-0005-0000-0000-0000F2570000}"/>
    <cellStyle name="Normal 7 2 2 4 2 5 3 2" xfId="22064" xr:uid="{00000000-0005-0000-0000-0000F3570000}"/>
    <cellStyle name="Normal 7 2 2 4 2 5 4" xfId="22065" xr:uid="{00000000-0005-0000-0000-0000F4570000}"/>
    <cellStyle name="Normal 7 2 2 4 2 6" xfId="22066" xr:uid="{00000000-0005-0000-0000-0000F5570000}"/>
    <cellStyle name="Normal 7 2 2 4 2 6 2" xfId="22067" xr:uid="{00000000-0005-0000-0000-0000F6570000}"/>
    <cellStyle name="Normal 7 2 2 4 2 6 2 2" xfId="22068" xr:uid="{00000000-0005-0000-0000-0000F7570000}"/>
    <cellStyle name="Normal 7 2 2 4 2 6 2 2 2" xfId="22069" xr:uid="{00000000-0005-0000-0000-0000F8570000}"/>
    <cellStyle name="Normal 7 2 2 4 2 6 2 3" xfId="22070" xr:uid="{00000000-0005-0000-0000-0000F9570000}"/>
    <cellStyle name="Normal 7 2 2 4 2 6 3" xfId="22071" xr:uid="{00000000-0005-0000-0000-0000FA570000}"/>
    <cellStyle name="Normal 7 2 2 4 2 6 3 2" xfId="22072" xr:uid="{00000000-0005-0000-0000-0000FB570000}"/>
    <cellStyle name="Normal 7 2 2 4 2 6 4" xfId="22073" xr:uid="{00000000-0005-0000-0000-0000FC570000}"/>
    <cellStyle name="Normal 7 2 2 4 2 7" xfId="22074" xr:uid="{00000000-0005-0000-0000-0000FD570000}"/>
    <cellStyle name="Normal 7 2 2 4 2 7 2" xfId="22075" xr:uid="{00000000-0005-0000-0000-0000FE570000}"/>
    <cellStyle name="Normal 7 2 2 4 2 7 2 2" xfId="22076" xr:uid="{00000000-0005-0000-0000-0000FF570000}"/>
    <cellStyle name="Normal 7 2 2 4 2 7 2 2 2" xfId="22077" xr:uid="{00000000-0005-0000-0000-000000580000}"/>
    <cellStyle name="Normal 7 2 2 4 2 7 2 3" xfId="22078" xr:uid="{00000000-0005-0000-0000-000001580000}"/>
    <cellStyle name="Normal 7 2 2 4 2 7 3" xfId="22079" xr:uid="{00000000-0005-0000-0000-000002580000}"/>
    <cellStyle name="Normal 7 2 2 4 2 7 3 2" xfId="22080" xr:uid="{00000000-0005-0000-0000-000003580000}"/>
    <cellStyle name="Normal 7 2 2 4 2 7 4" xfId="22081" xr:uid="{00000000-0005-0000-0000-000004580000}"/>
    <cellStyle name="Normal 7 2 2 4 2 8" xfId="22082" xr:uid="{00000000-0005-0000-0000-000005580000}"/>
    <cellStyle name="Normal 7 2 2 4 2 8 2" xfId="22083" xr:uid="{00000000-0005-0000-0000-000006580000}"/>
    <cellStyle name="Normal 7 2 2 4 2 8 2 2" xfId="22084" xr:uid="{00000000-0005-0000-0000-000007580000}"/>
    <cellStyle name="Normal 7 2 2 4 2 8 3" xfId="22085" xr:uid="{00000000-0005-0000-0000-000008580000}"/>
    <cellStyle name="Normal 7 2 2 4 2 9" xfId="22086" xr:uid="{00000000-0005-0000-0000-000009580000}"/>
    <cellStyle name="Normal 7 2 2 4 2 9 2" xfId="22087" xr:uid="{00000000-0005-0000-0000-00000A580000}"/>
    <cellStyle name="Normal 7 2 2 4 3" xfId="22088" xr:uid="{00000000-0005-0000-0000-00000B580000}"/>
    <cellStyle name="Normal 7 2 2 4 3 10" xfId="22089" xr:uid="{00000000-0005-0000-0000-00000C580000}"/>
    <cellStyle name="Normal 7 2 2 4 3 2" xfId="22090" xr:uid="{00000000-0005-0000-0000-00000D580000}"/>
    <cellStyle name="Normal 7 2 2 4 3 2 2" xfId="22091" xr:uid="{00000000-0005-0000-0000-00000E580000}"/>
    <cellStyle name="Normal 7 2 2 4 3 2 2 2" xfId="22092" xr:uid="{00000000-0005-0000-0000-00000F580000}"/>
    <cellStyle name="Normal 7 2 2 4 3 2 2 2 2" xfId="22093" xr:uid="{00000000-0005-0000-0000-000010580000}"/>
    <cellStyle name="Normal 7 2 2 4 3 2 2 2 2 2" xfId="22094" xr:uid="{00000000-0005-0000-0000-000011580000}"/>
    <cellStyle name="Normal 7 2 2 4 3 2 2 2 3" xfId="22095" xr:uid="{00000000-0005-0000-0000-000012580000}"/>
    <cellStyle name="Normal 7 2 2 4 3 2 2 3" xfId="22096" xr:uid="{00000000-0005-0000-0000-000013580000}"/>
    <cellStyle name="Normal 7 2 2 4 3 2 2 3 2" xfId="22097" xr:uid="{00000000-0005-0000-0000-000014580000}"/>
    <cellStyle name="Normal 7 2 2 4 3 2 2 4" xfId="22098" xr:uid="{00000000-0005-0000-0000-000015580000}"/>
    <cellStyle name="Normal 7 2 2 4 3 2 3" xfId="22099" xr:uid="{00000000-0005-0000-0000-000016580000}"/>
    <cellStyle name="Normal 7 2 2 4 3 2 3 2" xfId="22100" xr:uid="{00000000-0005-0000-0000-000017580000}"/>
    <cellStyle name="Normal 7 2 2 4 3 2 3 2 2" xfId="22101" xr:uid="{00000000-0005-0000-0000-000018580000}"/>
    <cellStyle name="Normal 7 2 2 4 3 2 3 2 2 2" xfId="22102" xr:uid="{00000000-0005-0000-0000-000019580000}"/>
    <cellStyle name="Normal 7 2 2 4 3 2 3 2 3" xfId="22103" xr:uid="{00000000-0005-0000-0000-00001A580000}"/>
    <cellStyle name="Normal 7 2 2 4 3 2 3 3" xfId="22104" xr:uid="{00000000-0005-0000-0000-00001B580000}"/>
    <cellStyle name="Normal 7 2 2 4 3 2 3 3 2" xfId="22105" xr:uid="{00000000-0005-0000-0000-00001C580000}"/>
    <cellStyle name="Normal 7 2 2 4 3 2 3 4" xfId="22106" xr:uid="{00000000-0005-0000-0000-00001D580000}"/>
    <cellStyle name="Normal 7 2 2 4 3 2 4" xfId="22107" xr:uid="{00000000-0005-0000-0000-00001E580000}"/>
    <cellStyle name="Normal 7 2 2 4 3 2 4 2" xfId="22108" xr:uid="{00000000-0005-0000-0000-00001F580000}"/>
    <cellStyle name="Normal 7 2 2 4 3 2 4 2 2" xfId="22109" xr:uid="{00000000-0005-0000-0000-000020580000}"/>
    <cellStyle name="Normal 7 2 2 4 3 2 4 2 2 2" xfId="22110" xr:uid="{00000000-0005-0000-0000-000021580000}"/>
    <cellStyle name="Normal 7 2 2 4 3 2 4 2 3" xfId="22111" xr:uid="{00000000-0005-0000-0000-000022580000}"/>
    <cellStyle name="Normal 7 2 2 4 3 2 4 3" xfId="22112" xr:uid="{00000000-0005-0000-0000-000023580000}"/>
    <cellStyle name="Normal 7 2 2 4 3 2 4 3 2" xfId="22113" xr:uid="{00000000-0005-0000-0000-000024580000}"/>
    <cellStyle name="Normal 7 2 2 4 3 2 4 4" xfId="22114" xr:uid="{00000000-0005-0000-0000-000025580000}"/>
    <cellStyle name="Normal 7 2 2 4 3 2 5" xfId="22115" xr:uid="{00000000-0005-0000-0000-000026580000}"/>
    <cellStyle name="Normal 7 2 2 4 3 2 5 2" xfId="22116" xr:uid="{00000000-0005-0000-0000-000027580000}"/>
    <cellStyle name="Normal 7 2 2 4 3 2 5 2 2" xfId="22117" xr:uid="{00000000-0005-0000-0000-000028580000}"/>
    <cellStyle name="Normal 7 2 2 4 3 2 5 3" xfId="22118" xr:uid="{00000000-0005-0000-0000-000029580000}"/>
    <cellStyle name="Normal 7 2 2 4 3 2 6" xfId="22119" xr:uid="{00000000-0005-0000-0000-00002A580000}"/>
    <cellStyle name="Normal 7 2 2 4 3 2 6 2" xfId="22120" xr:uid="{00000000-0005-0000-0000-00002B580000}"/>
    <cellStyle name="Normal 7 2 2 4 3 2 7" xfId="22121" xr:uid="{00000000-0005-0000-0000-00002C580000}"/>
    <cellStyle name="Normal 7 2 2 4 3 3" xfId="22122" xr:uid="{00000000-0005-0000-0000-00002D580000}"/>
    <cellStyle name="Normal 7 2 2 4 3 3 2" xfId="22123" xr:uid="{00000000-0005-0000-0000-00002E580000}"/>
    <cellStyle name="Normal 7 2 2 4 3 3 2 2" xfId="22124" xr:uid="{00000000-0005-0000-0000-00002F580000}"/>
    <cellStyle name="Normal 7 2 2 4 3 3 2 2 2" xfId="22125" xr:uid="{00000000-0005-0000-0000-000030580000}"/>
    <cellStyle name="Normal 7 2 2 4 3 3 2 3" xfId="22126" xr:uid="{00000000-0005-0000-0000-000031580000}"/>
    <cellStyle name="Normal 7 2 2 4 3 3 3" xfId="22127" xr:uid="{00000000-0005-0000-0000-000032580000}"/>
    <cellStyle name="Normal 7 2 2 4 3 3 3 2" xfId="22128" xr:uid="{00000000-0005-0000-0000-000033580000}"/>
    <cellStyle name="Normal 7 2 2 4 3 3 4" xfId="22129" xr:uid="{00000000-0005-0000-0000-000034580000}"/>
    <cellStyle name="Normal 7 2 2 4 3 4" xfId="22130" xr:uid="{00000000-0005-0000-0000-000035580000}"/>
    <cellStyle name="Normal 7 2 2 4 3 4 2" xfId="22131" xr:uid="{00000000-0005-0000-0000-000036580000}"/>
    <cellStyle name="Normal 7 2 2 4 3 4 2 2" xfId="22132" xr:uid="{00000000-0005-0000-0000-000037580000}"/>
    <cellStyle name="Normal 7 2 2 4 3 4 2 2 2" xfId="22133" xr:uid="{00000000-0005-0000-0000-000038580000}"/>
    <cellStyle name="Normal 7 2 2 4 3 4 2 3" xfId="22134" xr:uid="{00000000-0005-0000-0000-000039580000}"/>
    <cellStyle name="Normal 7 2 2 4 3 4 3" xfId="22135" xr:uid="{00000000-0005-0000-0000-00003A580000}"/>
    <cellStyle name="Normal 7 2 2 4 3 4 3 2" xfId="22136" xr:uid="{00000000-0005-0000-0000-00003B580000}"/>
    <cellStyle name="Normal 7 2 2 4 3 4 4" xfId="22137" xr:uid="{00000000-0005-0000-0000-00003C580000}"/>
    <cellStyle name="Normal 7 2 2 4 3 5" xfId="22138" xr:uid="{00000000-0005-0000-0000-00003D580000}"/>
    <cellStyle name="Normal 7 2 2 4 3 5 2" xfId="22139" xr:uid="{00000000-0005-0000-0000-00003E580000}"/>
    <cellStyle name="Normal 7 2 2 4 3 5 2 2" xfId="22140" xr:uid="{00000000-0005-0000-0000-00003F580000}"/>
    <cellStyle name="Normal 7 2 2 4 3 5 2 2 2" xfId="22141" xr:uid="{00000000-0005-0000-0000-000040580000}"/>
    <cellStyle name="Normal 7 2 2 4 3 5 2 3" xfId="22142" xr:uid="{00000000-0005-0000-0000-000041580000}"/>
    <cellStyle name="Normal 7 2 2 4 3 5 3" xfId="22143" xr:uid="{00000000-0005-0000-0000-000042580000}"/>
    <cellStyle name="Normal 7 2 2 4 3 5 3 2" xfId="22144" xr:uid="{00000000-0005-0000-0000-000043580000}"/>
    <cellStyle name="Normal 7 2 2 4 3 5 4" xfId="22145" xr:uid="{00000000-0005-0000-0000-000044580000}"/>
    <cellStyle name="Normal 7 2 2 4 3 6" xfId="22146" xr:uid="{00000000-0005-0000-0000-000045580000}"/>
    <cellStyle name="Normal 7 2 2 4 3 6 2" xfId="22147" xr:uid="{00000000-0005-0000-0000-000046580000}"/>
    <cellStyle name="Normal 7 2 2 4 3 6 2 2" xfId="22148" xr:uid="{00000000-0005-0000-0000-000047580000}"/>
    <cellStyle name="Normal 7 2 2 4 3 6 2 2 2" xfId="22149" xr:uid="{00000000-0005-0000-0000-000048580000}"/>
    <cellStyle name="Normal 7 2 2 4 3 6 2 3" xfId="22150" xr:uid="{00000000-0005-0000-0000-000049580000}"/>
    <cellStyle name="Normal 7 2 2 4 3 6 3" xfId="22151" xr:uid="{00000000-0005-0000-0000-00004A580000}"/>
    <cellStyle name="Normal 7 2 2 4 3 6 3 2" xfId="22152" xr:uid="{00000000-0005-0000-0000-00004B580000}"/>
    <cellStyle name="Normal 7 2 2 4 3 6 4" xfId="22153" xr:uid="{00000000-0005-0000-0000-00004C580000}"/>
    <cellStyle name="Normal 7 2 2 4 3 7" xfId="22154" xr:uid="{00000000-0005-0000-0000-00004D580000}"/>
    <cellStyle name="Normal 7 2 2 4 3 7 2" xfId="22155" xr:uid="{00000000-0005-0000-0000-00004E580000}"/>
    <cellStyle name="Normal 7 2 2 4 3 7 2 2" xfId="22156" xr:uid="{00000000-0005-0000-0000-00004F580000}"/>
    <cellStyle name="Normal 7 2 2 4 3 7 3" xfId="22157" xr:uid="{00000000-0005-0000-0000-000050580000}"/>
    <cellStyle name="Normal 7 2 2 4 3 8" xfId="22158" xr:uid="{00000000-0005-0000-0000-000051580000}"/>
    <cellStyle name="Normal 7 2 2 4 3 8 2" xfId="22159" xr:uid="{00000000-0005-0000-0000-000052580000}"/>
    <cellStyle name="Normal 7 2 2 4 3 9" xfId="22160" xr:uid="{00000000-0005-0000-0000-000053580000}"/>
    <cellStyle name="Normal 7 2 2 4 3 9 2" xfId="22161" xr:uid="{00000000-0005-0000-0000-000054580000}"/>
    <cellStyle name="Normal 7 2 2 4 4" xfId="22162" xr:uid="{00000000-0005-0000-0000-000055580000}"/>
    <cellStyle name="Normal 7 2 2 4 4 2" xfId="22163" xr:uid="{00000000-0005-0000-0000-000056580000}"/>
    <cellStyle name="Normal 7 2 2 4 4 2 2" xfId="22164" xr:uid="{00000000-0005-0000-0000-000057580000}"/>
    <cellStyle name="Normal 7 2 2 4 4 2 2 2" xfId="22165" xr:uid="{00000000-0005-0000-0000-000058580000}"/>
    <cellStyle name="Normal 7 2 2 4 4 2 2 2 2" xfId="22166" xr:uid="{00000000-0005-0000-0000-000059580000}"/>
    <cellStyle name="Normal 7 2 2 4 4 2 2 2 2 2" xfId="22167" xr:uid="{00000000-0005-0000-0000-00005A580000}"/>
    <cellStyle name="Normal 7 2 2 4 4 2 2 2 3" xfId="22168" xr:uid="{00000000-0005-0000-0000-00005B580000}"/>
    <cellStyle name="Normal 7 2 2 4 4 2 2 3" xfId="22169" xr:uid="{00000000-0005-0000-0000-00005C580000}"/>
    <cellStyle name="Normal 7 2 2 4 4 2 2 3 2" xfId="22170" xr:uid="{00000000-0005-0000-0000-00005D580000}"/>
    <cellStyle name="Normal 7 2 2 4 4 2 2 4" xfId="22171" xr:uid="{00000000-0005-0000-0000-00005E580000}"/>
    <cellStyle name="Normal 7 2 2 4 4 2 3" xfId="22172" xr:uid="{00000000-0005-0000-0000-00005F580000}"/>
    <cellStyle name="Normal 7 2 2 4 4 2 3 2" xfId="22173" xr:uid="{00000000-0005-0000-0000-000060580000}"/>
    <cellStyle name="Normal 7 2 2 4 4 2 3 2 2" xfId="22174" xr:uid="{00000000-0005-0000-0000-000061580000}"/>
    <cellStyle name="Normal 7 2 2 4 4 2 3 2 2 2" xfId="22175" xr:uid="{00000000-0005-0000-0000-000062580000}"/>
    <cellStyle name="Normal 7 2 2 4 4 2 3 2 3" xfId="22176" xr:uid="{00000000-0005-0000-0000-000063580000}"/>
    <cellStyle name="Normal 7 2 2 4 4 2 3 3" xfId="22177" xr:uid="{00000000-0005-0000-0000-000064580000}"/>
    <cellStyle name="Normal 7 2 2 4 4 2 3 3 2" xfId="22178" xr:uid="{00000000-0005-0000-0000-000065580000}"/>
    <cellStyle name="Normal 7 2 2 4 4 2 3 4" xfId="22179" xr:uid="{00000000-0005-0000-0000-000066580000}"/>
    <cellStyle name="Normal 7 2 2 4 4 2 4" xfId="22180" xr:uid="{00000000-0005-0000-0000-000067580000}"/>
    <cellStyle name="Normal 7 2 2 4 4 2 4 2" xfId="22181" xr:uid="{00000000-0005-0000-0000-000068580000}"/>
    <cellStyle name="Normal 7 2 2 4 4 2 4 2 2" xfId="22182" xr:uid="{00000000-0005-0000-0000-000069580000}"/>
    <cellStyle name="Normal 7 2 2 4 4 2 4 2 2 2" xfId="22183" xr:uid="{00000000-0005-0000-0000-00006A580000}"/>
    <cellStyle name="Normal 7 2 2 4 4 2 4 2 3" xfId="22184" xr:uid="{00000000-0005-0000-0000-00006B580000}"/>
    <cellStyle name="Normal 7 2 2 4 4 2 4 3" xfId="22185" xr:uid="{00000000-0005-0000-0000-00006C580000}"/>
    <cellStyle name="Normal 7 2 2 4 4 2 4 3 2" xfId="22186" xr:uid="{00000000-0005-0000-0000-00006D580000}"/>
    <cellStyle name="Normal 7 2 2 4 4 2 4 4" xfId="22187" xr:uid="{00000000-0005-0000-0000-00006E580000}"/>
    <cellStyle name="Normal 7 2 2 4 4 2 5" xfId="22188" xr:uid="{00000000-0005-0000-0000-00006F580000}"/>
    <cellStyle name="Normal 7 2 2 4 4 2 5 2" xfId="22189" xr:uid="{00000000-0005-0000-0000-000070580000}"/>
    <cellStyle name="Normal 7 2 2 4 4 2 5 2 2" xfId="22190" xr:uid="{00000000-0005-0000-0000-000071580000}"/>
    <cellStyle name="Normal 7 2 2 4 4 2 5 3" xfId="22191" xr:uid="{00000000-0005-0000-0000-000072580000}"/>
    <cellStyle name="Normal 7 2 2 4 4 2 6" xfId="22192" xr:uid="{00000000-0005-0000-0000-000073580000}"/>
    <cellStyle name="Normal 7 2 2 4 4 2 6 2" xfId="22193" xr:uid="{00000000-0005-0000-0000-000074580000}"/>
    <cellStyle name="Normal 7 2 2 4 4 2 7" xfId="22194" xr:uid="{00000000-0005-0000-0000-000075580000}"/>
    <cellStyle name="Normal 7 2 2 4 4 3" xfId="22195" xr:uid="{00000000-0005-0000-0000-000076580000}"/>
    <cellStyle name="Normal 7 2 2 4 4 3 2" xfId="22196" xr:uid="{00000000-0005-0000-0000-000077580000}"/>
    <cellStyle name="Normal 7 2 2 4 4 3 2 2" xfId="22197" xr:uid="{00000000-0005-0000-0000-000078580000}"/>
    <cellStyle name="Normal 7 2 2 4 4 3 2 2 2" xfId="22198" xr:uid="{00000000-0005-0000-0000-000079580000}"/>
    <cellStyle name="Normal 7 2 2 4 4 3 2 3" xfId="22199" xr:uid="{00000000-0005-0000-0000-00007A580000}"/>
    <cellStyle name="Normal 7 2 2 4 4 3 3" xfId="22200" xr:uid="{00000000-0005-0000-0000-00007B580000}"/>
    <cellStyle name="Normal 7 2 2 4 4 3 3 2" xfId="22201" xr:uid="{00000000-0005-0000-0000-00007C580000}"/>
    <cellStyle name="Normal 7 2 2 4 4 3 4" xfId="22202" xr:uid="{00000000-0005-0000-0000-00007D580000}"/>
    <cellStyle name="Normal 7 2 2 4 4 4" xfId="22203" xr:uid="{00000000-0005-0000-0000-00007E580000}"/>
    <cellStyle name="Normal 7 2 2 4 4 4 2" xfId="22204" xr:uid="{00000000-0005-0000-0000-00007F580000}"/>
    <cellStyle name="Normal 7 2 2 4 4 4 2 2" xfId="22205" xr:uid="{00000000-0005-0000-0000-000080580000}"/>
    <cellStyle name="Normal 7 2 2 4 4 4 2 2 2" xfId="22206" xr:uid="{00000000-0005-0000-0000-000081580000}"/>
    <cellStyle name="Normal 7 2 2 4 4 4 2 3" xfId="22207" xr:uid="{00000000-0005-0000-0000-000082580000}"/>
    <cellStyle name="Normal 7 2 2 4 4 4 3" xfId="22208" xr:uid="{00000000-0005-0000-0000-000083580000}"/>
    <cellStyle name="Normal 7 2 2 4 4 4 3 2" xfId="22209" xr:uid="{00000000-0005-0000-0000-000084580000}"/>
    <cellStyle name="Normal 7 2 2 4 4 4 4" xfId="22210" xr:uid="{00000000-0005-0000-0000-000085580000}"/>
    <cellStyle name="Normal 7 2 2 4 4 5" xfId="22211" xr:uid="{00000000-0005-0000-0000-000086580000}"/>
    <cellStyle name="Normal 7 2 2 4 4 5 2" xfId="22212" xr:uid="{00000000-0005-0000-0000-000087580000}"/>
    <cellStyle name="Normal 7 2 2 4 4 5 2 2" xfId="22213" xr:uid="{00000000-0005-0000-0000-000088580000}"/>
    <cellStyle name="Normal 7 2 2 4 4 5 2 2 2" xfId="22214" xr:uid="{00000000-0005-0000-0000-000089580000}"/>
    <cellStyle name="Normal 7 2 2 4 4 5 2 3" xfId="22215" xr:uid="{00000000-0005-0000-0000-00008A580000}"/>
    <cellStyle name="Normal 7 2 2 4 4 5 3" xfId="22216" xr:uid="{00000000-0005-0000-0000-00008B580000}"/>
    <cellStyle name="Normal 7 2 2 4 4 5 3 2" xfId="22217" xr:uid="{00000000-0005-0000-0000-00008C580000}"/>
    <cellStyle name="Normal 7 2 2 4 4 5 4" xfId="22218" xr:uid="{00000000-0005-0000-0000-00008D580000}"/>
    <cellStyle name="Normal 7 2 2 4 4 6" xfId="22219" xr:uid="{00000000-0005-0000-0000-00008E580000}"/>
    <cellStyle name="Normal 7 2 2 4 4 6 2" xfId="22220" xr:uid="{00000000-0005-0000-0000-00008F580000}"/>
    <cellStyle name="Normal 7 2 2 4 4 6 2 2" xfId="22221" xr:uid="{00000000-0005-0000-0000-000090580000}"/>
    <cellStyle name="Normal 7 2 2 4 4 6 3" xfId="22222" xr:uid="{00000000-0005-0000-0000-000091580000}"/>
    <cellStyle name="Normal 7 2 2 4 4 7" xfId="22223" xr:uid="{00000000-0005-0000-0000-000092580000}"/>
    <cellStyle name="Normal 7 2 2 4 4 7 2" xfId="22224" xr:uid="{00000000-0005-0000-0000-000093580000}"/>
    <cellStyle name="Normal 7 2 2 4 4 8" xfId="22225" xr:uid="{00000000-0005-0000-0000-000094580000}"/>
    <cellStyle name="Normal 7 2 2 4 4 8 2" xfId="22226" xr:uid="{00000000-0005-0000-0000-000095580000}"/>
    <cellStyle name="Normal 7 2 2 4 4 9" xfId="22227" xr:uid="{00000000-0005-0000-0000-000096580000}"/>
    <cellStyle name="Normal 7 2 2 4 5" xfId="22228" xr:uid="{00000000-0005-0000-0000-000097580000}"/>
    <cellStyle name="Normal 7 2 2 4 5 2" xfId="22229" xr:uid="{00000000-0005-0000-0000-000098580000}"/>
    <cellStyle name="Normal 7 2 2 4 5 2 2" xfId="22230" xr:uid="{00000000-0005-0000-0000-000099580000}"/>
    <cellStyle name="Normal 7 2 2 4 5 2 2 2" xfId="22231" xr:uid="{00000000-0005-0000-0000-00009A580000}"/>
    <cellStyle name="Normal 7 2 2 4 5 2 2 2 2" xfId="22232" xr:uid="{00000000-0005-0000-0000-00009B580000}"/>
    <cellStyle name="Normal 7 2 2 4 5 2 2 2 2 2" xfId="22233" xr:uid="{00000000-0005-0000-0000-00009C580000}"/>
    <cellStyle name="Normal 7 2 2 4 5 2 2 2 3" xfId="22234" xr:uid="{00000000-0005-0000-0000-00009D580000}"/>
    <cellStyle name="Normal 7 2 2 4 5 2 2 3" xfId="22235" xr:uid="{00000000-0005-0000-0000-00009E580000}"/>
    <cellStyle name="Normal 7 2 2 4 5 2 2 3 2" xfId="22236" xr:uid="{00000000-0005-0000-0000-00009F580000}"/>
    <cellStyle name="Normal 7 2 2 4 5 2 2 4" xfId="22237" xr:uid="{00000000-0005-0000-0000-0000A0580000}"/>
    <cellStyle name="Normal 7 2 2 4 5 2 3" xfId="22238" xr:uid="{00000000-0005-0000-0000-0000A1580000}"/>
    <cellStyle name="Normal 7 2 2 4 5 2 3 2" xfId="22239" xr:uid="{00000000-0005-0000-0000-0000A2580000}"/>
    <cellStyle name="Normal 7 2 2 4 5 2 3 2 2" xfId="22240" xr:uid="{00000000-0005-0000-0000-0000A3580000}"/>
    <cellStyle name="Normal 7 2 2 4 5 2 3 2 2 2" xfId="22241" xr:uid="{00000000-0005-0000-0000-0000A4580000}"/>
    <cellStyle name="Normal 7 2 2 4 5 2 3 2 3" xfId="22242" xr:uid="{00000000-0005-0000-0000-0000A5580000}"/>
    <cellStyle name="Normal 7 2 2 4 5 2 3 3" xfId="22243" xr:uid="{00000000-0005-0000-0000-0000A6580000}"/>
    <cellStyle name="Normal 7 2 2 4 5 2 3 3 2" xfId="22244" xr:uid="{00000000-0005-0000-0000-0000A7580000}"/>
    <cellStyle name="Normal 7 2 2 4 5 2 3 4" xfId="22245" xr:uid="{00000000-0005-0000-0000-0000A8580000}"/>
    <cellStyle name="Normal 7 2 2 4 5 2 4" xfId="22246" xr:uid="{00000000-0005-0000-0000-0000A9580000}"/>
    <cellStyle name="Normal 7 2 2 4 5 2 4 2" xfId="22247" xr:uid="{00000000-0005-0000-0000-0000AA580000}"/>
    <cellStyle name="Normal 7 2 2 4 5 2 4 2 2" xfId="22248" xr:uid="{00000000-0005-0000-0000-0000AB580000}"/>
    <cellStyle name="Normal 7 2 2 4 5 2 4 2 2 2" xfId="22249" xr:uid="{00000000-0005-0000-0000-0000AC580000}"/>
    <cellStyle name="Normal 7 2 2 4 5 2 4 2 3" xfId="22250" xr:uid="{00000000-0005-0000-0000-0000AD580000}"/>
    <cellStyle name="Normal 7 2 2 4 5 2 4 3" xfId="22251" xr:uid="{00000000-0005-0000-0000-0000AE580000}"/>
    <cellStyle name="Normal 7 2 2 4 5 2 4 3 2" xfId="22252" xr:uid="{00000000-0005-0000-0000-0000AF580000}"/>
    <cellStyle name="Normal 7 2 2 4 5 2 4 4" xfId="22253" xr:uid="{00000000-0005-0000-0000-0000B0580000}"/>
    <cellStyle name="Normal 7 2 2 4 5 2 5" xfId="22254" xr:uid="{00000000-0005-0000-0000-0000B1580000}"/>
    <cellStyle name="Normal 7 2 2 4 5 2 5 2" xfId="22255" xr:uid="{00000000-0005-0000-0000-0000B2580000}"/>
    <cellStyle name="Normal 7 2 2 4 5 2 5 2 2" xfId="22256" xr:uid="{00000000-0005-0000-0000-0000B3580000}"/>
    <cellStyle name="Normal 7 2 2 4 5 2 5 3" xfId="22257" xr:uid="{00000000-0005-0000-0000-0000B4580000}"/>
    <cellStyle name="Normal 7 2 2 4 5 2 6" xfId="22258" xr:uid="{00000000-0005-0000-0000-0000B5580000}"/>
    <cellStyle name="Normal 7 2 2 4 5 2 6 2" xfId="22259" xr:uid="{00000000-0005-0000-0000-0000B6580000}"/>
    <cellStyle name="Normal 7 2 2 4 5 2 7" xfId="22260" xr:uid="{00000000-0005-0000-0000-0000B7580000}"/>
    <cellStyle name="Normal 7 2 2 4 5 3" xfId="22261" xr:uid="{00000000-0005-0000-0000-0000B8580000}"/>
    <cellStyle name="Normal 7 2 2 4 5 3 2" xfId="22262" xr:uid="{00000000-0005-0000-0000-0000B9580000}"/>
    <cellStyle name="Normal 7 2 2 4 5 3 2 2" xfId="22263" xr:uid="{00000000-0005-0000-0000-0000BA580000}"/>
    <cellStyle name="Normal 7 2 2 4 5 3 2 2 2" xfId="22264" xr:uid="{00000000-0005-0000-0000-0000BB580000}"/>
    <cellStyle name="Normal 7 2 2 4 5 3 2 3" xfId="22265" xr:uid="{00000000-0005-0000-0000-0000BC580000}"/>
    <cellStyle name="Normal 7 2 2 4 5 3 3" xfId="22266" xr:uid="{00000000-0005-0000-0000-0000BD580000}"/>
    <cellStyle name="Normal 7 2 2 4 5 3 3 2" xfId="22267" xr:uid="{00000000-0005-0000-0000-0000BE580000}"/>
    <cellStyle name="Normal 7 2 2 4 5 3 4" xfId="22268" xr:uid="{00000000-0005-0000-0000-0000BF580000}"/>
    <cellStyle name="Normal 7 2 2 4 5 4" xfId="22269" xr:uid="{00000000-0005-0000-0000-0000C0580000}"/>
    <cellStyle name="Normal 7 2 2 4 5 4 2" xfId="22270" xr:uid="{00000000-0005-0000-0000-0000C1580000}"/>
    <cellStyle name="Normal 7 2 2 4 5 4 2 2" xfId="22271" xr:uid="{00000000-0005-0000-0000-0000C2580000}"/>
    <cellStyle name="Normal 7 2 2 4 5 4 2 2 2" xfId="22272" xr:uid="{00000000-0005-0000-0000-0000C3580000}"/>
    <cellStyle name="Normal 7 2 2 4 5 4 2 3" xfId="22273" xr:uid="{00000000-0005-0000-0000-0000C4580000}"/>
    <cellStyle name="Normal 7 2 2 4 5 4 3" xfId="22274" xr:uid="{00000000-0005-0000-0000-0000C5580000}"/>
    <cellStyle name="Normal 7 2 2 4 5 4 3 2" xfId="22275" xr:uid="{00000000-0005-0000-0000-0000C6580000}"/>
    <cellStyle name="Normal 7 2 2 4 5 4 4" xfId="22276" xr:uid="{00000000-0005-0000-0000-0000C7580000}"/>
    <cellStyle name="Normal 7 2 2 4 5 5" xfId="22277" xr:uid="{00000000-0005-0000-0000-0000C8580000}"/>
    <cellStyle name="Normal 7 2 2 4 5 5 2" xfId="22278" xr:uid="{00000000-0005-0000-0000-0000C9580000}"/>
    <cellStyle name="Normal 7 2 2 4 5 5 2 2" xfId="22279" xr:uid="{00000000-0005-0000-0000-0000CA580000}"/>
    <cellStyle name="Normal 7 2 2 4 5 5 2 2 2" xfId="22280" xr:uid="{00000000-0005-0000-0000-0000CB580000}"/>
    <cellStyle name="Normal 7 2 2 4 5 5 2 3" xfId="22281" xr:uid="{00000000-0005-0000-0000-0000CC580000}"/>
    <cellStyle name="Normal 7 2 2 4 5 5 3" xfId="22282" xr:uid="{00000000-0005-0000-0000-0000CD580000}"/>
    <cellStyle name="Normal 7 2 2 4 5 5 3 2" xfId="22283" xr:uid="{00000000-0005-0000-0000-0000CE580000}"/>
    <cellStyle name="Normal 7 2 2 4 5 5 4" xfId="22284" xr:uid="{00000000-0005-0000-0000-0000CF580000}"/>
    <cellStyle name="Normal 7 2 2 4 5 6" xfId="22285" xr:uid="{00000000-0005-0000-0000-0000D0580000}"/>
    <cellStyle name="Normal 7 2 2 4 5 6 2" xfId="22286" xr:uid="{00000000-0005-0000-0000-0000D1580000}"/>
    <cellStyle name="Normal 7 2 2 4 5 6 2 2" xfId="22287" xr:uid="{00000000-0005-0000-0000-0000D2580000}"/>
    <cellStyle name="Normal 7 2 2 4 5 6 3" xfId="22288" xr:uid="{00000000-0005-0000-0000-0000D3580000}"/>
    <cellStyle name="Normal 7 2 2 4 5 7" xfId="22289" xr:uid="{00000000-0005-0000-0000-0000D4580000}"/>
    <cellStyle name="Normal 7 2 2 4 5 7 2" xfId="22290" xr:uid="{00000000-0005-0000-0000-0000D5580000}"/>
    <cellStyle name="Normal 7 2 2 4 5 8" xfId="22291" xr:uid="{00000000-0005-0000-0000-0000D6580000}"/>
    <cellStyle name="Normal 7 2 2 4 6" xfId="22292" xr:uid="{00000000-0005-0000-0000-0000D7580000}"/>
    <cellStyle name="Normal 7 2 2 4 6 2" xfId="22293" xr:uid="{00000000-0005-0000-0000-0000D8580000}"/>
    <cellStyle name="Normal 7 2 2 4 6 2 2" xfId="22294" xr:uid="{00000000-0005-0000-0000-0000D9580000}"/>
    <cellStyle name="Normal 7 2 2 4 6 2 2 2" xfId="22295" xr:uid="{00000000-0005-0000-0000-0000DA580000}"/>
    <cellStyle name="Normal 7 2 2 4 6 2 2 2 2" xfId="22296" xr:uid="{00000000-0005-0000-0000-0000DB580000}"/>
    <cellStyle name="Normal 7 2 2 4 6 2 2 3" xfId="22297" xr:uid="{00000000-0005-0000-0000-0000DC580000}"/>
    <cellStyle name="Normal 7 2 2 4 6 2 3" xfId="22298" xr:uid="{00000000-0005-0000-0000-0000DD580000}"/>
    <cellStyle name="Normal 7 2 2 4 6 2 3 2" xfId="22299" xr:uid="{00000000-0005-0000-0000-0000DE580000}"/>
    <cellStyle name="Normal 7 2 2 4 6 2 4" xfId="22300" xr:uid="{00000000-0005-0000-0000-0000DF580000}"/>
    <cellStyle name="Normal 7 2 2 4 6 3" xfId="22301" xr:uid="{00000000-0005-0000-0000-0000E0580000}"/>
    <cellStyle name="Normal 7 2 2 4 6 3 2" xfId="22302" xr:uid="{00000000-0005-0000-0000-0000E1580000}"/>
    <cellStyle name="Normal 7 2 2 4 6 3 2 2" xfId="22303" xr:uid="{00000000-0005-0000-0000-0000E2580000}"/>
    <cellStyle name="Normal 7 2 2 4 6 3 2 2 2" xfId="22304" xr:uid="{00000000-0005-0000-0000-0000E3580000}"/>
    <cellStyle name="Normal 7 2 2 4 6 3 2 3" xfId="22305" xr:uid="{00000000-0005-0000-0000-0000E4580000}"/>
    <cellStyle name="Normal 7 2 2 4 6 3 3" xfId="22306" xr:uid="{00000000-0005-0000-0000-0000E5580000}"/>
    <cellStyle name="Normal 7 2 2 4 6 3 3 2" xfId="22307" xr:uid="{00000000-0005-0000-0000-0000E6580000}"/>
    <cellStyle name="Normal 7 2 2 4 6 3 4" xfId="22308" xr:uid="{00000000-0005-0000-0000-0000E7580000}"/>
    <cellStyle name="Normal 7 2 2 4 6 4" xfId="22309" xr:uid="{00000000-0005-0000-0000-0000E8580000}"/>
    <cellStyle name="Normal 7 2 2 4 6 4 2" xfId="22310" xr:uid="{00000000-0005-0000-0000-0000E9580000}"/>
    <cellStyle name="Normal 7 2 2 4 6 4 2 2" xfId="22311" xr:uid="{00000000-0005-0000-0000-0000EA580000}"/>
    <cellStyle name="Normal 7 2 2 4 6 4 2 2 2" xfId="22312" xr:uid="{00000000-0005-0000-0000-0000EB580000}"/>
    <cellStyle name="Normal 7 2 2 4 6 4 2 3" xfId="22313" xr:uid="{00000000-0005-0000-0000-0000EC580000}"/>
    <cellStyle name="Normal 7 2 2 4 6 4 3" xfId="22314" xr:uid="{00000000-0005-0000-0000-0000ED580000}"/>
    <cellStyle name="Normal 7 2 2 4 6 4 3 2" xfId="22315" xr:uid="{00000000-0005-0000-0000-0000EE580000}"/>
    <cellStyle name="Normal 7 2 2 4 6 4 4" xfId="22316" xr:uid="{00000000-0005-0000-0000-0000EF580000}"/>
    <cellStyle name="Normal 7 2 2 4 6 5" xfId="22317" xr:uid="{00000000-0005-0000-0000-0000F0580000}"/>
    <cellStyle name="Normal 7 2 2 4 6 5 2" xfId="22318" xr:uid="{00000000-0005-0000-0000-0000F1580000}"/>
    <cellStyle name="Normal 7 2 2 4 6 5 2 2" xfId="22319" xr:uid="{00000000-0005-0000-0000-0000F2580000}"/>
    <cellStyle name="Normal 7 2 2 4 6 5 3" xfId="22320" xr:uid="{00000000-0005-0000-0000-0000F3580000}"/>
    <cellStyle name="Normal 7 2 2 4 6 6" xfId="22321" xr:uid="{00000000-0005-0000-0000-0000F4580000}"/>
    <cellStyle name="Normal 7 2 2 4 6 6 2" xfId="22322" xr:uid="{00000000-0005-0000-0000-0000F5580000}"/>
    <cellStyle name="Normal 7 2 2 4 6 7" xfId="22323" xr:uid="{00000000-0005-0000-0000-0000F6580000}"/>
    <cellStyle name="Normal 7 2 2 4 7" xfId="22324" xr:uid="{00000000-0005-0000-0000-0000F7580000}"/>
    <cellStyle name="Normal 7 2 2 4 7 2" xfId="22325" xr:uid="{00000000-0005-0000-0000-0000F8580000}"/>
    <cellStyle name="Normal 7 2 2 4 7 2 2" xfId="22326" xr:uid="{00000000-0005-0000-0000-0000F9580000}"/>
    <cellStyle name="Normal 7 2 2 4 7 2 2 2" xfId="22327" xr:uid="{00000000-0005-0000-0000-0000FA580000}"/>
    <cellStyle name="Normal 7 2 2 4 7 2 3" xfId="22328" xr:uid="{00000000-0005-0000-0000-0000FB580000}"/>
    <cellStyle name="Normal 7 2 2 4 7 3" xfId="22329" xr:uid="{00000000-0005-0000-0000-0000FC580000}"/>
    <cellStyle name="Normal 7 2 2 4 7 3 2" xfId="22330" xr:uid="{00000000-0005-0000-0000-0000FD580000}"/>
    <cellStyle name="Normal 7 2 2 4 7 4" xfId="22331" xr:uid="{00000000-0005-0000-0000-0000FE580000}"/>
    <cellStyle name="Normal 7 2 2 4 8" xfId="22332" xr:uid="{00000000-0005-0000-0000-0000FF580000}"/>
    <cellStyle name="Normal 7 2 2 4 8 2" xfId="22333" xr:uid="{00000000-0005-0000-0000-000000590000}"/>
    <cellStyle name="Normal 7 2 2 4 8 2 2" xfId="22334" xr:uid="{00000000-0005-0000-0000-000001590000}"/>
    <cellStyle name="Normal 7 2 2 4 8 2 2 2" xfId="22335" xr:uid="{00000000-0005-0000-0000-000002590000}"/>
    <cellStyle name="Normal 7 2 2 4 8 2 3" xfId="22336" xr:uid="{00000000-0005-0000-0000-000003590000}"/>
    <cellStyle name="Normal 7 2 2 4 8 3" xfId="22337" xr:uid="{00000000-0005-0000-0000-000004590000}"/>
    <cellStyle name="Normal 7 2 2 4 8 3 2" xfId="22338" xr:uid="{00000000-0005-0000-0000-000005590000}"/>
    <cellStyle name="Normal 7 2 2 4 8 4" xfId="22339" xr:uid="{00000000-0005-0000-0000-000006590000}"/>
    <cellStyle name="Normal 7 2 2 4 9" xfId="22340" xr:uid="{00000000-0005-0000-0000-000007590000}"/>
    <cellStyle name="Normal 7 2 2 4 9 2" xfId="22341" xr:uid="{00000000-0005-0000-0000-000008590000}"/>
    <cellStyle name="Normal 7 2 2 4 9 2 2" xfId="22342" xr:uid="{00000000-0005-0000-0000-000009590000}"/>
    <cellStyle name="Normal 7 2 2 4 9 2 2 2" xfId="22343" xr:uid="{00000000-0005-0000-0000-00000A590000}"/>
    <cellStyle name="Normal 7 2 2 4 9 2 3" xfId="22344" xr:uid="{00000000-0005-0000-0000-00000B590000}"/>
    <cellStyle name="Normal 7 2 2 4 9 3" xfId="22345" xr:uid="{00000000-0005-0000-0000-00000C590000}"/>
    <cellStyle name="Normal 7 2 2 4 9 3 2" xfId="22346" xr:uid="{00000000-0005-0000-0000-00000D590000}"/>
    <cellStyle name="Normal 7 2 2 4 9 4" xfId="22347" xr:uid="{00000000-0005-0000-0000-00000E590000}"/>
    <cellStyle name="Normal 7 2 2 5" xfId="1213" xr:uid="{00000000-0005-0000-0000-00000F590000}"/>
    <cellStyle name="Normal 7 2 2 5 10" xfId="22349" xr:uid="{00000000-0005-0000-0000-000010590000}"/>
    <cellStyle name="Normal 7 2 2 5 10 2" xfId="22350" xr:uid="{00000000-0005-0000-0000-000011590000}"/>
    <cellStyle name="Normal 7 2 2 5 11" xfId="22351" xr:uid="{00000000-0005-0000-0000-000012590000}"/>
    <cellStyle name="Normal 7 2 2 5 11 2" xfId="22352" xr:uid="{00000000-0005-0000-0000-000013590000}"/>
    <cellStyle name="Normal 7 2 2 5 12" xfId="22353" xr:uid="{00000000-0005-0000-0000-000014590000}"/>
    <cellStyle name="Normal 7 2 2 5 13" xfId="22348" xr:uid="{00000000-0005-0000-0000-000015590000}"/>
    <cellStyle name="Normal 7 2 2 5 2" xfId="22354" xr:uid="{00000000-0005-0000-0000-000016590000}"/>
    <cellStyle name="Normal 7 2 2 5 2 2" xfId="22355" xr:uid="{00000000-0005-0000-0000-000017590000}"/>
    <cellStyle name="Normal 7 2 2 5 2 2 2" xfId="22356" xr:uid="{00000000-0005-0000-0000-000018590000}"/>
    <cellStyle name="Normal 7 2 2 5 2 2 2 2" xfId="22357" xr:uid="{00000000-0005-0000-0000-000019590000}"/>
    <cellStyle name="Normal 7 2 2 5 2 2 2 2 2" xfId="22358" xr:uid="{00000000-0005-0000-0000-00001A590000}"/>
    <cellStyle name="Normal 7 2 2 5 2 2 2 2 2 2" xfId="22359" xr:uid="{00000000-0005-0000-0000-00001B590000}"/>
    <cellStyle name="Normal 7 2 2 5 2 2 2 2 3" xfId="22360" xr:uid="{00000000-0005-0000-0000-00001C590000}"/>
    <cellStyle name="Normal 7 2 2 5 2 2 2 3" xfId="22361" xr:uid="{00000000-0005-0000-0000-00001D590000}"/>
    <cellStyle name="Normal 7 2 2 5 2 2 2 3 2" xfId="22362" xr:uid="{00000000-0005-0000-0000-00001E590000}"/>
    <cellStyle name="Normal 7 2 2 5 2 2 2 4" xfId="22363" xr:uid="{00000000-0005-0000-0000-00001F590000}"/>
    <cellStyle name="Normal 7 2 2 5 2 2 3" xfId="22364" xr:uid="{00000000-0005-0000-0000-000020590000}"/>
    <cellStyle name="Normal 7 2 2 5 2 2 3 2" xfId="22365" xr:uid="{00000000-0005-0000-0000-000021590000}"/>
    <cellStyle name="Normal 7 2 2 5 2 2 3 2 2" xfId="22366" xr:uid="{00000000-0005-0000-0000-000022590000}"/>
    <cellStyle name="Normal 7 2 2 5 2 2 3 2 2 2" xfId="22367" xr:uid="{00000000-0005-0000-0000-000023590000}"/>
    <cellStyle name="Normal 7 2 2 5 2 2 3 2 3" xfId="22368" xr:uid="{00000000-0005-0000-0000-000024590000}"/>
    <cellStyle name="Normal 7 2 2 5 2 2 3 3" xfId="22369" xr:uid="{00000000-0005-0000-0000-000025590000}"/>
    <cellStyle name="Normal 7 2 2 5 2 2 3 3 2" xfId="22370" xr:uid="{00000000-0005-0000-0000-000026590000}"/>
    <cellStyle name="Normal 7 2 2 5 2 2 3 4" xfId="22371" xr:uid="{00000000-0005-0000-0000-000027590000}"/>
    <cellStyle name="Normal 7 2 2 5 2 2 4" xfId="22372" xr:uid="{00000000-0005-0000-0000-000028590000}"/>
    <cellStyle name="Normal 7 2 2 5 2 2 4 2" xfId="22373" xr:uid="{00000000-0005-0000-0000-000029590000}"/>
    <cellStyle name="Normal 7 2 2 5 2 2 4 2 2" xfId="22374" xr:uid="{00000000-0005-0000-0000-00002A590000}"/>
    <cellStyle name="Normal 7 2 2 5 2 2 4 2 2 2" xfId="22375" xr:uid="{00000000-0005-0000-0000-00002B590000}"/>
    <cellStyle name="Normal 7 2 2 5 2 2 4 2 3" xfId="22376" xr:uid="{00000000-0005-0000-0000-00002C590000}"/>
    <cellStyle name="Normal 7 2 2 5 2 2 4 3" xfId="22377" xr:uid="{00000000-0005-0000-0000-00002D590000}"/>
    <cellStyle name="Normal 7 2 2 5 2 2 4 3 2" xfId="22378" xr:uid="{00000000-0005-0000-0000-00002E590000}"/>
    <cellStyle name="Normal 7 2 2 5 2 2 4 4" xfId="22379" xr:uid="{00000000-0005-0000-0000-00002F590000}"/>
    <cellStyle name="Normal 7 2 2 5 2 2 5" xfId="22380" xr:uid="{00000000-0005-0000-0000-000030590000}"/>
    <cellStyle name="Normal 7 2 2 5 2 2 5 2" xfId="22381" xr:uid="{00000000-0005-0000-0000-000031590000}"/>
    <cellStyle name="Normal 7 2 2 5 2 2 5 2 2" xfId="22382" xr:uid="{00000000-0005-0000-0000-000032590000}"/>
    <cellStyle name="Normal 7 2 2 5 2 2 5 3" xfId="22383" xr:uid="{00000000-0005-0000-0000-000033590000}"/>
    <cellStyle name="Normal 7 2 2 5 2 2 6" xfId="22384" xr:uid="{00000000-0005-0000-0000-000034590000}"/>
    <cellStyle name="Normal 7 2 2 5 2 2 6 2" xfId="22385" xr:uid="{00000000-0005-0000-0000-000035590000}"/>
    <cellStyle name="Normal 7 2 2 5 2 2 7" xfId="22386" xr:uid="{00000000-0005-0000-0000-000036590000}"/>
    <cellStyle name="Normal 7 2 2 5 2 3" xfId="22387" xr:uid="{00000000-0005-0000-0000-000037590000}"/>
    <cellStyle name="Normal 7 2 2 5 2 3 2" xfId="22388" xr:uid="{00000000-0005-0000-0000-000038590000}"/>
    <cellStyle name="Normal 7 2 2 5 2 3 2 2" xfId="22389" xr:uid="{00000000-0005-0000-0000-000039590000}"/>
    <cellStyle name="Normal 7 2 2 5 2 3 2 2 2" xfId="22390" xr:uid="{00000000-0005-0000-0000-00003A590000}"/>
    <cellStyle name="Normal 7 2 2 5 2 3 2 3" xfId="22391" xr:uid="{00000000-0005-0000-0000-00003B590000}"/>
    <cellStyle name="Normal 7 2 2 5 2 3 3" xfId="22392" xr:uid="{00000000-0005-0000-0000-00003C590000}"/>
    <cellStyle name="Normal 7 2 2 5 2 3 3 2" xfId="22393" xr:uid="{00000000-0005-0000-0000-00003D590000}"/>
    <cellStyle name="Normal 7 2 2 5 2 3 4" xfId="22394" xr:uid="{00000000-0005-0000-0000-00003E590000}"/>
    <cellStyle name="Normal 7 2 2 5 2 4" xfId="22395" xr:uid="{00000000-0005-0000-0000-00003F590000}"/>
    <cellStyle name="Normal 7 2 2 5 2 4 2" xfId="22396" xr:uid="{00000000-0005-0000-0000-000040590000}"/>
    <cellStyle name="Normal 7 2 2 5 2 4 2 2" xfId="22397" xr:uid="{00000000-0005-0000-0000-000041590000}"/>
    <cellStyle name="Normal 7 2 2 5 2 4 2 2 2" xfId="22398" xr:uid="{00000000-0005-0000-0000-000042590000}"/>
    <cellStyle name="Normal 7 2 2 5 2 4 2 3" xfId="22399" xr:uid="{00000000-0005-0000-0000-000043590000}"/>
    <cellStyle name="Normal 7 2 2 5 2 4 3" xfId="22400" xr:uid="{00000000-0005-0000-0000-000044590000}"/>
    <cellStyle name="Normal 7 2 2 5 2 4 3 2" xfId="22401" xr:uid="{00000000-0005-0000-0000-000045590000}"/>
    <cellStyle name="Normal 7 2 2 5 2 4 4" xfId="22402" xr:uid="{00000000-0005-0000-0000-000046590000}"/>
    <cellStyle name="Normal 7 2 2 5 2 5" xfId="22403" xr:uid="{00000000-0005-0000-0000-000047590000}"/>
    <cellStyle name="Normal 7 2 2 5 2 5 2" xfId="22404" xr:uid="{00000000-0005-0000-0000-000048590000}"/>
    <cellStyle name="Normal 7 2 2 5 2 5 2 2" xfId="22405" xr:uid="{00000000-0005-0000-0000-000049590000}"/>
    <cellStyle name="Normal 7 2 2 5 2 5 2 2 2" xfId="22406" xr:uid="{00000000-0005-0000-0000-00004A590000}"/>
    <cellStyle name="Normal 7 2 2 5 2 5 2 3" xfId="22407" xr:uid="{00000000-0005-0000-0000-00004B590000}"/>
    <cellStyle name="Normal 7 2 2 5 2 5 3" xfId="22408" xr:uid="{00000000-0005-0000-0000-00004C590000}"/>
    <cellStyle name="Normal 7 2 2 5 2 5 3 2" xfId="22409" xr:uid="{00000000-0005-0000-0000-00004D590000}"/>
    <cellStyle name="Normal 7 2 2 5 2 5 4" xfId="22410" xr:uid="{00000000-0005-0000-0000-00004E590000}"/>
    <cellStyle name="Normal 7 2 2 5 2 6" xfId="22411" xr:uid="{00000000-0005-0000-0000-00004F590000}"/>
    <cellStyle name="Normal 7 2 2 5 2 6 2" xfId="22412" xr:uid="{00000000-0005-0000-0000-000050590000}"/>
    <cellStyle name="Normal 7 2 2 5 2 6 2 2" xfId="22413" xr:uid="{00000000-0005-0000-0000-000051590000}"/>
    <cellStyle name="Normal 7 2 2 5 2 6 3" xfId="22414" xr:uid="{00000000-0005-0000-0000-000052590000}"/>
    <cellStyle name="Normal 7 2 2 5 2 7" xfId="22415" xr:uid="{00000000-0005-0000-0000-000053590000}"/>
    <cellStyle name="Normal 7 2 2 5 2 7 2" xfId="22416" xr:uid="{00000000-0005-0000-0000-000054590000}"/>
    <cellStyle name="Normal 7 2 2 5 2 8" xfId="22417" xr:uid="{00000000-0005-0000-0000-000055590000}"/>
    <cellStyle name="Normal 7 2 2 5 2 8 2" xfId="22418" xr:uid="{00000000-0005-0000-0000-000056590000}"/>
    <cellStyle name="Normal 7 2 2 5 2 9" xfId="22419" xr:uid="{00000000-0005-0000-0000-000057590000}"/>
    <cellStyle name="Normal 7 2 2 5 3" xfId="22420" xr:uid="{00000000-0005-0000-0000-000058590000}"/>
    <cellStyle name="Normal 7 2 2 5 3 2" xfId="22421" xr:uid="{00000000-0005-0000-0000-000059590000}"/>
    <cellStyle name="Normal 7 2 2 5 3 2 2" xfId="22422" xr:uid="{00000000-0005-0000-0000-00005A590000}"/>
    <cellStyle name="Normal 7 2 2 5 3 2 2 2" xfId="22423" xr:uid="{00000000-0005-0000-0000-00005B590000}"/>
    <cellStyle name="Normal 7 2 2 5 3 2 2 2 2" xfId="22424" xr:uid="{00000000-0005-0000-0000-00005C590000}"/>
    <cellStyle name="Normal 7 2 2 5 3 2 2 2 2 2" xfId="22425" xr:uid="{00000000-0005-0000-0000-00005D590000}"/>
    <cellStyle name="Normal 7 2 2 5 3 2 2 2 3" xfId="22426" xr:uid="{00000000-0005-0000-0000-00005E590000}"/>
    <cellStyle name="Normal 7 2 2 5 3 2 2 3" xfId="22427" xr:uid="{00000000-0005-0000-0000-00005F590000}"/>
    <cellStyle name="Normal 7 2 2 5 3 2 2 3 2" xfId="22428" xr:uid="{00000000-0005-0000-0000-000060590000}"/>
    <cellStyle name="Normal 7 2 2 5 3 2 2 4" xfId="22429" xr:uid="{00000000-0005-0000-0000-000061590000}"/>
    <cellStyle name="Normal 7 2 2 5 3 2 3" xfId="22430" xr:uid="{00000000-0005-0000-0000-000062590000}"/>
    <cellStyle name="Normal 7 2 2 5 3 2 3 2" xfId="22431" xr:uid="{00000000-0005-0000-0000-000063590000}"/>
    <cellStyle name="Normal 7 2 2 5 3 2 3 2 2" xfId="22432" xr:uid="{00000000-0005-0000-0000-000064590000}"/>
    <cellStyle name="Normal 7 2 2 5 3 2 3 2 2 2" xfId="22433" xr:uid="{00000000-0005-0000-0000-000065590000}"/>
    <cellStyle name="Normal 7 2 2 5 3 2 3 2 3" xfId="22434" xr:uid="{00000000-0005-0000-0000-000066590000}"/>
    <cellStyle name="Normal 7 2 2 5 3 2 3 3" xfId="22435" xr:uid="{00000000-0005-0000-0000-000067590000}"/>
    <cellStyle name="Normal 7 2 2 5 3 2 3 3 2" xfId="22436" xr:uid="{00000000-0005-0000-0000-000068590000}"/>
    <cellStyle name="Normal 7 2 2 5 3 2 3 4" xfId="22437" xr:uid="{00000000-0005-0000-0000-000069590000}"/>
    <cellStyle name="Normal 7 2 2 5 3 2 4" xfId="22438" xr:uid="{00000000-0005-0000-0000-00006A590000}"/>
    <cellStyle name="Normal 7 2 2 5 3 2 4 2" xfId="22439" xr:uid="{00000000-0005-0000-0000-00006B590000}"/>
    <cellStyle name="Normal 7 2 2 5 3 2 4 2 2" xfId="22440" xr:uid="{00000000-0005-0000-0000-00006C590000}"/>
    <cellStyle name="Normal 7 2 2 5 3 2 4 2 2 2" xfId="22441" xr:uid="{00000000-0005-0000-0000-00006D590000}"/>
    <cellStyle name="Normal 7 2 2 5 3 2 4 2 3" xfId="22442" xr:uid="{00000000-0005-0000-0000-00006E590000}"/>
    <cellStyle name="Normal 7 2 2 5 3 2 4 3" xfId="22443" xr:uid="{00000000-0005-0000-0000-00006F590000}"/>
    <cellStyle name="Normal 7 2 2 5 3 2 4 3 2" xfId="22444" xr:uid="{00000000-0005-0000-0000-000070590000}"/>
    <cellStyle name="Normal 7 2 2 5 3 2 4 4" xfId="22445" xr:uid="{00000000-0005-0000-0000-000071590000}"/>
    <cellStyle name="Normal 7 2 2 5 3 2 5" xfId="22446" xr:uid="{00000000-0005-0000-0000-000072590000}"/>
    <cellStyle name="Normal 7 2 2 5 3 2 5 2" xfId="22447" xr:uid="{00000000-0005-0000-0000-000073590000}"/>
    <cellStyle name="Normal 7 2 2 5 3 2 5 2 2" xfId="22448" xr:uid="{00000000-0005-0000-0000-000074590000}"/>
    <cellStyle name="Normal 7 2 2 5 3 2 5 3" xfId="22449" xr:uid="{00000000-0005-0000-0000-000075590000}"/>
    <cellStyle name="Normal 7 2 2 5 3 2 6" xfId="22450" xr:uid="{00000000-0005-0000-0000-000076590000}"/>
    <cellStyle name="Normal 7 2 2 5 3 2 6 2" xfId="22451" xr:uid="{00000000-0005-0000-0000-000077590000}"/>
    <cellStyle name="Normal 7 2 2 5 3 2 7" xfId="22452" xr:uid="{00000000-0005-0000-0000-000078590000}"/>
    <cellStyle name="Normal 7 2 2 5 3 3" xfId="22453" xr:uid="{00000000-0005-0000-0000-000079590000}"/>
    <cellStyle name="Normal 7 2 2 5 3 3 2" xfId="22454" xr:uid="{00000000-0005-0000-0000-00007A590000}"/>
    <cellStyle name="Normal 7 2 2 5 3 3 2 2" xfId="22455" xr:uid="{00000000-0005-0000-0000-00007B590000}"/>
    <cellStyle name="Normal 7 2 2 5 3 3 2 2 2" xfId="22456" xr:uid="{00000000-0005-0000-0000-00007C590000}"/>
    <cellStyle name="Normal 7 2 2 5 3 3 2 3" xfId="22457" xr:uid="{00000000-0005-0000-0000-00007D590000}"/>
    <cellStyle name="Normal 7 2 2 5 3 3 3" xfId="22458" xr:uid="{00000000-0005-0000-0000-00007E590000}"/>
    <cellStyle name="Normal 7 2 2 5 3 3 3 2" xfId="22459" xr:uid="{00000000-0005-0000-0000-00007F590000}"/>
    <cellStyle name="Normal 7 2 2 5 3 3 4" xfId="22460" xr:uid="{00000000-0005-0000-0000-000080590000}"/>
    <cellStyle name="Normal 7 2 2 5 3 4" xfId="22461" xr:uid="{00000000-0005-0000-0000-000081590000}"/>
    <cellStyle name="Normal 7 2 2 5 3 4 2" xfId="22462" xr:uid="{00000000-0005-0000-0000-000082590000}"/>
    <cellStyle name="Normal 7 2 2 5 3 4 2 2" xfId="22463" xr:uid="{00000000-0005-0000-0000-000083590000}"/>
    <cellStyle name="Normal 7 2 2 5 3 4 2 2 2" xfId="22464" xr:uid="{00000000-0005-0000-0000-000084590000}"/>
    <cellStyle name="Normal 7 2 2 5 3 4 2 3" xfId="22465" xr:uid="{00000000-0005-0000-0000-000085590000}"/>
    <cellStyle name="Normal 7 2 2 5 3 4 3" xfId="22466" xr:uid="{00000000-0005-0000-0000-000086590000}"/>
    <cellStyle name="Normal 7 2 2 5 3 4 3 2" xfId="22467" xr:uid="{00000000-0005-0000-0000-000087590000}"/>
    <cellStyle name="Normal 7 2 2 5 3 4 4" xfId="22468" xr:uid="{00000000-0005-0000-0000-000088590000}"/>
    <cellStyle name="Normal 7 2 2 5 3 5" xfId="22469" xr:uid="{00000000-0005-0000-0000-000089590000}"/>
    <cellStyle name="Normal 7 2 2 5 3 5 2" xfId="22470" xr:uid="{00000000-0005-0000-0000-00008A590000}"/>
    <cellStyle name="Normal 7 2 2 5 3 5 2 2" xfId="22471" xr:uid="{00000000-0005-0000-0000-00008B590000}"/>
    <cellStyle name="Normal 7 2 2 5 3 5 2 2 2" xfId="22472" xr:uid="{00000000-0005-0000-0000-00008C590000}"/>
    <cellStyle name="Normal 7 2 2 5 3 5 2 3" xfId="22473" xr:uid="{00000000-0005-0000-0000-00008D590000}"/>
    <cellStyle name="Normal 7 2 2 5 3 5 3" xfId="22474" xr:uid="{00000000-0005-0000-0000-00008E590000}"/>
    <cellStyle name="Normal 7 2 2 5 3 5 3 2" xfId="22475" xr:uid="{00000000-0005-0000-0000-00008F590000}"/>
    <cellStyle name="Normal 7 2 2 5 3 5 4" xfId="22476" xr:uid="{00000000-0005-0000-0000-000090590000}"/>
    <cellStyle name="Normal 7 2 2 5 3 6" xfId="22477" xr:uid="{00000000-0005-0000-0000-000091590000}"/>
    <cellStyle name="Normal 7 2 2 5 3 6 2" xfId="22478" xr:uid="{00000000-0005-0000-0000-000092590000}"/>
    <cellStyle name="Normal 7 2 2 5 3 6 2 2" xfId="22479" xr:uid="{00000000-0005-0000-0000-000093590000}"/>
    <cellStyle name="Normal 7 2 2 5 3 6 3" xfId="22480" xr:uid="{00000000-0005-0000-0000-000094590000}"/>
    <cellStyle name="Normal 7 2 2 5 3 7" xfId="22481" xr:uid="{00000000-0005-0000-0000-000095590000}"/>
    <cellStyle name="Normal 7 2 2 5 3 7 2" xfId="22482" xr:uid="{00000000-0005-0000-0000-000096590000}"/>
    <cellStyle name="Normal 7 2 2 5 3 8" xfId="22483" xr:uid="{00000000-0005-0000-0000-000097590000}"/>
    <cellStyle name="Normal 7 2 2 5 4" xfId="22484" xr:uid="{00000000-0005-0000-0000-000098590000}"/>
    <cellStyle name="Normal 7 2 2 5 4 2" xfId="22485" xr:uid="{00000000-0005-0000-0000-000099590000}"/>
    <cellStyle name="Normal 7 2 2 5 4 2 2" xfId="22486" xr:uid="{00000000-0005-0000-0000-00009A590000}"/>
    <cellStyle name="Normal 7 2 2 5 4 2 2 2" xfId="22487" xr:uid="{00000000-0005-0000-0000-00009B590000}"/>
    <cellStyle name="Normal 7 2 2 5 4 2 2 2 2" xfId="22488" xr:uid="{00000000-0005-0000-0000-00009C590000}"/>
    <cellStyle name="Normal 7 2 2 5 4 2 2 3" xfId="22489" xr:uid="{00000000-0005-0000-0000-00009D590000}"/>
    <cellStyle name="Normal 7 2 2 5 4 2 3" xfId="22490" xr:uid="{00000000-0005-0000-0000-00009E590000}"/>
    <cellStyle name="Normal 7 2 2 5 4 2 3 2" xfId="22491" xr:uid="{00000000-0005-0000-0000-00009F590000}"/>
    <cellStyle name="Normal 7 2 2 5 4 2 4" xfId="22492" xr:uid="{00000000-0005-0000-0000-0000A0590000}"/>
    <cellStyle name="Normal 7 2 2 5 4 3" xfId="22493" xr:uid="{00000000-0005-0000-0000-0000A1590000}"/>
    <cellStyle name="Normal 7 2 2 5 4 3 2" xfId="22494" xr:uid="{00000000-0005-0000-0000-0000A2590000}"/>
    <cellStyle name="Normal 7 2 2 5 4 3 2 2" xfId="22495" xr:uid="{00000000-0005-0000-0000-0000A3590000}"/>
    <cellStyle name="Normal 7 2 2 5 4 3 2 2 2" xfId="22496" xr:uid="{00000000-0005-0000-0000-0000A4590000}"/>
    <cellStyle name="Normal 7 2 2 5 4 3 2 3" xfId="22497" xr:uid="{00000000-0005-0000-0000-0000A5590000}"/>
    <cellStyle name="Normal 7 2 2 5 4 3 3" xfId="22498" xr:uid="{00000000-0005-0000-0000-0000A6590000}"/>
    <cellStyle name="Normal 7 2 2 5 4 3 3 2" xfId="22499" xr:uid="{00000000-0005-0000-0000-0000A7590000}"/>
    <cellStyle name="Normal 7 2 2 5 4 3 4" xfId="22500" xr:uid="{00000000-0005-0000-0000-0000A8590000}"/>
    <cellStyle name="Normal 7 2 2 5 4 4" xfId="22501" xr:uid="{00000000-0005-0000-0000-0000A9590000}"/>
    <cellStyle name="Normal 7 2 2 5 4 4 2" xfId="22502" xr:uid="{00000000-0005-0000-0000-0000AA590000}"/>
    <cellStyle name="Normal 7 2 2 5 4 4 2 2" xfId="22503" xr:uid="{00000000-0005-0000-0000-0000AB590000}"/>
    <cellStyle name="Normal 7 2 2 5 4 4 2 2 2" xfId="22504" xr:uid="{00000000-0005-0000-0000-0000AC590000}"/>
    <cellStyle name="Normal 7 2 2 5 4 4 2 3" xfId="22505" xr:uid="{00000000-0005-0000-0000-0000AD590000}"/>
    <cellStyle name="Normal 7 2 2 5 4 4 3" xfId="22506" xr:uid="{00000000-0005-0000-0000-0000AE590000}"/>
    <cellStyle name="Normal 7 2 2 5 4 4 3 2" xfId="22507" xr:uid="{00000000-0005-0000-0000-0000AF590000}"/>
    <cellStyle name="Normal 7 2 2 5 4 4 4" xfId="22508" xr:uid="{00000000-0005-0000-0000-0000B0590000}"/>
    <cellStyle name="Normal 7 2 2 5 4 5" xfId="22509" xr:uid="{00000000-0005-0000-0000-0000B1590000}"/>
    <cellStyle name="Normal 7 2 2 5 4 5 2" xfId="22510" xr:uid="{00000000-0005-0000-0000-0000B2590000}"/>
    <cellStyle name="Normal 7 2 2 5 4 5 2 2" xfId="22511" xr:uid="{00000000-0005-0000-0000-0000B3590000}"/>
    <cellStyle name="Normal 7 2 2 5 4 5 3" xfId="22512" xr:uid="{00000000-0005-0000-0000-0000B4590000}"/>
    <cellStyle name="Normal 7 2 2 5 4 6" xfId="22513" xr:uid="{00000000-0005-0000-0000-0000B5590000}"/>
    <cellStyle name="Normal 7 2 2 5 4 6 2" xfId="22514" xr:uid="{00000000-0005-0000-0000-0000B6590000}"/>
    <cellStyle name="Normal 7 2 2 5 4 7" xfId="22515" xr:uid="{00000000-0005-0000-0000-0000B7590000}"/>
    <cellStyle name="Normal 7 2 2 5 5" xfId="22516" xr:uid="{00000000-0005-0000-0000-0000B8590000}"/>
    <cellStyle name="Normal 7 2 2 5 5 2" xfId="22517" xr:uid="{00000000-0005-0000-0000-0000B9590000}"/>
    <cellStyle name="Normal 7 2 2 5 5 2 2" xfId="22518" xr:uid="{00000000-0005-0000-0000-0000BA590000}"/>
    <cellStyle name="Normal 7 2 2 5 5 2 2 2" xfId="22519" xr:uid="{00000000-0005-0000-0000-0000BB590000}"/>
    <cellStyle name="Normal 7 2 2 5 5 2 3" xfId="22520" xr:uid="{00000000-0005-0000-0000-0000BC590000}"/>
    <cellStyle name="Normal 7 2 2 5 5 3" xfId="22521" xr:uid="{00000000-0005-0000-0000-0000BD590000}"/>
    <cellStyle name="Normal 7 2 2 5 5 3 2" xfId="22522" xr:uid="{00000000-0005-0000-0000-0000BE590000}"/>
    <cellStyle name="Normal 7 2 2 5 5 4" xfId="22523" xr:uid="{00000000-0005-0000-0000-0000BF590000}"/>
    <cellStyle name="Normal 7 2 2 5 6" xfId="22524" xr:uid="{00000000-0005-0000-0000-0000C0590000}"/>
    <cellStyle name="Normal 7 2 2 5 6 2" xfId="22525" xr:uid="{00000000-0005-0000-0000-0000C1590000}"/>
    <cellStyle name="Normal 7 2 2 5 6 2 2" xfId="22526" xr:uid="{00000000-0005-0000-0000-0000C2590000}"/>
    <cellStyle name="Normal 7 2 2 5 6 2 2 2" xfId="22527" xr:uid="{00000000-0005-0000-0000-0000C3590000}"/>
    <cellStyle name="Normal 7 2 2 5 6 2 3" xfId="22528" xr:uid="{00000000-0005-0000-0000-0000C4590000}"/>
    <cellStyle name="Normal 7 2 2 5 6 3" xfId="22529" xr:uid="{00000000-0005-0000-0000-0000C5590000}"/>
    <cellStyle name="Normal 7 2 2 5 6 3 2" xfId="22530" xr:uid="{00000000-0005-0000-0000-0000C6590000}"/>
    <cellStyle name="Normal 7 2 2 5 6 4" xfId="22531" xr:uid="{00000000-0005-0000-0000-0000C7590000}"/>
    <cellStyle name="Normal 7 2 2 5 7" xfId="22532" xr:uid="{00000000-0005-0000-0000-0000C8590000}"/>
    <cellStyle name="Normal 7 2 2 5 7 2" xfId="22533" xr:uid="{00000000-0005-0000-0000-0000C9590000}"/>
    <cellStyle name="Normal 7 2 2 5 7 2 2" xfId="22534" xr:uid="{00000000-0005-0000-0000-0000CA590000}"/>
    <cellStyle name="Normal 7 2 2 5 7 2 2 2" xfId="22535" xr:uid="{00000000-0005-0000-0000-0000CB590000}"/>
    <cellStyle name="Normal 7 2 2 5 7 2 3" xfId="22536" xr:uid="{00000000-0005-0000-0000-0000CC590000}"/>
    <cellStyle name="Normal 7 2 2 5 7 3" xfId="22537" xr:uid="{00000000-0005-0000-0000-0000CD590000}"/>
    <cellStyle name="Normal 7 2 2 5 7 3 2" xfId="22538" xr:uid="{00000000-0005-0000-0000-0000CE590000}"/>
    <cellStyle name="Normal 7 2 2 5 7 4" xfId="22539" xr:uid="{00000000-0005-0000-0000-0000CF590000}"/>
    <cellStyle name="Normal 7 2 2 5 8" xfId="22540" xr:uid="{00000000-0005-0000-0000-0000D0590000}"/>
    <cellStyle name="Normal 7 2 2 5 8 2" xfId="22541" xr:uid="{00000000-0005-0000-0000-0000D1590000}"/>
    <cellStyle name="Normal 7 2 2 5 8 2 2" xfId="22542" xr:uid="{00000000-0005-0000-0000-0000D2590000}"/>
    <cellStyle name="Normal 7 2 2 5 8 2 2 2" xfId="22543" xr:uid="{00000000-0005-0000-0000-0000D3590000}"/>
    <cellStyle name="Normal 7 2 2 5 8 2 3" xfId="22544" xr:uid="{00000000-0005-0000-0000-0000D4590000}"/>
    <cellStyle name="Normal 7 2 2 5 8 3" xfId="22545" xr:uid="{00000000-0005-0000-0000-0000D5590000}"/>
    <cellStyle name="Normal 7 2 2 5 8 3 2" xfId="22546" xr:uid="{00000000-0005-0000-0000-0000D6590000}"/>
    <cellStyle name="Normal 7 2 2 5 8 4" xfId="22547" xr:uid="{00000000-0005-0000-0000-0000D7590000}"/>
    <cellStyle name="Normal 7 2 2 5 9" xfId="22548" xr:uid="{00000000-0005-0000-0000-0000D8590000}"/>
    <cellStyle name="Normal 7 2 2 5 9 2" xfId="22549" xr:uid="{00000000-0005-0000-0000-0000D9590000}"/>
    <cellStyle name="Normal 7 2 2 5 9 2 2" xfId="22550" xr:uid="{00000000-0005-0000-0000-0000DA590000}"/>
    <cellStyle name="Normal 7 2 2 5 9 3" xfId="22551" xr:uid="{00000000-0005-0000-0000-0000DB590000}"/>
    <cellStyle name="Normal 7 2 2 6" xfId="22552" xr:uid="{00000000-0005-0000-0000-0000DC590000}"/>
    <cellStyle name="Normal 7 2 2 6 10" xfId="22553" xr:uid="{00000000-0005-0000-0000-0000DD590000}"/>
    <cellStyle name="Normal 7 2 2 6 2" xfId="22554" xr:uid="{00000000-0005-0000-0000-0000DE590000}"/>
    <cellStyle name="Normal 7 2 2 6 2 2" xfId="22555" xr:uid="{00000000-0005-0000-0000-0000DF590000}"/>
    <cellStyle name="Normal 7 2 2 6 2 2 2" xfId="22556" xr:uid="{00000000-0005-0000-0000-0000E0590000}"/>
    <cellStyle name="Normal 7 2 2 6 2 2 2 2" xfId="22557" xr:uid="{00000000-0005-0000-0000-0000E1590000}"/>
    <cellStyle name="Normal 7 2 2 6 2 2 2 2 2" xfId="22558" xr:uid="{00000000-0005-0000-0000-0000E2590000}"/>
    <cellStyle name="Normal 7 2 2 6 2 2 2 3" xfId="22559" xr:uid="{00000000-0005-0000-0000-0000E3590000}"/>
    <cellStyle name="Normal 7 2 2 6 2 2 3" xfId="22560" xr:uid="{00000000-0005-0000-0000-0000E4590000}"/>
    <cellStyle name="Normal 7 2 2 6 2 2 3 2" xfId="22561" xr:uid="{00000000-0005-0000-0000-0000E5590000}"/>
    <cellStyle name="Normal 7 2 2 6 2 2 4" xfId="22562" xr:uid="{00000000-0005-0000-0000-0000E6590000}"/>
    <cellStyle name="Normal 7 2 2 6 2 3" xfId="22563" xr:uid="{00000000-0005-0000-0000-0000E7590000}"/>
    <cellStyle name="Normal 7 2 2 6 2 3 2" xfId="22564" xr:uid="{00000000-0005-0000-0000-0000E8590000}"/>
    <cellStyle name="Normal 7 2 2 6 2 3 2 2" xfId="22565" xr:uid="{00000000-0005-0000-0000-0000E9590000}"/>
    <cellStyle name="Normal 7 2 2 6 2 3 2 2 2" xfId="22566" xr:uid="{00000000-0005-0000-0000-0000EA590000}"/>
    <cellStyle name="Normal 7 2 2 6 2 3 2 3" xfId="22567" xr:uid="{00000000-0005-0000-0000-0000EB590000}"/>
    <cellStyle name="Normal 7 2 2 6 2 3 3" xfId="22568" xr:uid="{00000000-0005-0000-0000-0000EC590000}"/>
    <cellStyle name="Normal 7 2 2 6 2 3 3 2" xfId="22569" xr:uid="{00000000-0005-0000-0000-0000ED590000}"/>
    <cellStyle name="Normal 7 2 2 6 2 3 4" xfId="22570" xr:uid="{00000000-0005-0000-0000-0000EE590000}"/>
    <cellStyle name="Normal 7 2 2 6 2 4" xfId="22571" xr:uid="{00000000-0005-0000-0000-0000EF590000}"/>
    <cellStyle name="Normal 7 2 2 6 2 4 2" xfId="22572" xr:uid="{00000000-0005-0000-0000-0000F0590000}"/>
    <cellStyle name="Normal 7 2 2 6 2 4 2 2" xfId="22573" xr:uid="{00000000-0005-0000-0000-0000F1590000}"/>
    <cellStyle name="Normal 7 2 2 6 2 4 2 2 2" xfId="22574" xr:uid="{00000000-0005-0000-0000-0000F2590000}"/>
    <cellStyle name="Normal 7 2 2 6 2 4 2 3" xfId="22575" xr:uid="{00000000-0005-0000-0000-0000F3590000}"/>
    <cellStyle name="Normal 7 2 2 6 2 4 3" xfId="22576" xr:uid="{00000000-0005-0000-0000-0000F4590000}"/>
    <cellStyle name="Normal 7 2 2 6 2 4 3 2" xfId="22577" xr:uid="{00000000-0005-0000-0000-0000F5590000}"/>
    <cellStyle name="Normal 7 2 2 6 2 4 4" xfId="22578" xr:uid="{00000000-0005-0000-0000-0000F6590000}"/>
    <cellStyle name="Normal 7 2 2 6 2 5" xfId="22579" xr:uid="{00000000-0005-0000-0000-0000F7590000}"/>
    <cellStyle name="Normal 7 2 2 6 2 5 2" xfId="22580" xr:uid="{00000000-0005-0000-0000-0000F8590000}"/>
    <cellStyle name="Normal 7 2 2 6 2 5 2 2" xfId="22581" xr:uid="{00000000-0005-0000-0000-0000F9590000}"/>
    <cellStyle name="Normal 7 2 2 6 2 5 3" xfId="22582" xr:uid="{00000000-0005-0000-0000-0000FA590000}"/>
    <cellStyle name="Normal 7 2 2 6 2 6" xfId="22583" xr:uid="{00000000-0005-0000-0000-0000FB590000}"/>
    <cellStyle name="Normal 7 2 2 6 2 6 2" xfId="22584" xr:uid="{00000000-0005-0000-0000-0000FC590000}"/>
    <cellStyle name="Normal 7 2 2 6 2 7" xfId="22585" xr:uid="{00000000-0005-0000-0000-0000FD590000}"/>
    <cellStyle name="Normal 7 2 2 6 3" xfId="22586" xr:uid="{00000000-0005-0000-0000-0000FE590000}"/>
    <cellStyle name="Normal 7 2 2 6 3 2" xfId="22587" xr:uid="{00000000-0005-0000-0000-0000FF590000}"/>
    <cellStyle name="Normal 7 2 2 6 3 2 2" xfId="22588" xr:uid="{00000000-0005-0000-0000-0000005A0000}"/>
    <cellStyle name="Normal 7 2 2 6 3 2 2 2" xfId="22589" xr:uid="{00000000-0005-0000-0000-0000015A0000}"/>
    <cellStyle name="Normal 7 2 2 6 3 2 3" xfId="22590" xr:uid="{00000000-0005-0000-0000-0000025A0000}"/>
    <cellStyle name="Normal 7 2 2 6 3 3" xfId="22591" xr:uid="{00000000-0005-0000-0000-0000035A0000}"/>
    <cellStyle name="Normal 7 2 2 6 3 3 2" xfId="22592" xr:uid="{00000000-0005-0000-0000-0000045A0000}"/>
    <cellStyle name="Normal 7 2 2 6 3 4" xfId="22593" xr:uid="{00000000-0005-0000-0000-0000055A0000}"/>
    <cellStyle name="Normal 7 2 2 6 4" xfId="22594" xr:uid="{00000000-0005-0000-0000-0000065A0000}"/>
    <cellStyle name="Normal 7 2 2 6 4 2" xfId="22595" xr:uid="{00000000-0005-0000-0000-0000075A0000}"/>
    <cellStyle name="Normal 7 2 2 6 4 2 2" xfId="22596" xr:uid="{00000000-0005-0000-0000-0000085A0000}"/>
    <cellStyle name="Normal 7 2 2 6 4 2 2 2" xfId="22597" xr:uid="{00000000-0005-0000-0000-0000095A0000}"/>
    <cellStyle name="Normal 7 2 2 6 4 2 3" xfId="22598" xr:uid="{00000000-0005-0000-0000-00000A5A0000}"/>
    <cellStyle name="Normal 7 2 2 6 4 3" xfId="22599" xr:uid="{00000000-0005-0000-0000-00000B5A0000}"/>
    <cellStyle name="Normal 7 2 2 6 4 3 2" xfId="22600" xr:uid="{00000000-0005-0000-0000-00000C5A0000}"/>
    <cellStyle name="Normal 7 2 2 6 4 4" xfId="22601" xr:uid="{00000000-0005-0000-0000-00000D5A0000}"/>
    <cellStyle name="Normal 7 2 2 6 5" xfId="22602" xr:uid="{00000000-0005-0000-0000-00000E5A0000}"/>
    <cellStyle name="Normal 7 2 2 6 5 2" xfId="22603" xr:uid="{00000000-0005-0000-0000-00000F5A0000}"/>
    <cellStyle name="Normal 7 2 2 6 5 2 2" xfId="22604" xr:uid="{00000000-0005-0000-0000-0000105A0000}"/>
    <cellStyle name="Normal 7 2 2 6 5 2 2 2" xfId="22605" xr:uid="{00000000-0005-0000-0000-0000115A0000}"/>
    <cellStyle name="Normal 7 2 2 6 5 2 3" xfId="22606" xr:uid="{00000000-0005-0000-0000-0000125A0000}"/>
    <cellStyle name="Normal 7 2 2 6 5 3" xfId="22607" xr:uid="{00000000-0005-0000-0000-0000135A0000}"/>
    <cellStyle name="Normal 7 2 2 6 5 3 2" xfId="22608" xr:uid="{00000000-0005-0000-0000-0000145A0000}"/>
    <cellStyle name="Normal 7 2 2 6 5 4" xfId="22609" xr:uid="{00000000-0005-0000-0000-0000155A0000}"/>
    <cellStyle name="Normal 7 2 2 6 6" xfId="22610" xr:uid="{00000000-0005-0000-0000-0000165A0000}"/>
    <cellStyle name="Normal 7 2 2 6 6 2" xfId="22611" xr:uid="{00000000-0005-0000-0000-0000175A0000}"/>
    <cellStyle name="Normal 7 2 2 6 6 2 2" xfId="22612" xr:uid="{00000000-0005-0000-0000-0000185A0000}"/>
    <cellStyle name="Normal 7 2 2 6 6 2 2 2" xfId="22613" xr:uid="{00000000-0005-0000-0000-0000195A0000}"/>
    <cellStyle name="Normal 7 2 2 6 6 2 3" xfId="22614" xr:uid="{00000000-0005-0000-0000-00001A5A0000}"/>
    <cellStyle name="Normal 7 2 2 6 6 3" xfId="22615" xr:uid="{00000000-0005-0000-0000-00001B5A0000}"/>
    <cellStyle name="Normal 7 2 2 6 6 3 2" xfId="22616" xr:uid="{00000000-0005-0000-0000-00001C5A0000}"/>
    <cellStyle name="Normal 7 2 2 6 6 4" xfId="22617" xr:uid="{00000000-0005-0000-0000-00001D5A0000}"/>
    <cellStyle name="Normal 7 2 2 6 7" xfId="22618" xr:uid="{00000000-0005-0000-0000-00001E5A0000}"/>
    <cellStyle name="Normal 7 2 2 6 7 2" xfId="22619" xr:uid="{00000000-0005-0000-0000-00001F5A0000}"/>
    <cellStyle name="Normal 7 2 2 6 7 2 2" xfId="22620" xr:uid="{00000000-0005-0000-0000-0000205A0000}"/>
    <cellStyle name="Normal 7 2 2 6 7 3" xfId="22621" xr:uid="{00000000-0005-0000-0000-0000215A0000}"/>
    <cellStyle name="Normal 7 2 2 6 8" xfId="22622" xr:uid="{00000000-0005-0000-0000-0000225A0000}"/>
    <cellStyle name="Normal 7 2 2 6 8 2" xfId="22623" xr:uid="{00000000-0005-0000-0000-0000235A0000}"/>
    <cellStyle name="Normal 7 2 2 6 9" xfId="22624" xr:uid="{00000000-0005-0000-0000-0000245A0000}"/>
    <cellStyle name="Normal 7 2 2 6 9 2" xfId="22625" xr:uid="{00000000-0005-0000-0000-0000255A0000}"/>
    <cellStyle name="Normal 7 2 2 7" xfId="22626" xr:uid="{00000000-0005-0000-0000-0000265A0000}"/>
    <cellStyle name="Normal 7 2 2 7 2" xfId="22627" xr:uid="{00000000-0005-0000-0000-0000275A0000}"/>
    <cellStyle name="Normal 7 2 2 7 2 2" xfId="22628" xr:uid="{00000000-0005-0000-0000-0000285A0000}"/>
    <cellStyle name="Normal 7 2 2 7 2 2 2" xfId="22629" xr:uid="{00000000-0005-0000-0000-0000295A0000}"/>
    <cellStyle name="Normal 7 2 2 7 2 2 2 2" xfId="22630" xr:uid="{00000000-0005-0000-0000-00002A5A0000}"/>
    <cellStyle name="Normal 7 2 2 7 2 2 2 2 2" xfId="22631" xr:uid="{00000000-0005-0000-0000-00002B5A0000}"/>
    <cellStyle name="Normal 7 2 2 7 2 2 2 3" xfId="22632" xr:uid="{00000000-0005-0000-0000-00002C5A0000}"/>
    <cellStyle name="Normal 7 2 2 7 2 2 3" xfId="22633" xr:uid="{00000000-0005-0000-0000-00002D5A0000}"/>
    <cellStyle name="Normal 7 2 2 7 2 2 3 2" xfId="22634" xr:uid="{00000000-0005-0000-0000-00002E5A0000}"/>
    <cellStyle name="Normal 7 2 2 7 2 2 4" xfId="22635" xr:uid="{00000000-0005-0000-0000-00002F5A0000}"/>
    <cellStyle name="Normal 7 2 2 7 2 3" xfId="22636" xr:uid="{00000000-0005-0000-0000-0000305A0000}"/>
    <cellStyle name="Normal 7 2 2 7 2 3 2" xfId="22637" xr:uid="{00000000-0005-0000-0000-0000315A0000}"/>
    <cellStyle name="Normal 7 2 2 7 2 3 2 2" xfId="22638" xr:uid="{00000000-0005-0000-0000-0000325A0000}"/>
    <cellStyle name="Normal 7 2 2 7 2 3 2 2 2" xfId="22639" xr:uid="{00000000-0005-0000-0000-0000335A0000}"/>
    <cellStyle name="Normal 7 2 2 7 2 3 2 3" xfId="22640" xr:uid="{00000000-0005-0000-0000-0000345A0000}"/>
    <cellStyle name="Normal 7 2 2 7 2 3 3" xfId="22641" xr:uid="{00000000-0005-0000-0000-0000355A0000}"/>
    <cellStyle name="Normal 7 2 2 7 2 3 3 2" xfId="22642" xr:uid="{00000000-0005-0000-0000-0000365A0000}"/>
    <cellStyle name="Normal 7 2 2 7 2 3 4" xfId="22643" xr:uid="{00000000-0005-0000-0000-0000375A0000}"/>
    <cellStyle name="Normal 7 2 2 7 2 4" xfId="22644" xr:uid="{00000000-0005-0000-0000-0000385A0000}"/>
    <cellStyle name="Normal 7 2 2 7 2 4 2" xfId="22645" xr:uid="{00000000-0005-0000-0000-0000395A0000}"/>
    <cellStyle name="Normal 7 2 2 7 2 4 2 2" xfId="22646" xr:uid="{00000000-0005-0000-0000-00003A5A0000}"/>
    <cellStyle name="Normal 7 2 2 7 2 4 2 2 2" xfId="22647" xr:uid="{00000000-0005-0000-0000-00003B5A0000}"/>
    <cellStyle name="Normal 7 2 2 7 2 4 2 3" xfId="22648" xr:uid="{00000000-0005-0000-0000-00003C5A0000}"/>
    <cellStyle name="Normal 7 2 2 7 2 4 3" xfId="22649" xr:uid="{00000000-0005-0000-0000-00003D5A0000}"/>
    <cellStyle name="Normal 7 2 2 7 2 4 3 2" xfId="22650" xr:uid="{00000000-0005-0000-0000-00003E5A0000}"/>
    <cellStyle name="Normal 7 2 2 7 2 4 4" xfId="22651" xr:uid="{00000000-0005-0000-0000-00003F5A0000}"/>
    <cellStyle name="Normal 7 2 2 7 2 5" xfId="22652" xr:uid="{00000000-0005-0000-0000-0000405A0000}"/>
    <cellStyle name="Normal 7 2 2 7 2 5 2" xfId="22653" xr:uid="{00000000-0005-0000-0000-0000415A0000}"/>
    <cellStyle name="Normal 7 2 2 7 2 5 2 2" xfId="22654" xr:uid="{00000000-0005-0000-0000-0000425A0000}"/>
    <cellStyle name="Normal 7 2 2 7 2 5 3" xfId="22655" xr:uid="{00000000-0005-0000-0000-0000435A0000}"/>
    <cellStyle name="Normal 7 2 2 7 2 6" xfId="22656" xr:uid="{00000000-0005-0000-0000-0000445A0000}"/>
    <cellStyle name="Normal 7 2 2 7 2 6 2" xfId="22657" xr:uid="{00000000-0005-0000-0000-0000455A0000}"/>
    <cellStyle name="Normal 7 2 2 7 2 7" xfId="22658" xr:uid="{00000000-0005-0000-0000-0000465A0000}"/>
    <cellStyle name="Normal 7 2 2 7 3" xfId="22659" xr:uid="{00000000-0005-0000-0000-0000475A0000}"/>
    <cellStyle name="Normal 7 2 2 7 3 2" xfId="22660" xr:uid="{00000000-0005-0000-0000-0000485A0000}"/>
    <cellStyle name="Normal 7 2 2 7 3 2 2" xfId="22661" xr:uid="{00000000-0005-0000-0000-0000495A0000}"/>
    <cellStyle name="Normal 7 2 2 7 3 2 2 2" xfId="22662" xr:uid="{00000000-0005-0000-0000-00004A5A0000}"/>
    <cellStyle name="Normal 7 2 2 7 3 2 3" xfId="22663" xr:uid="{00000000-0005-0000-0000-00004B5A0000}"/>
    <cellStyle name="Normal 7 2 2 7 3 3" xfId="22664" xr:uid="{00000000-0005-0000-0000-00004C5A0000}"/>
    <cellStyle name="Normal 7 2 2 7 3 3 2" xfId="22665" xr:uid="{00000000-0005-0000-0000-00004D5A0000}"/>
    <cellStyle name="Normal 7 2 2 7 3 4" xfId="22666" xr:uid="{00000000-0005-0000-0000-00004E5A0000}"/>
    <cellStyle name="Normal 7 2 2 7 4" xfId="22667" xr:uid="{00000000-0005-0000-0000-00004F5A0000}"/>
    <cellStyle name="Normal 7 2 2 7 4 2" xfId="22668" xr:uid="{00000000-0005-0000-0000-0000505A0000}"/>
    <cellStyle name="Normal 7 2 2 7 4 2 2" xfId="22669" xr:uid="{00000000-0005-0000-0000-0000515A0000}"/>
    <cellStyle name="Normal 7 2 2 7 4 2 2 2" xfId="22670" xr:uid="{00000000-0005-0000-0000-0000525A0000}"/>
    <cellStyle name="Normal 7 2 2 7 4 2 3" xfId="22671" xr:uid="{00000000-0005-0000-0000-0000535A0000}"/>
    <cellStyle name="Normal 7 2 2 7 4 3" xfId="22672" xr:uid="{00000000-0005-0000-0000-0000545A0000}"/>
    <cellStyle name="Normal 7 2 2 7 4 3 2" xfId="22673" xr:uid="{00000000-0005-0000-0000-0000555A0000}"/>
    <cellStyle name="Normal 7 2 2 7 4 4" xfId="22674" xr:uid="{00000000-0005-0000-0000-0000565A0000}"/>
    <cellStyle name="Normal 7 2 2 7 5" xfId="22675" xr:uid="{00000000-0005-0000-0000-0000575A0000}"/>
    <cellStyle name="Normal 7 2 2 7 5 2" xfId="22676" xr:uid="{00000000-0005-0000-0000-0000585A0000}"/>
    <cellStyle name="Normal 7 2 2 7 5 2 2" xfId="22677" xr:uid="{00000000-0005-0000-0000-0000595A0000}"/>
    <cellStyle name="Normal 7 2 2 7 5 2 2 2" xfId="22678" xr:uid="{00000000-0005-0000-0000-00005A5A0000}"/>
    <cellStyle name="Normal 7 2 2 7 5 2 3" xfId="22679" xr:uid="{00000000-0005-0000-0000-00005B5A0000}"/>
    <cellStyle name="Normal 7 2 2 7 5 3" xfId="22680" xr:uid="{00000000-0005-0000-0000-00005C5A0000}"/>
    <cellStyle name="Normal 7 2 2 7 5 3 2" xfId="22681" xr:uid="{00000000-0005-0000-0000-00005D5A0000}"/>
    <cellStyle name="Normal 7 2 2 7 5 4" xfId="22682" xr:uid="{00000000-0005-0000-0000-00005E5A0000}"/>
    <cellStyle name="Normal 7 2 2 7 6" xfId="22683" xr:uid="{00000000-0005-0000-0000-00005F5A0000}"/>
    <cellStyle name="Normal 7 2 2 7 6 2" xfId="22684" xr:uid="{00000000-0005-0000-0000-0000605A0000}"/>
    <cellStyle name="Normal 7 2 2 7 6 2 2" xfId="22685" xr:uid="{00000000-0005-0000-0000-0000615A0000}"/>
    <cellStyle name="Normal 7 2 2 7 6 3" xfId="22686" xr:uid="{00000000-0005-0000-0000-0000625A0000}"/>
    <cellStyle name="Normal 7 2 2 7 7" xfId="22687" xr:uid="{00000000-0005-0000-0000-0000635A0000}"/>
    <cellStyle name="Normal 7 2 2 7 7 2" xfId="22688" xr:uid="{00000000-0005-0000-0000-0000645A0000}"/>
    <cellStyle name="Normal 7 2 2 7 8" xfId="22689" xr:uid="{00000000-0005-0000-0000-0000655A0000}"/>
    <cellStyle name="Normal 7 2 2 7 8 2" xfId="22690" xr:uid="{00000000-0005-0000-0000-0000665A0000}"/>
    <cellStyle name="Normal 7 2 2 7 9" xfId="22691" xr:uid="{00000000-0005-0000-0000-0000675A0000}"/>
    <cellStyle name="Normal 7 2 2 8" xfId="22692" xr:uid="{00000000-0005-0000-0000-0000685A0000}"/>
    <cellStyle name="Normal 7 2 2 8 2" xfId="22693" xr:uid="{00000000-0005-0000-0000-0000695A0000}"/>
    <cellStyle name="Normal 7 2 2 8 2 2" xfId="22694" xr:uid="{00000000-0005-0000-0000-00006A5A0000}"/>
    <cellStyle name="Normal 7 2 2 8 2 2 2" xfId="22695" xr:uid="{00000000-0005-0000-0000-00006B5A0000}"/>
    <cellStyle name="Normal 7 2 2 8 2 2 2 2" xfId="22696" xr:uid="{00000000-0005-0000-0000-00006C5A0000}"/>
    <cellStyle name="Normal 7 2 2 8 2 2 2 2 2" xfId="22697" xr:uid="{00000000-0005-0000-0000-00006D5A0000}"/>
    <cellStyle name="Normal 7 2 2 8 2 2 2 3" xfId="22698" xr:uid="{00000000-0005-0000-0000-00006E5A0000}"/>
    <cellStyle name="Normal 7 2 2 8 2 2 3" xfId="22699" xr:uid="{00000000-0005-0000-0000-00006F5A0000}"/>
    <cellStyle name="Normal 7 2 2 8 2 2 3 2" xfId="22700" xr:uid="{00000000-0005-0000-0000-0000705A0000}"/>
    <cellStyle name="Normal 7 2 2 8 2 2 4" xfId="22701" xr:uid="{00000000-0005-0000-0000-0000715A0000}"/>
    <cellStyle name="Normal 7 2 2 8 2 3" xfId="22702" xr:uid="{00000000-0005-0000-0000-0000725A0000}"/>
    <cellStyle name="Normal 7 2 2 8 2 3 2" xfId="22703" xr:uid="{00000000-0005-0000-0000-0000735A0000}"/>
    <cellStyle name="Normal 7 2 2 8 2 3 2 2" xfId="22704" xr:uid="{00000000-0005-0000-0000-0000745A0000}"/>
    <cellStyle name="Normal 7 2 2 8 2 3 2 2 2" xfId="22705" xr:uid="{00000000-0005-0000-0000-0000755A0000}"/>
    <cellStyle name="Normal 7 2 2 8 2 3 2 3" xfId="22706" xr:uid="{00000000-0005-0000-0000-0000765A0000}"/>
    <cellStyle name="Normal 7 2 2 8 2 3 3" xfId="22707" xr:uid="{00000000-0005-0000-0000-0000775A0000}"/>
    <cellStyle name="Normal 7 2 2 8 2 3 3 2" xfId="22708" xr:uid="{00000000-0005-0000-0000-0000785A0000}"/>
    <cellStyle name="Normal 7 2 2 8 2 3 4" xfId="22709" xr:uid="{00000000-0005-0000-0000-0000795A0000}"/>
    <cellStyle name="Normal 7 2 2 8 2 4" xfId="22710" xr:uid="{00000000-0005-0000-0000-00007A5A0000}"/>
    <cellStyle name="Normal 7 2 2 8 2 4 2" xfId="22711" xr:uid="{00000000-0005-0000-0000-00007B5A0000}"/>
    <cellStyle name="Normal 7 2 2 8 2 4 2 2" xfId="22712" xr:uid="{00000000-0005-0000-0000-00007C5A0000}"/>
    <cellStyle name="Normal 7 2 2 8 2 4 2 2 2" xfId="22713" xr:uid="{00000000-0005-0000-0000-00007D5A0000}"/>
    <cellStyle name="Normal 7 2 2 8 2 4 2 3" xfId="22714" xr:uid="{00000000-0005-0000-0000-00007E5A0000}"/>
    <cellStyle name="Normal 7 2 2 8 2 4 3" xfId="22715" xr:uid="{00000000-0005-0000-0000-00007F5A0000}"/>
    <cellStyle name="Normal 7 2 2 8 2 4 3 2" xfId="22716" xr:uid="{00000000-0005-0000-0000-0000805A0000}"/>
    <cellStyle name="Normal 7 2 2 8 2 4 4" xfId="22717" xr:uid="{00000000-0005-0000-0000-0000815A0000}"/>
    <cellStyle name="Normal 7 2 2 8 2 5" xfId="22718" xr:uid="{00000000-0005-0000-0000-0000825A0000}"/>
    <cellStyle name="Normal 7 2 2 8 2 5 2" xfId="22719" xr:uid="{00000000-0005-0000-0000-0000835A0000}"/>
    <cellStyle name="Normal 7 2 2 8 2 5 2 2" xfId="22720" xr:uid="{00000000-0005-0000-0000-0000845A0000}"/>
    <cellStyle name="Normal 7 2 2 8 2 5 3" xfId="22721" xr:uid="{00000000-0005-0000-0000-0000855A0000}"/>
    <cellStyle name="Normal 7 2 2 8 2 6" xfId="22722" xr:uid="{00000000-0005-0000-0000-0000865A0000}"/>
    <cellStyle name="Normal 7 2 2 8 2 6 2" xfId="22723" xr:uid="{00000000-0005-0000-0000-0000875A0000}"/>
    <cellStyle name="Normal 7 2 2 8 2 7" xfId="22724" xr:uid="{00000000-0005-0000-0000-0000885A0000}"/>
    <cellStyle name="Normal 7 2 2 8 3" xfId="22725" xr:uid="{00000000-0005-0000-0000-0000895A0000}"/>
    <cellStyle name="Normal 7 2 2 8 3 2" xfId="22726" xr:uid="{00000000-0005-0000-0000-00008A5A0000}"/>
    <cellStyle name="Normal 7 2 2 8 3 2 2" xfId="22727" xr:uid="{00000000-0005-0000-0000-00008B5A0000}"/>
    <cellStyle name="Normal 7 2 2 8 3 2 2 2" xfId="22728" xr:uid="{00000000-0005-0000-0000-00008C5A0000}"/>
    <cellStyle name="Normal 7 2 2 8 3 2 3" xfId="22729" xr:uid="{00000000-0005-0000-0000-00008D5A0000}"/>
    <cellStyle name="Normal 7 2 2 8 3 3" xfId="22730" xr:uid="{00000000-0005-0000-0000-00008E5A0000}"/>
    <cellStyle name="Normal 7 2 2 8 3 3 2" xfId="22731" xr:uid="{00000000-0005-0000-0000-00008F5A0000}"/>
    <cellStyle name="Normal 7 2 2 8 3 4" xfId="22732" xr:uid="{00000000-0005-0000-0000-0000905A0000}"/>
    <cellStyle name="Normal 7 2 2 8 4" xfId="22733" xr:uid="{00000000-0005-0000-0000-0000915A0000}"/>
    <cellStyle name="Normal 7 2 2 8 4 2" xfId="22734" xr:uid="{00000000-0005-0000-0000-0000925A0000}"/>
    <cellStyle name="Normal 7 2 2 8 4 2 2" xfId="22735" xr:uid="{00000000-0005-0000-0000-0000935A0000}"/>
    <cellStyle name="Normal 7 2 2 8 4 2 2 2" xfId="22736" xr:uid="{00000000-0005-0000-0000-0000945A0000}"/>
    <cellStyle name="Normal 7 2 2 8 4 2 3" xfId="22737" xr:uid="{00000000-0005-0000-0000-0000955A0000}"/>
    <cellStyle name="Normal 7 2 2 8 4 3" xfId="22738" xr:uid="{00000000-0005-0000-0000-0000965A0000}"/>
    <cellStyle name="Normal 7 2 2 8 4 3 2" xfId="22739" xr:uid="{00000000-0005-0000-0000-0000975A0000}"/>
    <cellStyle name="Normal 7 2 2 8 4 4" xfId="22740" xr:uid="{00000000-0005-0000-0000-0000985A0000}"/>
    <cellStyle name="Normal 7 2 2 8 5" xfId="22741" xr:uid="{00000000-0005-0000-0000-0000995A0000}"/>
    <cellStyle name="Normal 7 2 2 8 5 2" xfId="22742" xr:uid="{00000000-0005-0000-0000-00009A5A0000}"/>
    <cellStyle name="Normal 7 2 2 8 5 2 2" xfId="22743" xr:uid="{00000000-0005-0000-0000-00009B5A0000}"/>
    <cellStyle name="Normal 7 2 2 8 5 2 2 2" xfId="22744" xr:uid="{00000000-0005-0000-0000-00009C5A0000}"/>
    <cellStyle name="Normal 7 2 2 8 5 2 3" xfId="22745" xr:uid="{00000000-0005-0000-0000-00009D5A0000}"/>
    <cellStyle name="Normal 7 2 2 8 5 3" xfId="22746" xr:uid="{00000000-0005-0000-0000-00009E5A0000}"/>
    <cellStyle name="Normal 7 2 2 8 5 3 2" xfId="22747" xr:uid="{00000000-0005-0000-0000-00009F5A0000}"/>
    <cellStyle name="Normal 7 2 2 8 5 4" xfId="22748" xr:uid="{00000000-0005-0000-0000-0000A05A0000}"/>
    <cellStyle name="Normal 7 2 2 8 6" xfId="22749" xr:uid="{00000000-0005-0000-0000-0000A15A0000}"/>
    <cellStyle name="Normal 7 2 2 8 6 2" xfId="22750" xr:uid="{00000000-0005-0000-0000-0000A25A0000}"/>
    <cellStyle name="Normal 7 2 2 8 6 2 2" xfId="22751" xr:uid="{00000000-0005-0000-0000-0000A35A0000}"/>
    <cellStyle name="Normal 7 2 2 8 6 3" xfId="22752" xr:uid="{00000000-0005-0000-0000-0000A45A0000}"/>
    <cellStyle name="Normal 7 2 2 8 7" xfId="22753" xr:uid="{00000000-0005-0000-0000-0000A55A0000}"/>
    <cellStyle name="Normal 7 2 2 8 7 2" xfId="22754" xr:uid="{00000000-0005-0000-0000-0000A65A0000}"/>
    <cellStyle name="Normal 7 2 2 8 8" xfId="22755" xr:uid="{00000000-0005-0000-0000-0000A75A0000}"/>
    <cellStyle name="Normal 7 2 2 8 8 2" xfId="22756" xr:uid="{00000000-0005-0000-0000-0000A85A0000}"/>
    <cellStyle name="Normal 7 2 2 8 9" xfId="22757" xr:uid="{00000000-0005-0000-0000-0000A95A0000}"/>
    <cellStyle name="Normal 7 2 2 9" xfId="22758" xr:uid="{00000000-0005-0000-0000-0000AA5A0000}"/>
    <cellStyle name="Normal 7 2 2 9 2" xfId="22759" xr:uid="{00000000-0005-0000-0000-0000AB5A0000}"/>
    <cellStyle name="Normal 7 2 2 9 2 2" xfId="22760" xr:uid="{00000000-0005-0000-0000-0000AC5A0000}"/>
    <cellStyle name="Normal 7 2 2 9 2 2 2" xfId="22761" xr:uid="{00000000-0005-0000-0000-0000AD5A0000}"/>
    <cellStyle name="Normal 7 2 2 9 2 2 2 2" xfId="22762" xr:uid="{00000000-0005-0000-0000-0000AE5A0000}"/>
    <cellStyle name="Normal 7 2 2 9 2 2 3" xfId="22763" xr:uid="{00000000-0005-0000-0000-0000AF5A0000}"/>
    <cellStyle name="Normal 7 2 2 9 2 3" xfId="22764" xr:uid="{00000000-0005-0000-0000-0000B05A0000}"/>
    <cellStyle name="Normal 7 2 2 9 2 3 2" xfId="22765" xr:uid="{00000000-0005-0000-0000-0000B15A0000}"/>
    <cellStyle name="Normal 7 2 2 9 2 4" xfId="22766" xr:uid="{00000000-0005-0000-0000-0000B25A0000}"/>
    <cellStyle name="Normal 7 2 2 9 3" xfId="22767" xr:uid="{00000000-0005-0000-0000-0000B35A0000}"/>
    <cellStyle name="Normal 7 2 2 9 3 2" xfId="22768" xr:uid="{00000000-0005-0000-0000-0000B45A0000}"/>
    <cellStyle name="Normal 7 2 2 9 3 2 2" xfId="22769" xr:uid="{00000000-0005-0000-0000-0000B55A0000}"/>
    <cellStyle name="Normal 7 2 2 9 3 2 2 2" xfId="22770" xr:uid="{00000000-0005-0000-0000-0000B65A0000}"/>
    <cellStyle name="Normal 7 2 2 9 3 2 3" xfId="22771" xr:uid="{00000000-0005-0000-0000-0000B75A0000}"/>
    <cellStyle name="Normal 7 2 2 9 3 3" xfId="22772" xr:uid="{00000000-0005-0000-0000-0000B85A0000}"/>
    <cellStyle name="Normal 7 2 2 9 3 3 2" xfId="22773" xr:uid="{00000000-0005-0000-0000-0000B95A0000}"/>
    <cellStyle name="Normal 7 2 2 9 3 4" xfId="22774" xr:uid="{00000000-0005-0000-0000-0000BA5A0000}"/>
    <cellStyle name="Normal 7 2 2 9 4" xfId="22775" xr:uid="{00000000-0005-0000-0000-0000BB5A0000}"/>
    <cellStyle name="Normal 7 2 2 9 4 2" xfId="22776" xr:uid="{00000000-0005-0000-0000-0000BC5A0000}"/>
    <cellStyle name="Normal 7 2 2 9 4 2 2" xfId="22777" xr:uid="{00000000-0005-0000-0000-0000BD5A0000}"/>
    <cellStyle name="Normal 7 2 2 9 4 2 2 2" xfId="22778" xr:uid="{00000000-0005-0000-0000-0000BE5A0000}"/>
    <cellStyle name="Normal 7 2 2 9 4 2 3" xfId="22779" xr:uid="{00000000-0005-0000-0000-0000BF5A0000}"/>
    <cellStyle name="Normal 7 2 2 9 4 3" xfId="22780" xr:uid="{00000000-0005-0000-0000-0000C05A0000}"/>
    <cellStyle name="Normal 7 2 2 9 4 3 2" xfId="22781" xr:uid="{00000000-0005-0000-0000-0000C15A0000}"/>
    <cellStyle name="Normal 7 2 2 9 4 4" xfId="22782" xr:uid="{00000000-0005-0000-0000-0000C25A0000}"/>
    <cellStyle name="Normal 7 2 2 9 5" xfId="22783" xr:uid="{00000000-0005-0000-0000-0000C35A0000}"/>
    <cellStyle name="Normal 7 2 2 9 5 2" xfId="22784" xr:uid="{00000000-0005-0000-0000-0000C45A0000}"/>
    <cellStyle name="Normal 7 2 2 9 5 2 2" xfId="22785" xr:uid="{00000000-0005-0000-0000-0000C55A0000}"/>
    <cellStyle name="Normal 7 2 2 9 5 3" xfId="22786" xr:uid="{00000000-0005-0000-0000-0000C65A0000}"/>
    <cellStyle name="Normal 7 2 2 9 6" xfId="22787" xr:uid="{00000000-0005-0000-0000-0000C75A0000}"/>
    <cellStyle name="Normal 7 2 2 9 6 2" xfId="22788" xr:uid="{00000000-0005-0000-0000-0000C85A0000}"/>
    <cellStyle name="Normal 7 2 2 9 7" xfId="22789" xr:uid="{00000000-0005-0000-0000-0000C95A0000}"/>
    <cellStyle name="Normal 7 2 20" xfId="22790" xr:uid="{00000000-0005-0000-0000-0000CA5A0000}"/>
    <cellStyle name="Normal 7 2 21" xfId="22791" xr:uid="{00000000-0005-0000-0000-0000CB5A0000}"/>
    <cellStyle name="Normal 7 2 22" xfId="22792" xr:uid="{00000000-0005-0000-0000-0000CC5A0000}"/>
    <cellStyle name="Normal 7 2 23" xfId="22793" xr:uid="{00000000-0005-0000-0000-0000CD5A0000}"/>
    <cellStyle name="Normal 7 2 24" xfId="22794" xr:uid="{00000000-0005-0000-0000-0000CE5A0000}"/>
    <cellStyle name="Normal 7 2 25" xfId="22795" xr:uid="{00000000-0005-0000-0000-0000CF5A0000}"/>
    <cellStyle name="Normal 7 2 26" xfId="22796" xr:uid="{00000000-0005-0000-0000-0000D05A0000}"/>
    <cellStyle name="Normal 7 2 27" xfId="20426" xr:uid="{00000000-0005-0000-0000-0000D15A0000}"/>
    <cellStyle name="Normal 7 2 3" xfId="561" xr:uid="{00000000-0005-0000-0000-0000D25A0000}"/>
    <cellStyle name="Normal 7 2 3 10" xfId="22797" xr:uid="{00000000-0005-0000-0000-0000D35A0000}"/>
    <cellStyle name="Normal 7 2 3 10 2" xfId="22798" xr:uid="{00000000-0005-0000-0000-0000D45A0000}"/>
    <cellStyle name="Normal 7 2 3 10 2 2" xfId="22799" xr:uid="{00000000-0005-0000-0000-0000D55A0000}"/>
    <cellStyle name="Normal 7 2 3 10 2 2 2" xfId="22800" xr:uid="{00000000-0005-0000-0000-0000D65A0000}"/>
    <cellStyle name="Normal 7 2 3 10 2 3" xfId="22801" xr:uid="{00000000-0005-0000-0000-0000D75A0000}"/>
    <cellStyle name="Normal 7 2 3 10 3" xfId="22802" xr:uid="{00000000-0005-0000-0000-0000D85A0000}"/>
    <cellStyle name="Normal 7 2 3 10 3 2" xfId="22803" xr:uid="{00000000-0005-0000-0000-0000D95A0000}"/>
    <cellStyle name="Normal 7 2 3 10 4" xfId="22804" xr:uid="{00000000-0005-0000-0000-0000DA5A0000}"/>
    <cellStyle name="Normal 7 2 3 11" xfId="22805" xr:uid="{00000000-0005-0000-0000-0000DB5A0000}"/>
    <cellStyle name="Normal 7 2 3 11 2" xfId="22806" xr:uid="{00000000-0005-0000-0000-0000DC5A0000}"/>
    <cellStyle name="Normal 7 2 3 11 2 2" xfId="22807" xr:uid="{00000000-0005-0000-0000-0000DD5A0000}"/>
    <cellStyle name="Normal 7 2 3 11 2 2 2" xfId="22808" xr:uid="{00000000-0005-0000-0000-0000DE5A0000}"/>
    <cellStyle name="Normal 7 2 3 11 2 3" xfId="22809" xr:uid="{00000000-0005-0000-0000-0000DF5A0000}"/>
    <cellStyle name="Normal 7 2 3 11 3" xfId="22810" xr:uid="{00000000-0005-0000-0000-0000E05A0000}"/>
    <cellStyle name="Normal 7 2 3 11 3 2" xfId="22811" xr:uid="{00000000-0005-0000-0000-0000E15A0000}"/>
    <cellStyle name="Normal 7 2 3 11 4" xfId="22812" xr:uid="{00000000-0005-0000-0000-0000E25A0000}"/>
    <cellStyle name="Normal 7 2 3 12" xfId="22813" xr:uid="{00000000-0005-0000-0000-0000E35A0000}"/>
    <cellStyle name="Normal 7 2 3 12 2" xfId="22814" xr:uid="{00000000-0005-0000-0000-0000E45A0000}"/>
    <cellStyle name="Normal 7 2 3 12 2 2" xfId="22815" xr:uid="{00000000-0005-0000-0000-0000E55A0000}"/>
    <cellStyle name="Normal 7 2 3 12 3" xfId="22816" xr:uid="{00000000-0005-0000-0000-0000E65A0000}"/>
    <cellStyle name="Normal 7 2 3 13" xfId="22817" xr:uid="{00000000-0005-0000-0000-0000E75A0000}"/>
    <cellStyle name="Normal 7 2 3 13 2" xfId="22818" xr:uid="{00000000-0005-0000-0000-0000E85A0000}"/>
    <cellStyle name="Normal 7 2 3 14" xfId="22819" xr:uid="{00000000-0005-0000-0000-0000E95A0000}"/>
    <cellStyle name="Normal 7 2 3 14 2" xfId="22820" xr:uid="{00000000-0005-0000-0000-0000EA5A0000}"/>
    <cellStyle name="Normal 7 2 3 15" xfId="22821" xr:uid="{00000000-0005-0000-0000-0000EB5A0000}"/>
    <cellStyle name="Normal 7 2 3 16" xfId="22822" xr:uid="{00000000-0005-0000-0000-0000EC5A0000}"/>
    <cellStyle name="Normal 7 2 3 17" xfId="22823" xr:uid="{00000000-0005-0000-0000-0000ED5A0000}"/>
    <cellStyle name="Normal 7 2 3 2" xfId="562" xr:uid="{00000000-0005-0000-0000-0000EE5A0000}"/>
    <cellStyle name="Normal 7 2 3 2 10" xfId="22824" xr:uid="{00000000-0005-0000-0000-0000EF5A0000}"/>
    <cellStyle name="Normal 7 2 3 2 10 2" xfId="22825" xr:uid="{00000000-0005-0000-0000-0000F05A0000}"/>
    <cellStyle name="Normal 7 2 3 2 10 2 2" xfId="22826" xr:uid="{00000000-0005-0000-0000-0000F15A0000}"/>
    <cellStyle name="Normal 7 2 3 2 10 2 2 2" xfId="22827" xr:uid="{00000000-0005-0000-0000-0000F25A0000}"/>
    <cellStyle name="Normal 7 2 3 2 10 2 3" xfId="22828" xr:uid="{00000000-0005-0000-0000-0000F35A0000}"/>
    <cellStyle name="Normal 7 2 3 2 10 3" xfId="22829" xr:uid="{00000000-0005-0000-0000-0000F45A0000}"/>
    <cellStyle name="Normal 7 2 3 2 10 3 2" xfId="22830" xr:uid="{00000000-0005-0000-0000-0000F55A0000}"/>
    <cellStyle name="Normal 7 2 3 2 10 4" xfId="22831" xr:uid="{00000000-0005-0000-0000-0000F65A0000}"/>
    <cellStyle name="Normal 7 2 3 2 11" xfId="22832" xr:uid="{00000000-0005-0000-0000-0000F75A0000}"/>
    <cellStyle name="Normal 7 2 3 2 11 2" xfId="22833" xr:uid="{00000000-0005-0000-0000-0000F85A0000}"/>
    <cellStyle name="Normal 7 2 3 2 11 2 2" xfId="22834" xr:uid="{00000000-0005-0000-0000-0000F95A0000}"/>
    <cellStyle name="Normal 7 2 3 2 11 3" xfId="22835" xr:uid="{00000000-0005-0000-0000-0000FA5A0000}"/>
    <cellStyle name="Normal 7 2 3 2 12" xfId="22836" xr:uid="{00000000-0005-0000-0000-0000FB5A0000}"/>
    <cellStyle name="Normal 7 2 3 2 12 2" xfId="22837" xr:uid="{00000000-0005-0000-0000-0000FC5A0000}"/>
    <cellStyle name="Normal 7 2 3 2 13" xfId="22838" xr:uid="{00000000-0005-0000-0000-0000FD5A0000}"/>
    <cellStyle name="Normal 7 2 3 2 13 2" xfId="22839" xr:uid="{00000000-0005-0000-0000-0000FE5A0000}"/>
    <cellStyle name="Normal 7 2 3 2 14" xfId="22840" xr:uid="{00000000-0005-0000-0000-0000FF5A0000}"/>
    <cellStyle name="Normal 7 2 3 2 2" xfId="563" xr:uid="{00000000-0005-0000-0000-0000005B0000}"/>
    <cellStyle name="Normal 7 2 3 2 2 10" xfId="22841" xr:uid="{00000000-0005-0000-0000-0000015B0000}"/>
    <cellStyle name="Normal 7 2 3 2 2 10 2" xfId="22842" xr:uid="{00000000-0005-0000-0000-0000025B0000}"/>
    <cellStyle name="Normal 7 2 3 2 2 11" xfId="22843" xr:uid="{00000000-0005-0000-0000-0000035B0000}"/>
    <cellStyle name="Normal 7 2 3 2 2 2" xfId="22844" xr:uid="{00000000-0005-0000-0000-0000045B0000}"/>
    <cellStyle name="Normal 7 2 3 2 2 2 2" xfId="22845" xr:uid="{00000000-0005-0000-0000-0000055B0000}"/>
    <cellStyle name="Normal 7 2 3 2 2 2 2 2" xfId="22846" xr:uid="{00000000-0005-0000-0000-0000065B0000}"/>
    <cellStyle name="Normal 7 2 3 2 2 2 2 2 2" xfId="22847" xr:uid="{00000000-0005-0000-0000-0000075B0000}"/>
    <cellStyle name="Normal 7 2 3 2 2 2 2 2 2 2" xfId="22848" xr:uid="{00000000-0005-0000-0000-0000085B0000}"/>
    <cellStyle name="Normal 7 2 3 2 2 2 2 2 2 2 2" xfId="22849" xr:uid="{00000000-0005-0000-0000-0000095B0000}"/>
    <cellStyle name="Normal 7 2 3 2 2 2 2 2 2 3" xfId="22850" xr:uid="{00000000-0005-0000-0000-00000A5B0000}"/>
    <cellStyle name="Normal 7 2 3 2 2 2 2 2 3" xfId="22851" xr:uid="{00000000-0005-0000-0000-00000B5B0000}"/>
    <cellStyle name="Normal 7 2 3 2 2 2 2 2 3 2" xfId="22852" xr:uid="{00000000-0005-0000-0000-00000C5B0000}"/>
    <cellStyle name="Normal 7 2 3 2 2 2 2 2 4" xfId="22853" xr:uid="{00000000-0005-0000-0000-00000D5B0000}"/>
    <cellStyle name="Normal 7 2 3 2 2 2 2 3" xfId="22854" xr:uid="{00000000-0005-0000-0000-00000E5B0000}"/>
    <cellStyle name="Normal 7 2 3 2 2 2 2 3 2" xfId="22855" xr:uid="{00000000-0005-0000-0000-00000F5B0000}"/>
    <cellStyle name="Normal 7 2 3 2 2 2 2 3 2 2" xfId="22856" xr:uid="{00000000-0005-0000-0000-0000105B0000}"/>
    <cellStyle name="Normal 7 2 3 2 2 2 2 3 2 2 2" xfId="22857" xr:uid="{00000000-0005-0000-0000-0000115B0000}"/>
    <cellStyle name="Normal 7 2 3 2 2 2 2 3 2 3" xfId="22858" xr:uid="{00000000-0005-0000-0000-0000125B0000}"/>
    <cellStyle name="Normal 7 2 3 2 2 2 2 3 3" xfId="22859" xr:uid="{00000000-0005-0000-0000-0000135B0000}"/>
    <cellStyle name="Normal 7 2 3 2 2 2 2 3 3 2" xfId="22860" xr:uid="{00000000-0005-0000-0000-0000145B0000}"/>
    <cellStyle name="Normal 7 2 3 2 2 2 2 3 4" xfId="22861" xr:uid="{00000000-0005-0000-0000-0000155B0000}"/>
    <cellStyle name="Normal 7 2 3 2 2 2 2 4" xfId="22862" xr:uid="{00000000-0005-0000-0000-0000165B0000}"/>
    <cellStyle name="Normal 7 2 3 2 2 2 2 4 2" xfId="22863" xr:uid="{00000000-0005-0000-0000-0000175B0000}"/>
    <cellStyle name="Normal 7 2 3 2 2 2 2 4 2 2" xfId="22864" xr:uid="{00000000-0005-0000-0000-0000185B0000}"/>
    <cellStyle name="Normal 7 2 3 2 2 2 2 4 2 2 2" xfId="22865" xr:uid="{00000000-0005-0000-0000-0000195B0000}"/>
    <cellStyle name="Normal 7 2 3 2 2 2 2 4 2 3" xfId="22866" xr:uid="{00000000-0005-0000-0000-00001A5B0000}"/>
    <cellStyle name="Normal 7 2 3 2 2 2 2 4 3" xfId="22867" xr:uid="{00000000-0005-0000-0000-00001B5B0000}"/>
    <cellStyle name="Normal 7 2 3 2 2 2 2 4 3 2" xfId="22868" xr:uid="{00000000-0005-0000-0000-00001C5B0000}"/>
    <cellStyle name="Normal 7 2 3 2 2 2 2 4 4" xfId="22869" xr:uid="{00000000-0005-0000-0000-00001D5B0000}"/>
    <cellStyle name="Normal 7 2 3 2 2 2 2 5" xfId="22870" xr:uid="{00000000-0005-0000-0000-00001E5B0000}"/>
    <cellStyle name="Normal 7 2 3 2 2 2 2 5 2" xfId="22871" xr:uid="{00000000-0005-0000-0000-00001F5B0000}"/>
    <cellStyle name="Normal 7 2 3 2 2 2 2 5 2 2" xfId="22872" xr:uid="{00000000-0005-0000-0000-0000205B0000}"/>
    <cellStyle name="Normal 7 2 3 2 2 2 2 5 3" xfId="22873" xr:uid="{00000000-0005-0000-0000-0000215B0000}"/>
    <cellStyle name="Normal 7 2 3 2 2 2 2 6" xfId="22874" xr:uid="{00000000-0005-0000-0000-0000225B0000}"/>
    <cellStyle name="Normal 7 2 3 2 2 2 2 6 2" xfId="22875" xr:uid="{00000000-0005-0000-0000-0000235B0000}"/>
    <cellStyle name="Normal 7 2 3 2 2 2 2 7" xfId="22876" xr:uid="{00000000-0005-0000-0000-0000245B0000}"/>
    <cellStyle name="Normal 7 2 3 2 2 2 3" xfId="22877" xr:uid="{00000000-0005-0000-0000-0000255B0000}"/>
    <cellStyle name="Normal 7 2 3 2 2 2 3 2" xfId="22878" xr:uid="{00000000-0005-0000-0000-0000265B0000}"/>
    <cellStyle name="Normal 7 2 3 2 2 2 3 2 2" xfId="22879" xr:uid="{00000000-0005-0000-0000-0000275B0000}"/>
    <cellStyle name="Normal 7 2 3 2 2 2 3 2 2 2" xfId="22880" xr:uid="{00000000-0005-0000-0000-0000285B0000}"/>
    <cellStyle name="Normal 7 2 3 2 2 2 3 2 3" xfId="22881" xr:uid="{00000000-0005-0000-0000-0000295B0000}"/>
    <cellStyle name="Normal 7 2 3 2 2 2 3 3" xfId="22882" xr:uid="{00000000-0005-0000-0000-00002A5B0000}"/>
    <cellStyle name="Normal 7 2 3 2 2 2 3 3 2" xfId="22883" xr:uid="{00000000-0005-0000-0000-00002B5B0000}"/>
    <cellStyle name="Normal 7 2 3 2 2 2 3 4" xfId="22884" xr:uid="{00000000-0005-0000-0000-00002C5B0000}"/>
    <cellStyle name="Normal 7 2 3 2 2 2 4" xfId="22885" xr:uid="{00000000-0005-0000-0000-00002D5B0000}"/>
    <cellStyle name="Normal 7 2 3 2 2 2 4 2" xfId="22886" xr:uid="{00000000-0005-0000-0000-00002E5B0000}"/>
    <cellStyle name="Normal 7 2 3 2 2 2 4 2 2" xfId="22887" xr:uid="{00000000-0005-0000-0000-00002F5B0000}"/>
    <cellStyle name="Normal 7 2 3 2 2 2 4 2 2 2" xfId="22888" xr:uid="{00000000-0005-0000-0000-0000305B0000}"/>
    <cellStyle name="Normal 7 2 3 2 2 2 4 2 3" xfId="22889" xr:uid="{00000000-0005-0000-0000-0000315B0000}"/>
    <cellStyle name="Normal 7 2 3 2 2 2 4 3" xfId="22890" xr:uid="{00000000-0005-0000-0000-0000325B0000}"/>
    <cellStyle name="Normal 7 2 3 2 2 2 4 3 2" xfId="22891" xr:uid="{00000000-0005-0000-0000-0000335B0000}"/>
    <cellStyle name="Normal 7 2 3 2 2 2 4 4" xfId="22892" xr:uid="{00000000-0005-0000-0000-0000345B0000}"/>
    <cellStyle name="Normal 7 2 3 2 2 2 5" xfId="22893" xr:uid="{00000000-0005-0000-0000-0000355B0000}"/>
    <cellStyle name="Normal 7 2 3 2 2 2 5 2" xfId="22894" xr:uid="{00000000-0005-0000-0000-0000365B0000}"/>
    <cellStyle name="Normal 7 2 3 2 2 2 5 2 2" xfId="22895" xr:uid="{00000000-0005-0000-0000-0000375B0000}"/>
    <cellStyle name="Normal 7 2 3 2 2 2 5 2 2 2" xfId="22896" xr:uid="{00000000-0005-0000-0000-0000385B0000}"/>
    <cellStyle name="Normal 7 2 3 2 2 2 5 2 3" xfId="22897" xr:uid="{00000000-0005-0000-0000-0000395B0000}"/>
    <cellStyle name="Normal 7 2 3 2 2 2 5 3" xfId="22898" xr:uid="{00000000-0005-0000-0000-00003A5B0000}"/>
    <cellStyle name="Normal 7 2 3 2 2 2 5 3 2" xfId="22899" xr:uid="{00000000-0005-0000-0000-00003B5B0000}"/>
    <cellStyle name="Normal 7 2 3 2 2 2 5 4" xfId="22900" xr:uid="{00000000-0005-0000-0000-00003C5B0000}"/>
    <cellStyle name="Normal 7 2 3 2 2 2 6" xfId="22901" xr:uid="{00000000-0005-0000-0000-00003D5B0000}"/>
    <cellStyle name="Normal 7 2 3 2 2 2 6 2" xfId="22902" xr:uid="{00000000-0005-0000-0000-00003E5B0000}"/>
    <cellStyle name="Normal 7 2 3 2 2 2 6 2 2" xfId="22903" xr:uid="{00000000-0005-0000-0000-00003F5B0000}"/>
    <cellStyle name="Normal 7 2 3 2 2 2 6 3" xfId="22904" xr:uid="{00000000-0005-0000-0000-0000405B0000}"/>
    <cellStyle name="Normal 7 2 3 2 2 2 7" xfId="22905" xr:uid="{00000000-0005-0000-0000-0000415B0000}"/>
    <cellStyle name="Normal 7 2 3 2 2 2 7 2" xfId="22906" xr:uid="{00000000-0005-0000-0000-0000425B0000}"/>
    <cellStyle name="Normal 7 2 3 2 2 2 8" xfId="22907" xr:uid="{00000000-0005-0000-0000-0000435B0000}"/>
    <cellStyle name="Normal 7 2 3 2 2 2 8 2" xfId="22908" xr:uid="{00000000-0005-0000-0000-0000445B0000}"/>
    <cellStyle name="Normal 7 2 3 2 2 2 9" xfId="22909" xr:uid="{00000000-0005-0000-0000-0000455B0000}"/>
    <cellStyle name="Normal 7 2 3 2 2 3" xfId="22910" xr:uid="{00000000-0005-0000-0000-0000465B0000}"/>
    <cellStyle name="Normal 7 2 3 2 2 3 2" xfId="22911" xr:uid="{00000000-0005-0000-0000-0000475B0000}"/>
    <cellStyle name="Normal 7 2 3 2 2 3 2 2" xfId="22912" xr:uid="{00000000-0005-0000-0000-0000485B0000}"/>
    <cellStyle name="Normal 7 2 3 2 2 3 2 2 2" xfId="22913" xr:uid="{00000000-0005-0000-0000-0000495B0000}"/>
    <cellStyle name="Normal 7 2 3 2 2 3 2 2 2 2" xfId="22914" xr:uid="{00000000-0005-0000-0000-00004A5B0000}"/>
    <cellStyle name="Normal 7 2 3 2 2 3 2 2 3" xfId="22915" xr:uid="{00000000-0005-0000-0000-00004B5B0000}"/>
    <cellStyle name="Normal 7 2 3 2 2 3 2 3" xfId="22916" xr:uid="{00000000-0005-0000-0000-00004C5B0000}"/>
    <cellStyle name="Normal 7 2 3 2 2 3 2 3 2" xfId="22917" xr:uid="{00000000-0005-0000-0000-00004D5B0000}"/>
    <cellStyle name="Normal 7 2 3 2 2 3 2 4" xfId="22918" xr:uid="{00000000-0005-0000-0000-00004E5B0000}"/>
    <cellStyle name="Normal 7 2 3 2 2 3 3" xfId="22919" xr:uid="{00000000-0005-0000-0000-00004F5B0000}"/>
    <cellStyle name="Normal 7 2 3 2 2 3 3 2" xfId="22920" xr:uid="{00000000-0005-0000-0000-0000505B0000}"/>
    <cellStyle name="Normal 7 2 3 2 2 3 3 2 2" xfId="22921" xr:uid="{00000000-0005-0000-0000-0000515B0000}"/>
    <cellStyle name="Normal 7 2 3 2 2 3 3 2 2 2" xfId="22922" xr:uid="{00000000-0005-0000-0000-0000525B0000}"/>
    <cellStyle name="Normal 7 2 3 2 2 3 3 2 3" xfId="22923" xr:uid="{00000000-0005-0000-0000-0000535B0000}"/>
    <cellStyle name="Normal 7 2 3 2 2 3 3 3" xfId="22924" xr:uid="{00000000-0005-0000-0000-0000545B0000}"/>
    <cellStyle name="Normal 7 2 3 2 2 3 3 3 2" xfId="22925" xr:uid="{00000000-0005-0000-0000-0000555B0000}"/>
    <cellStyle name="Normal 7 2 3 2 2 3 3 4" xfId="22926" xr:uid="{00000000-0005-0000-0000-0000565B0000}"/>
    <cellStyle name="Normal 7 2 3 2 2 3 4" xfId="22927" xr:uid="{00000000-0005-0000-0000-0000575B0000}"/>
    <cellStyle name="Normal 7 2 3 2 2 3 4 2" xfId="22928" xr:uid="{00000000-0005-0000-0000-0000585B0000}"/>
    <cellStyle name="Normal 7 2 3 2 2 3 4 2 2" xfId="22929" xr:uid="{00000000-0005-0000-0000-0000595B0000}"/>
    <cellStyle name="Normal 7 2 3 2 2 3 4 2 2 2" xfId="22930" xr:uid="{00000000-0005-0000-0000-00005A5B0000}"/>
    <cellStyle name="Normal 7 2 3 2 2 3 4 2 3" xfId="22931" xr:uid="{00000000-0005-0000-0000-00005B5B0000}"/>
    <cellStyle name="Normal 7 2 3 2 2 3 4 3" xfId="22932" xr:uid="{00000000-0005-0000-0000-00005C5B0000}"/>
    <cellStyle name="Normal 7 2 3 2 2 3 4 3 2" xfId="22933" xr:uid="{00000000-0005-0000-0000-00005D5B0000}"/>
    <cellStyle name="Normal 7 2 3 2 2 3 4 4" xfId="22934" xr:uid="{00000000-0005-0000-0000-00005E5B0000}"/>
    <cellStyle name="Normal 7 2 3 2 2 3 5" xfId="22935" xr:uid="{00000000-0005-0000-0000-00005F5B0000}"/>
    <cellStyle name="Normal 7 2 3 2 2 3 5 2" xfId="22936" xr:uid="{00000000-0005-0000-0000-0000605B0000}"/>
    <cellStyle name="Normal 7 2 3 2 2 3 5 2 2" xfId="22937" xr:uid="{00000000-0005-0000-0000-0000615B0000}"/>
    <cellStyle name="Normal 7 2 3 2 2 3 5 3" xfId="22938" xr:uid="{00000000-0005-0000-0000-0000625B0000}"/>
    <cellStyle name="Normal 7 2 3 2 2 3 6" xfId="22939" xr:uid="{00000000-0005-0000-0000-0000635B0000}"/>
    <cellStyle name="Normal 7 2 3 2 2 3 6 2" xfId="22940" xr:uid="{00000000-0005-0000-0000-0000645B0000}"/>
    <cellStyle name="Normal 7 2 3 2 2 3 7" xfId="22941" xr:uid="{00000000-0005-0000-0000-0000655B0000}"/>
    <cellStyle name="Normal 7 2 3 2 2 4" xfId="22942" xr:uid="{00000000-0005-0000-0000-0000665B0000}"/>
    <cellStyle name="Normal 7 2 3 2 2 4 2" xfId="22943" xr:uid="{00000000-0005-0000-0000-0000675B0000}"/>
    <cellStyle name="Normal 7 2 3 2 2 4 2 2" xfId="22944" xr:uid="{00000000-0005-0000-0000-0000685B0000}"/>
    <cellStyle name="Normal 7 2 3 2 2 4 2 2 2" xfId="22945" xr:uid="{00000000-0005-0000-0000-0000695B0000}"/>
    <cellStyle name="Normal 7 2 3 2 2 4 2 3" xfId="22946" xr:uid="{00000000-0005-0000-0000-00006A5B0000}"/>
    <cellStyle name="Normal 7 2 3 2 2 4 3" xfId="22947" xr:uid="{00000000-0005-0000-0000-00006B5B0000}"/>
    <cellStyle name="Normal 7 2 3 2 2 4 3 2" xfId="22948" xr:uid="{00000000-0005-0000-0000-00006C5B0000}"/>
    <cellStyle name="Normal 7 2 3 2 2 4 4" xfId="22949" xr:uid="{00000000-0005-0000-0000-00006D5B0000}"/>
    <cellStyle name="Normal 7 2 3 2 2 5" xfId="22950" xr:uid="{00000000-0005-0000-0000-00006E5B0000}"/>
    <cellStyle name="Normal 7 2 3 2 2 5 2" xfId="22951" xr:uid="{00000000-0005-0000-0000-00006F5B0000}"/>
    <cellStyle name="Normal 7 2 3 2 2 5 2 2" xfId="22952" xr:uid="{00000000-0005-0000-0000-0000705B0000}"/>
    <cellStyle name="Normal 7 2 3 2 2 5 2 2 2" xfId="22953" xr:uid="{00000000-0005-0000-0000-0000715B0000}"/>
    <cellStyle name="Normal 7 2 3 2 2 5 2 3" xfId="22954" xr:uid="{00000000-0005-0000-0000-0000725B0000}"/>
    <cellStyle name="Normal 7 2 3 2 2 5 3" xfId="22955" xr:uid="{00000000-0005-0000-0000-0000735B0000}"/>
    <cellStyle name="Normal 7 2 3 2 2 5 3 2" xfId="22956" xr:uid="{00000000-0005-0000-0000-0000745B0000}"/>
    <cellStyle name="Normal 7 2 3 2 2 5 4" xfId="22957" xr:uid="{00000000-0005-0000-0000-0000755B0000}"/>
    <cellStyle name="Normal 7 2 3 2 2 6" xfId="22958" xr:uid="{00000000-0005-0000-0000-0000765B0000}"/>
    <cellStyle name="Normal 7 2 3 2 2 6 2" xfId="22959" xr:uid="{00000000-0005-0000-0000-0000775B0000}"/>
    <cellStyle name="Normal 7 2 3 2 2 6 2 2" xfId="22960" xr:uid="{00000000-0005-0000-0000-0000785B0000}"/>
    <cellStyle name="Normal 7 2 3 2 2 6 2 2 2" xfId="22961" xr:uid="{00000000-0005-0000-0000-0000795B0000}"/>
    <cellStyle name="Normal 7 2 3 2 2 6 2 3" xfId="22962" xr:uid="{00000000-0005-0000-0000-00007A5B0000}"/>
    <cellStyle name="Normal 7 2 3 2 2 6 3" xfId="22963" xr:uid="{00000000-0005-0000-0000-00007B5B0000}"/>
    <cellStyle name="Normal 7 2 3 2 2 6 3 2" xfId="22964" xr:uid="{00000000-0005-0000-0000-00007C5B0000}"/>
    <cellStyle name="Normal 7 2 3 2 2 6 4" xfId="22965" xr:uid="{00000000-0005-0000-0000-00007D5B0000}"/>
    <cellStyle name="Normal 7 2 3 2 2 7" xfId="22966" xr:uid="{00000000-0005-0000-0000-00007E5B0000}"/>
    <cellStyle name="Normal 7 2 3 2 2 7 2" xfId="22967" xr:uid="{00000000-0005-0000-0000-00007F5B0000}"/>
    <cellStyle name="Normal 7 2 3 2 2 7 2 2" xfId="22968" xr:uid="{00000000-0005-0000-0000-0000805B0000}"/>
    <cellStyle name="Normal 7 2 3 2 2 7 2 2 2" xfId="22969" xr:uid="{00000000-0005-0000-0000-0000815B0000}"/>
    <cellStyle name="Normal 7 2 3 2 2 7 2 3" xfId="22970" xr:uid="{00000000-0005-0000-0000-0000825B0000}"/>
    <cellStyle name="Normal 7 2 3 2 2 7 3" xfId="22971" xr:uid="{00000000-0005-0000-0000-0000835B0000}"/>
    <cellStyle name="Normal 7 2 3 2 2 7 3 2" xfId="22972" xr:uid="{00000000-0005-0000-0000-0000845B0000}"/>
    <cellStyle name="Normal 7 2 3 2 2 7 4" xfId="22973" xr:uid="{00000000-0005-0000-0000-0000855B0000}"/>
    <cellStyle name="Normal 7 2 3 2 2 8" xfId="22974" xr:uid="{00000000-0005-0000-0000-0000865B0000}"/>
    <cellStyle name="Normal 7 2 3 2 2 8 2" xfId="22975" xr:uid="{00000000-0005-0000-0000-0000875B0000}"/>
    <cellStyle name="Normal 7 2 3 2 2 8 2 2" xfId="22976" xr:uid="{00000000-0005-0000-0000-0000885B0000}"/>
    <cellStyle name="Normal 7 2 3 2 2 8 3" xfId="22977" xr:uid="{00000000-0005-0000-0000-0000895B0000}"/>
    <cellStyle name="Normal 7 2 3 2 2 9" xfId="22978" xr:uid="{00000000-0005-0000-0000-00008A5B0000}"/>
    <cellStyle name="Normal 7 2 3 2 2 9 2" xfId="22979" xr:uid="{00000000-0005-0000-0000-00008B5B0000}"/>
    <cellStyle name="Normal 7 2 3 2 3" xfId="22980" xr:uid="{00000000-0005-0000-0000-00008C5B0000}"/>
    <cellStyle name="Normal 7 2 3 2 3 10" xfId="22981" xr:uid="{00000000-0005-0000-0000-00008D5B0000}"/>
    <cellStyle name="Normal 7 2 3 2 3 2" xfId="22982" xr:uid="{00000000-0005-0000-0000-00008E5B0000}"/>
    <cellStyle name="Normal 7 2 3 2 3 2 2" xfId="22983" xr:uid="{00000000-0005-0000-0000-00008F5B0000}"/>
    <cellStyle name="Normal 7 2 3 2 3 2 2 2" xfId="22984" xr:uid="{00000000-0005-0000-0000-0000905B0000}"/>
    <cellStyle name="Normal 7 2 3 2 3 2 2 2 2" xfId="22985" xr:uid="{00000000-0005-0000-0000-0000915B0000}"/>
    <cellStyle name="Normal 7 2 3 2 3 2 2 2 2 2" xfId="22986" xr:uid="{00000000-0005-0000-0000-0000925B0000}"/>
    <cellStyle name="Normal 7 2 3 2 3 2 2 2 3" xfId="22987" xr:uid="{00000000-0005-0000-0000-0000935B0000}"/>
    <cellStyle name="Normal 7 2 3 2 3 2 2 3" xfId="22988" xr:uid="{00000000-0005-0000-0000-0000945B0000}"/>
    <cellStyle name="Normal 7 2 3 2 3 2 2 3 2" xfId="22989" xr:uid="{00000000-0005-0000-0000-0000955B0000}"/>
    <cellStyle name="Normal 7 2 3 2 3 2 2 4" xfId="22990" xr:uid="{00000000-0005-0000-0000-0000965B0000}"/>
    <cellStyle name="Normal 7 2 3 2 3 2 3" xfId="22991" xr:uid="{00000000-0005-0000-0000-0000975B0000}"/>
    <cellStyle name="Normal 7 2 3 2 3 2 3 2" xfId="22992" xr:uid="{00000000-0005-0000-0000-0000985B0000}"/>
    <cellStyle name="Normal 7 2 3 2 3 2 3 2 2" xfId="22993" xr:uid="{00000000-0005-0000-0000-0000995B0000}"/>
    <cellStyle name="Normal 7 2 3 2 3 2 3 2 2 2" xfId="22994" xr:uid="{00000000-0005-0000-0000-00009A5B0000}"/>
    <cellStyle name="Normal 7 2 3 2 3 2 3 2 3" xfId="22995" xr:uid="{00000000-0005-0000-0000-00009B5B0000}"/>
    <cellStyle name="Normal 7 2 3 2 3 2 3 3" xfId="22996" xr:uid="{00000000-0005-0000-0000-00009C5B0000}"/>
    <cellStyle name="Normal 7 2 3 2 3 2 3 3 2" xfId="22997" xr:uid="{00000000-0005-0000-0000-00009D5B0000}"/>
    <cellStyle name="Normal 7 2 3 2 3 2 3 4" xfId="22998" xr:uid="{00000000-0005-0000-0000-00009E5B0000}"/>
    <cellStyle name="Normal 7 2 3 2 3 2 4" xfId="22999" xr:uid="{00000000-0005-0000-0000-00009F5B0000}"/>
    <cellStyle name="Normal 7 2 3 2 3 2 4 2" xfId="23000" xr:uid="{00000000-0005-0000-0000-0000A05B0000}"/>
    <cellStyle name="Normal 7 2 3 2 3 2 4 2 2" xfId="23001" xr:uid="{00000000-0005-0000-0000-0000A15B0000}"/>
    <cellStyle name="Normal 7 2 3 2 3 2 4 2 2 2" xfId="23002" xr:uid="{00000000-0005-0000-0000-0000A25B0000}"/>
    <cellStyle name="Normal 7 2 3 2 3 2 4 2 3" xfId="23003" xr:uid="{00000000-0005-0000-0000-0000A35B0000}"/>
    <cellStyle name="Normal 7 2 3 2 3 2 4 3" xfId="23004" xr:uid="{00000000-0005-0000-0000-0000A45B0000}"/>
    <cellStyle name="Normal 7 2 3 2 3 2 4 3 2" xfId="23005" xr:uid="{00000000-0005-0000-0000-0000A55B0000}"/>
    <cellStyle name="Normal 7 2 3 2 3 2 4 4" xfId="23006" xr:uid="{00000000-0005-0000-0000-0000A65B0000}"/>
    <cellStyle name="Normal 7 2 3 2 3 2 5" xfId="23007" xr:uid="{00000000-0005-0000-0000-0000A75B0000}"/>
    <cellStyle name="Normal 7 2 3 2 3 2 5 2" xfId="23008" xr:uid="{00000000-0005-0000-0000-0000A85B0000}"/>
    <cellStyle name="Normal 7 2 3 2 3 2 5 2 2" xfId="23009" xr:uid="{00000000-0005-0000-0000-0000A95B0000}"/>
    <cellStyle name="Normal 7 2 3 2 3 2 5 3" xfId="23010" xr:uid="{00000000-0005-0000-0000-0000AA5B0000}"/>
    <cellStyle name="Normal 7 2 3 2 3 2 6" xfId="23011" xr:uid="{00000000-0005-0000-0000-0000AB5B0000}"/>
    <cellStyle name="Normal 7 2 3 2 3 2 6 2" xfId="23012" xr:uid="{00000000-0005-0000-0000-0000AC5B0000}"/>
    <cellStyle name="Normal 7 2 3 2 3 2 7" xfId="23013" xr:uid="{00000000-0005-0000-0000-0000AD5B0000}"/>
    <cellStyle name="Normal 7 2 3 2 3 3" xfId="23014" xr:uid="{00000000-0005-0000-0000-0000AE5B0000}"/>
    <cellStyle name="Normal 7 2 3 2 3 3 2" xfId="23015" xr:uid="{00000000-0005-0000-0000-0000AF5B0000}"/>
    <cellStyle name="Normal 7 2 3 2 3 3 2 2" xfId="23016" xr:uid="{00000000-0005-0000-0000-0000B05B0000}"/>
    <cellStyle name="Normal 7 2 3 2 3 3 2 2 2" xfId="23017" xr:uid="{00000000-0005-0000-0000-0000B15B0000}"/>
    <cellStyle name="Normal 7 2 3 2 3 3 2 3" xfId="23018" xr:uid="{00000000-0005-0000-0000-0000B25B0000}"/>
    <cellStyle name="Normal 7 2 3 2 3 3 3" xfId="23019" xr:uid="{00000000-0005-0000-0000-0000B35B0000}"/>
    <cellStyle name="Normal 7 2 3 2 3 3 3 2" xfId="23020" xr:uid="{00000000-0005-0000-0000-0000B45B0000}"/>
    <cellStyle name="Normal 7 2 3 2 3 3 4" xfId="23021" xr:uid="{00000000-0005-0000-0000-0000B55B0000}"/>
    <cellStyle name="Normal 7 2 3 2 3 4" xfId="23022" xr:uid="{00000000-0005-0000-0000-0000B65B0000}"/>
    <cellStyle name="Normal 7 2 3 2 3 4 2" xfId="23023" xr:uid="{00000000-0005-0000-0000-0000B75B0000}"/>
    <cellStyle name="Normal 7 2 3 2 3 4 2 2" xfId="23024" xr:uid="{00000000-0005-0000-0000-0000B85B0000}"/>
    <cellStyle name="Normal 7 2 3 2 3 4 2 2 2" xfId="23025" xr:uid="{00000000-0005-0000-0000-0000B95B0000}"/>
    <cellStyle name="Normal 7 2 3 2 3 4 2 3" xfId="23026" xr:uid="{00000000-0005-0000-0000-0000BA5B0000}"/>
    <cellStyle name="Normal 7 2 3 2 3 4 3" xfId="23027" xr:uid="{00000000-0005-0000-0000-0000BB5B0000}"/>
    <cellStyle name="Normal 7 2 3 2 3 4 3 2" xfId="23028" xr:uid="{00000000-0005-0000-0000-0000BC5B0000}"/>
    <cellStyle name="Normal 7 2 3 2 3 4 4" xfId="23029" xr:uid="{00000000-0005-0000-0000-0000BD5B0000}"/>
    <cellStyle name="Normal 7 2 3 2 3 5" xfId="23030" xr:uid="{00000000-0005-0000-0000-0000BE5B0000}"/>
    <cellStyle name="Normal 7 2 3 2 3 5 2" xfId="23031" xr:uid="{00000000-0005-0000-0000-0000BF5B0000}"/>
    <cellStyle name="Normal 7 2 3 2 3 5 2 2" xfId="23032" xr:uid="{00000000-0005-0000-0000-0000C05B0000}"/>
    <cellStyle name="Normal 7 2 3 2 3 5 2 2 2" xfId="23033" xr:uid="{00000000-0005-0000-0000-0000C15B0000}"/>
    <cellStyle name="Normal 7 2 3 2 3 5 2 3" xfId="23034" xr:uid="{00000000-0005-0000-0000-0000C25B0000}"/>
    <cellStyle name="Normal 7 2 3 2 3 5 3" xfId="23035" xr:uid="{00000000-0005-0000-0000-0000C35B0000}"/>
    <cellStyle name="Normal 7 2 3 2 3 5 3 2" xfId="23036" xr:uid="{00000000-0005-0000-0000-0000C45B0000}"/>
    <cellStyle name="Normal 7 2 3 2 3 5 4" xfId="23037" xr:uid="{00000000-0005-0000-0000-0000C55B0000}"/>
    <cellStyle name="Normal 7 2 3 2 3 6" xfId="23038" xr:uid="{00000000-0005-0000-0000-0000C65B0000}"/>
    <cellStyle name="Normal 7 2 3 2 3 6 2" xfId="23039" xr:uid="{00000000-0005-0000-0000-0000C75B0000}"/>
    <cellStyle name="Normal 7 2 3 2 3 6 2 2" xfId="23040" xr:uid="{00000000-0005-0000-0000-0000C85B0000}"/>
    <cellStyle name="Normal 7 2 3 2 3 6 2 2 2" xfId="23041" xr:uid="{00000000-0005-0000-0000-0000C95B0000}"/>
    <cellStyle name="Normal 7 2 3 2 3 6 2 3" xfId="23042" xr:uid="{00000000-0005-0000-0000-0000CA5B0000}"/>
    <cellStyle name="Normal 7 2 3 2 3 6 3" xfId="23043" xr:uid="{00000000-0005-0000-0000-0000CB5B0000}"/>
    <cellStyle name="Normal 7 2 3 2 3 6 3 2" xfId="23044" xr:uid="{00000000-0005-0000-0000-0000CC5B0000}"/>
    <cellStyle name="Normal 7 2 3 2 3 6 4" xfId="23045" xr:uid="{00000000-0005-0000-0000-0000CD5B0000}"/>
    <cellStyle name="Normal 7 2 3 2 3 7" xfId="23046" xr:uid="{00000000-0005-0000-0000-0000CE5B0000}"/>
    <cellStyle name="Normal 7 2 3 2 3 7 2" xfId="23047" xr:uid="{00000000-0005-0000-0000-0000CF5B0000}"/>
    <cellStyle name="Normal 7 2 3 2 3 7 2 2" xfId="23048" xr:uid="{00000000-0005-0000-0000-0000D05B0000}"/>
    <cellStyle name="Normal 7 2 3 2 3 7 3" xfId="23049" xr:uid="{00000000-0005-0000-0000-0000D15B0000}"/>
    <cellStyle name="Normal 7 2 3 2 3 8" xfId="23050" xr:uid="{00000000-0005-0000-0000-0000D25B0000}"/>
    <cellStyle name="Normal 7 2 3 2 3 8 2" xfId="23051" xr:uid="{00000000-0005-0000-0000-0000D35B0000}"/>
    <cellStyle name="Normal 7 2 3 2 3 9" xfId="23052" xr:uid="{00000000-0005-0000-0000-0000D45B0000}"/>
    <cellStyle name="Normal 7 2 3 2 3 9 2" xfId="23053" xr:uid="{00000000-0005-0000-0000-0000D55B0000}"/>
    <cellStyle name="Normal 7 2 3 2 4" xfId="23054" xr:uid="{00000000-0005-0000-0000-0000D65B0000}"/>
    <cellStyle name="Normal 7 2 3 2 4 2" xfId="23055" xr:uid="{00000000-0005-0000-0000-0000D75B0000}"/>
    <cellStyle name="Normal 7 2 3 2 4 2 2" xfId="23056" xr:uid="{00000000-0005-0000-0000-0000D85B0000}"/>
    <cellStyle name="Normal 7 2 3 2 4 2 2 2" xfId="23057" xr:uid="{00000000-0005-0000-0000-0000D95B0000}"/>
    <cellStyle name="Normal 7 2 3 2 4 2 2 2 2" xfId="23058" xr:uid="{00000000-0005-0000-0000-0000DA5B0000}"/>
    <cellStyle name="Normal 7 2 3 2 4 2 2 2 2 2" xfId="23059" xr:uid="{00000000-0005-0000-0000-0000DB5B0000}"/>
    <cellStyle name="Normal 7 2 3 2 4 2 2 2 3" xfId="23060" xr:uid="{00000000-0005-0000-0000-0000DC5B0000}"/>
    <cellStyle name="Normal 7 2 3 2 4 2 2 3" xfId="23061" xr:uid="{00000000-0005-0000-0000-0000DD5B0000}"/>
    <cellStyle name="Normal 7 2 3 2 4 2 2 3 2" xfId="23062" xr:uid="{00000000-0005-0000-0000-0000DE5B0000}"/>
    <cellStyle name="Normal 7 2 3 2 4 2 2 4" xfId="23063" xr:uid="{00000000-0005-0000-0000-0000DF5B0000}"/>
    <cellStyle name="Normal 7 2 3 2 4 2 3" xfId="23064" xr:uid="{00000000-0005-0000-0000-0000E05B0000}"/>
    <cellStyle name="Normal 7 2 3 2 4 2 3 2" xfId="23065" xr:uid="{00000000-0005-0000-0000-0000E15B0000}"/>
    <cellStyle name="Normal 7 2 3 2 4 2 3 2 2" xfId="23066" xr:uid="{00000000-0005-0000-0000-0000E25B0000}"/>
    <cellStyle name="Normal 7 2 3 2 4 2 3 2 2 2" xfId="23067" xr:uid="{00000000-0005-0000-0000-0000E35B0000}"/>
    <cellStyle name="Normal 7 2 3 2 4 2 3 2 3" xfId="23068" xr:uid="{00000000-0005-0000-0000-0000E45B0000}"/>
    <cellStyle name="Normal 7 2 3 2 4 2 3 3" xfId="23069" xr:uid="{00000000-0005-0000-0000-0000E55B0000}"/>
    <cellStyle name="Normal 7 2 3 2 4 2 3 3 2" xfId="23070" xr:uid="{00000000-0005-0000-0000-0000E65B0000}"/>
    <cellStyle name="Normal 7 2 3 2 4 2 3 4" xfId="23071" xr:uid="{00000000-0005-0000-0000-0000E75B0000}"/>
    <cellStyle name="Normal 7 2 3 2 4 2 4" xfId="23072" xr:uid="{00000000-0005-0000-0000-0000E85B0000}"/>
    <cellStyle name="Normal 7 2 3 2 4 2 4 2" xfId="23073" xr:uid="{00000000-0005-0000-0000-0000E95B0000}"/>
    <cellStyle name="Normal 7 2 3 2 4 2 4 2 2" xfId="23074" xr:uid="{00000000-0005-0000-0000-0000EA5B0000}"/>
    <cellStyle name="Normal 7 2 3 2 4 2 4 2 2 2" xfId="23075" xr:uid="{00000000-0005-0000-0000-0000EB5B0000}"/>
    <cellStyle name="Normal 7 2 3 2 4 2 4 2 3" xfId="23076" xr:uid="{00000000-0005-0000-0000-0000EC5B0000}"/>
    <cellStyle name="Normal 7 2 3 2 4 2 4 3" xfId="23077" xr:uid="{00000000-0005-0000-0000-0000ED5B0000}"/>
    <cellStyle name="Normal 7 2 3 2 4 2 4 3 2" xfId="23078" xr:uid="{00000000-0005-0000-0000-0000EE5B0000}"/>
    <cellStyle name="Normal 7 2 3 2 4 2 4 4" xfId="23079" xr:uid="{00000000-0005-0000-0000-0000EF5B0000}"/>
    <cellStyle name="Normal 7 2 3 2 4 2 5" xfId="23080" xr:uid="{00000000-0005-0000-0000-0000F05B0000}"/>
    <cellStyle name="Normal 7 2 3 2 4 2 5 2" xfId="23081" xr:uid="{00000000-0005-0000-0000-0000F15B0000}"/>
    <cellStyle name="Normal 7 2 3 2 4 2 5 2 2" xfId="23082" xr:uid="{00000000-0005-0000-0000-0000F25B0000}"/>
    <cellStyle name="Normal 7 2 3 2 4 2 5 3" xfId="23083" xr:uid="{00000000-0005-0000-0000-0000F35B0000}"/>
    <cellStyle name="Normal 7 2 3 2 4 2 6" xfId="23084" xr:uid="{00000000-0005-0000-0000-0000F45B0000}"/>
    <cellStyle name="Normal 7 2 3 2 4 2 6 2" xfId="23085" xr:uid="{00000000-0005-0000-0000-0000F55B0000}"/>
    <cellStyle name="Normal 7 2 3 2 4 2 7" xfId="23086" xr:uid="{00000000-0005-0000-0000-0000F65B0000}"/>
    <cellStyle name="Normal 7 2 3 2 4 3" xfId="23087" xr:uid="{00000000-0005-0000-0000-0000F75B0000}"/>
    <cellStyle name="Normal 7 2 3 2 4 3 2" xfId="23088" xr:uid="{00000000-0005-0000-0000-0000F85B0000}"/>
    <cellStyle name="Normal 7 2 3 2 4 3 2 2" xfId="23089" xr:uid="{00000000-0005-0000-0000-0000F95B0000}"/>
    <cellStyle name="Normal 7 2 3 2 4 3 2 2 2" xfId="23090" xr:uid="{00000000-0005-0000-0000-0000FA5B0000}"/>
    <cellStyle name="Normal 7 2 3 2 4 3 2 3" xfId="23091" xr:uid="{00000000-0005-0000-0000-0000FB5B0000}"/>
    <cellStyle name="Normal 7 2 3 2 4 3 3" xfId="23092" xr:uid="{00000000-0005-0000-0000-0000FC5B0000}"/>
    <cellStyle name="Normal 7 2 3 2 4 3 3 2" xfId="23093" xr:uid="{00000000-0005-0000-0000-0000FD5B0000}"/>
    <cellStyle name="Normal 7 2 3 2 4 3 4" xfId="23094" xr:uid="{00000000-0005-0000-0000-0000FE5B0000}"/>
    <cellStyle name="Normal 7 2 3 2 4 4" xfId="23095" xr:uid="{00000000-0005-0000-0000-0000FF5B0000}"/>
    <cellStyle name="Normal 7 2 3 2 4 4 2" xfId="23096" xr:uid="{00000000-0005-0000-0000-0000005C0000}"/>
    <cellStyle name="Normal 7 2 3 2 4 4 2 2" xfId="23097" xr:uid="{00000000-0005-0000-0000-0000015C0000}"/>
    <cellStyle name="Normal 7 2 3 2 4 4 2 2 2" xfId="23098" xr:uid="{00000000-0005-0000-0000-0000025C0000}"/>
    <cellStyle name="Normal 7 2 3 2 4 4 2 3" xfId="23099" xr:uid="{00000000-0005-0000-0000-0000035C0000}"/>
    <cellStyle name="Normal 7 2 3 2 4 4 3" xfId="23100" xr:uid="{00000000-0005-0000-0000-0000045C0000}"/>
    <cellStyle name="Normal 7 2 3 2 4 4 3 2" xfId="23101" xr:uid="{00000000-0005-0000-0000-0000055C0000}"/>
    <cellStyle name="Normal 7 2 3 2 4 4 4" xfId="23102" xr:uid="{00000000-0005-0000-0000-0000065C0000}"/>
    <cellStyle name="Normal 7 2 3 2 4 5" xfId="23103" xr:uid="{00000000-0005-0000-0000-0000075C0000}"/>
    <cellStyle name="Normal 7 2 3 2 4 5 2" xfId="23104" xr:uid="{00000000-0005-0000-0000-0000085C0000}"/>
    <cellStyle name="Normal 7 2 3 2 4 5 2 2" xfId="23105" xr:uid="{00000000-0005-0000-0000-0000095C0000}"/>
    <cellStyle name="Normal 7 2 3 2 4 5 2 2 2" xfId="23106" xr:uid="{00000000-0005-0000-0000-00000A5C0000}"/>
    <cellStyle name="Normal 7 2 3 2 4 5 2 3" xfId="23107" xr:uid="{00000000-0005-0000-0000-00000B5C0000}"/>
    <cellStyle name="Normal 7 2 3 2 4 5 3" xfId="23108" xr:uid="{00000000-0005-0000-0000-00000C5C0000}"/>
    <cellStyle name="Normal 7 2 3 2 4 5 3 2" xfId="23109" xr:uid="{00000000-0005-0000-0000-00000D5C0000}"/>
    <cellStyle name="Normal 7 2 3 2 4 5 4" xfId="23110" xr:uid="{00000000-0005-0000-0000-00000E5C0000}"/>
    <cellStyle name="Normal 7 2 3 2 4 6" xfId="23111" xr:uid="{00000000-0005-0000-0000-00000F5C0000}"/>
    <cellStyle name="Normal 7 2 3 2 4 6 2" xfId="23112" xr:uid="{00000000-0005-0000-0000-0000105C0000}"/>
    <cellStyle name="Normal 7 2 3 2 4 6 2 2" xfId="23113" xr:uid="{00000000-0005-0000-0000-0000115C0000}"/>
    <cellStyle name="Normal 7 2 3 2 4 6 3" xfId="23114" xr:uid="{00000000-0005-0000-0000-0000125C0000}"/>
    <cellStyle name="Normal 7 2 3 2 4 7" xfId="23115" xr:uid="{00000000-0005-0000-0000-0000135C0000}"/>
    <cellStyle name="Normal 7 2 3 2 4 7 2" xfId="23116" xr:uid="{00000000-0005-0000-0000-0000145C0000}"/>
    <cellStyle name="Normal 7 2 3 2 4 8" xfId="23117" xr:uid="{00000000-0005-0000-0000-0000155C0000}"/>
    <cellStyle name="Normal 7 2 3 2 4 8 2" xfId="23118" xr:uid="{00000000-0005-0000-0000-0000165C0000}"/>
    <cellStyle name="Normal 7 2 3 2 4 9" xfId="23119" xr:uid="{00000000-0005-0000-0000-0000175C0000}"/>
    <cellStyle name="Normal 7 2 3 2 5" xfId="23120" xr:uid="{00000000-0005-0000-0000-0000185C0000}"/>
    <cellStyle name="Normal 7 2 3 2 5 2" xfId="23121" xr:uid="{00000000-0005-0000-0000-0000195C0000}"/>
    <cellStyle name="Normal 7 2 3 2 5 2 2" xfId="23122" xr:uid="{00000000-0005-0000-0000-00001A5C0000}"/>
    <cellStyle name="Normal 7 2 3 2 5 2 2 2" xfId="23123" xr:uid="{00000000-0005-0000-0000-00001B5C0000}"/>
    <cellStyle name="Normal 7 2 3 2 5 2 2 2 2" xfId="23124" xr:uid="{00000000-0005-0000-0000-00001C5C0000}"/>
    <cellStyle name="Normal 7 2 3 2 5 2 2 2 2 2" xfId="23125" xr:uid="{00000000-0005-0000-0000-00001D5C0000}"/>
    <cellStyle name="Normal 7 2 3 2 5 2 2 2 3" xfId="23126" xr:uid="{00000000-0005-0000-0000-00001E5C0000}"/>
    <cellStyle name="Normal 7 2 3 2 5 2 2 3" xfId="23127" xr:uid="{00000000-0005-0000-0000-00001F5C0000}"/>
    <cellStyle name="Normal 7 2 3 2 5 2 2 3 2" xfId="23128" xr:uid="{00000000-0005-0000-0000-0000205C0000}"/>
    <cellStyle name="Normal 7 2 3 2 5 2 2 4" xfId="23129" xr:uid="{00000000-0005-0000-0000-0000215C0000}"/>
    <cellStyle name="Normal 7 2 3 2 5 2 3" xfId="23130" xr:uid="{00000000-0005-0000-0000-0000225C0000}"/>
    <cellStyle name="Normal 7 2 3 2 5 2 3 2" xfId="23131" xr:uid="{00000000-0005-0000-0000-0000235C0000}"/>
    <cellStyle name="Normal 7 2 3 2 5 2 3 2 2" xfId="23132" xr:uid="{00000000-0005-0000-0000-0000245C0000}"/>
    <cellStyle name="Normal 7 2 3 2 5 2 3 2 2 2" xfId="23133" xr:uid="{00000000-0005-0000-0000-0000255C0000}"/>
    <cellStyle name="Normal 7 2 3 2 5 2 3 2 3" xfId="23134" xr:uid="{00000000-0005-0000-0000-0000265C0000}"/>
    <cellStyle name="Normal 7 2 3 2 5 2 3 3" xfId="23135" xr:uid="{00000000-0005-0000-0000-0000275C0000}"/>
    <cellStyle name="Normal 7 2 3 2 5 2 3 3 2" xfId="23136" xr:uid="{00000000-0005-0000-0000-0000285C0000}"/>
    <cellStyle name="Normal 7 2 3 2 5 2 3 4" xfId="23137" xr:uid="{00000000-0005-0000-0000-0000295C0000}"/>
    <cellStyle name="Normal 7 2 3 2 5 2 4" xfId="23138" xr:uid="{00000000-0005-0000-0000-00002A5C0000}"/>
    <cellStyle name="Normal 7 2 3 2 5 2 4 2" xfId="23139" xr:uid="{00000000-0005-0000-0000-00002B5C0000}"/>
    <cellStyle name="Normal 7 2 3 2 5 2 4 2 2" xfId="23140" xr:uid="{00000000-0005-0000-0000-00002C5C0000}"/>
    <cellStyle name="Normal 7 2 3 2 5 2 4 2 2 2" xfId="23141" xr:uid="{00000000-0005-0000-0000-00002D5C0000}"/>
    <cellStyle name="Normal 7 2 3 2 5 2 4 2 3" xfId="23142" xr:uid="{00000000-0005-0000-0000-00002E5C0000}"/>
    <cellStyle name="Normal 7 2 3 2 5 2 4 3" xfId="23143" xr:uid="{00000000-0005-0000-0000-00002F5C0000}"/>
    <cellStyle name="Normal 7 2 3 2 5 2 4 3 2" xfId="23144" xr:uid="{00000000-0005-0000-0000-0000305C0000}"/>
    <cellStyle name="Normal 7 2 3 2 5 2 4 4" xfId="23145" xr:uid="{00000000-0005-0000-0000-0000315C0000}"/>
    <cellStyle name="Normal 7 2 3 2 5 2 5" xfId="23146" xr:uid="{00000000-0005-0000-0000-0000325C0000}"/>
    <cellStyle name="Normal 7 2 3 2 5 2 5 2" xfId="23147" xr:uid="{00000000-0005-0000-0000-0000335C0000}"/>
    <cellStyle name="Normal 7 2 3 2 5 2 5 2 2" xfId="23148" xr:uid="{00000000-0005-0000-0000-0000345C0000}"/>
    <cellStyle name="Normal 7 2 3 2 5 2 5 3" xfId="23149" xr:uid="{00000000-0005-0000-0000-0000355C0000}"/>
    <cellStyle name="Normal 7 2 3 2 5 2 6" xfId="23150" xr:uid="{00000000-0005-0000-0000-0000365C0000}"/>
    <cellStyle name="Normal 7 2 3 2 5 2 6 2" xfId="23151" xr:uid="{00000000-0005-0000-0000-0000375C0000}"/>
    <cellStyle name="Normal 7 2 3 2 5 2 7" xfId="23152" xr:uid="{00000000-0005-0000-0000-0000385C0000}"/>
    <cellStyle name="Normal 7 2 3 2 5 3" xfId="23153" xr:uid="{00000000-0005-0000-0000-0000395C0000}"/>
    <cellStyle name="Normal 7 2 3 2 5 3 2" xfId="23154" xr:uid="{00000000-0005-0000-0000-00003A5C0000}"/>
    <cellStyle name="Normal 7 2 3 2 5 3 2 2" xfId="23155" xr:uid="{00000000-0005-0000-0000-00003B5C0000}"/>
    <cellStyle name="Normal 7 2 3 2 5 3 2 2 2" xfId="23156" xr:uid="{00000000-0005-0000-0000-00003C5C0000}"/>
    <cellStyle name="Normal 7 2 3 2 5 3 2 3" xfId="23157" xr:uid="{00000000-0005-0000-0000-00003D5C0000}"/>
    <cellStyle name="Normal 7 2 3 2 5 3 3" xfId="23158" xr:uid="{00000000-0005-0000-0000-00003E5C0000}"/>
    <cellStyle name="Normal 7 2 3 2 5 3 3 2" xfId="23159" xr:uid="{00000000-0005-0000-0000-00003F5C0000}"/>
    <cellStyle name="Normal 7 2 3 2 5 3 4" xfId="23160" xr:uid="{00000000-0005-0000-0000-0000405C0000}"/>
    <cellStyle name="Normal 7 2 3 2 5 4" xfId="23161" xr:uid="{00000000-0005-0000-0000-0000415C0000}"/>
    <cellStyle name="Normal 7 2 3 2 5 4 2" xfId="23162" xr:uid="{00000000-0005-0000-0000-0000425C0000}"/>
    <cellStyle name="Normal 7 2 3 2 5 4 2 2" xfId="23163" xr:uid="{00000000-0005-0000-0000-0000435C0000}"/>
    <cellStyle name="Normal 7 2 3 2 5 4 2 2 2" xfId="23164" xr:uid="{00000000-0005-0000-0000-0000445C0000}"/>
    <cellStyle name="Normal 7 2 3 2 5 4 2 3" xfId="23165" xr:uid="{00000000-0005-0000-0000-0000455C0000}"/>
    <cellStyle name="Normal 7 2 3 2 5 4 3" xfId="23166" xr:uid="{00000000-0005-0000-0000-0000465C0000}"/>
    <cellStyle name="Normal 7 2 3 2 5 4 3 2" xfId="23167" xr:uid="{00000000-0005-0000-0000-0000475C0000}"/>
    <cellStyle name="Normal 7 2 3 2 5 4 4" xfId="23168" xr:uid="{00000000-0005-0000-0000-0000485C0000}"/>
    <cellStyle name="Normal 7 2 3 2 5 5" xfId="23169" xr:uid="{00000000-0005-0000-0000-0000495C0000}"/>
    <cellStyle name="Normal 7 2 3 2 5 5 2" xfId="23170" xr:uid="{00000000-0005-0000-0000-00004A5C0000}"/>
    <cellStyle name="Normal 7 2 3 2 5 5 2 2" xfId="23171" xr:uid="{00000000-0005-0000-0000-00004B5C0000}"/>
    <cellStyle name="Normal 7 2 3 2 5 5 2 2 2" xfId="23172" xr:uid="{00000000-0005-0000-0000-00004C5C0000}"/>
    <cellStyle name="Normal 7 2 3 2 5 5 2 3" xfId="23173" xr:uid="{00000000-0005-0000-0000-00004D5C0000}"/>
    <cellStyle name="Normal 7 2 3 2 5 5 3" xfId="23174" xr:uid="{00000000-0005-0000-0000-00004E5C0000}"/>
    <cellStyle name="Normal 7 2 3 2 5 5 3 2" xfId="23175" xr:uid="{00000000-0005-0000-0000-00004F5C0000}"/>
    <cellStyle name="Normal 7 2 3 2 5 5 4" xfId="23176" xr:uid="{00000000-0005-0000-0000-0000505C0000}"/>
    <cellStyle name="Normal 7 2 3 2 5 6" xfId="23177" xr:uid="{00000000-0005-0000-0000-0000515C0000}"/>
    <cellStyle name="Normal 7 2 3 2 5 6 2" xfId="23178" xr:uid="{00000000-0005-0000-0000-0000525C0000}"/>
    <cellStyle name="Normal 7 2 3 2 5 6 2 2" xfId="23179" xr:uid="{00000000-0005-0000-0000-0000535C0000}"/>
    <cellStyle name="Normal 7 2 3 2 5 6 3" xfId="23180" xr:uid="{00000000-0005-0000-0000-0000545C0000}"/>
    <cellStyle name="Normal 7 2 3 2 5 7" xfId="23181" xr:uid="{00000000-0005-0000-0000-0000555C0000}"/>
    <cellStyle name="Normal 7 2 3 2 5 7 2" xfId="23182" xr:uid="{00000000-0005-0000-0000-0000565C0000}"/>
    <cellStyle name="Normal 7 2 3 2 5 8" xfId="23183" xr:uid="{00000000-0005-0000-0000-0000575C0000}"/>
    <cellStyle name="Normal 7 2 3 2 6" xfId="23184" xr:uid="{00000000-0005-0000-0000-0000585C0000}"/>
    <cellStyle name="Normal 7 2 3 2 6 2" xfId="23185" xr:uid="{00000000-0005-0000-0000-0000595C0000}"/>
    <cellStyle name="Normal 7 2 3 2 6 2 2" xfId="23186" xr:uid="{00000000-0005-0000-0000-00005A5C0000}"/>
    <cellStyle name="Normal 7 2 3 2 6 2 2 2" xfId="23187" xr:uid="{00000000-0005-0000-0000-00005B5C0000}"/>
    <cellStyle name="Normal 7 2 3 2 6 2 2 2 2" xfId="23188" xr:uid="{00000000-0005-0000-0000-00005C5C0000}"/>
    <cellStyle name="Normal 7 2 3 2 6 2 2 3" xfId="23189" xr:uid="{00000000-0005-0000-0000-00005D5C0000}"/>
    <cellStyle name="Normal 7 2 3 2 6 2 3" xfId="23190" xr:uid="{00000000-0005-0000-0000-00005E5C0000}"/>
    <cellStyle name="Normal 7 2 3 2 6 2 3 2" xfId="23191" xr:uid="{00000000-0005-0000-0000-00005F5C0000}"/>
    <cellStyle name="Normal 7 2 3 2 6 2 4" xfId="23192" xr:uid="{00000000-0005-0000-0000-0000605C0000}"/>
    <cellStyle name="Normal 7 2 3 2 6 3" xfId="23193" xr:uid="{00000000-0005-0000-0000-0000615C0000}"/>
    <cellStyle name="Normal 7 2 3 2 6 3 2" xfId="23194" xr:uid="{00000000-0005-0000-0000-0000625C0000}"/>
    <cellStyle name="Normal 7 2 3 2 6 3 2 2" xfId="23195" xr:uid="{00000000-0005-0000-0000-0000635C0000}"/>
    <cellStyle name="Normal 7 2 3 2 6 3 2 2 2" xfId="23196" xr:uid="{00000000-0005-0000-0000-0000645C0000}"/>
    <cellStyle name="Normal 7 2 3 2 6 3 2 3" xfId="23197" xr:uid="{00000000-0005-0000-0000-0000655C0000}"/>
    <cellStyle name="Normal 7 2 3 2 6 3 3" xfId="23198" xr:uid="{00000000-0005-0000-0000-0000665C0000}"/>
    <cellStyle name="Normal 7 2 3 2 6 3 3 2" xfId="23199" xr:uid="{00000000-0005-0000-0000-0000675C0000}"/>
    <cellStyle name="Normal 7 2 3 2 6 3 4" xfId="23200" xr:uid="{00000000-0005-0000-0000-0000685C0000}"/>
    <cellStyle name="Normal 7 2 3 2 6 4" xfId="23201" xr:uid="{00000000-0005-0000-0000-0000695C0000}"/>
    <cellStyle name="Normal 7 2 3 2 6 4 2" xfId="23202" xr:uid="{00000000-0005-0000-0000-00006A5C0000}"/>
    <cellStyle name="Normal 7 2 3 2 6 4 2 2" xfId="23203" xr:uid="{00000000-0005-0000-0000-00006B5C0000}"/>
    <cellStyle name="Normal 7 2 3 2 6 4 2 2 2" xfId="23204" xr:uid="{00000000-0005-0000-0000-00006C5C0000}"/>
    <cellStyle name="Normal 7 2 3 2 6 4 2 3" xfId="23205" xr:uid="{00000000-0005-0000-0000-00006D5C0000}"/>
    <cellStyle name="Normal 7 2 3 2 6 4 3" xfId="23206" xr:uid="{00000000-0005-0000-0000-00006E5C0000}"/>
    <cellStyle name="Normal 7 2 3 2 6 4 3 2" xfId="23207" xr:uid="{00000000-0005-0000-0000-00006F5C0000}"/>
    <cellStyle name="Normal 7 2 3 2 6 4 4" xfId="23208" xr:uid="{00000000-0005-0000-0000-0000705C0000}"/>
    <cellStyle name="Normal 7 2 3 2 6 5" xfId="23209" xr:uid="{00000000-0005-0000-0000-0000715C0000}"/>
    <cellStyle name="Normal 7 2 3 2 6 5 2" xfId="23210" xr:uid="{00000000-0005-0000-0000-0000725C0000}"/>
    <cellStyle name="Normal 7 2 3 2 6 5 2 2" xfId="23211" xr:uid="{00000000-0005-0000-0000-0000735C0000}"/>
    <cellStyle name="Normal 7 2 3 2 6 5 3" xfId="23212" xr:uid="{00000000-0005-0000-0000-0000745C0000}"/>
    <cellStyle name="Normal 7 2 3 2 6 6" xfId="23213" xr:uid="{00000000-0005-0000-0000-0000755C0000}"/>
    <cellStyle name="Normal 7 2 3 2 6 6 2" xfId="23214" xr:uid="{00000000-0005-0000-0000-0000765C0000}"/>
    <cellStyle name="Normal 7 2 3 2 6 7" xfId="23215" xr:uid="{00000000-0005-0000-0000-0000775C0000}"/>
    <cellStyle name="Normal 7 2 3 2 7" xfId="23216" xr:uid="{00000000-0005-0000-0000-0000785C0000}"/>
    <cellStyle name="Normal 7 2 3 2 7 2" xfId="23217" xr:uid="{00000000-0005-0000-0000-0000795C0000}"/>
    <cellStyle name="Normal 7 2 3 2 7 2 2" xfId="23218" xr:uid="{00000000-0005-0000-0000-00007A5C0000}"/>
    <cellStyle name="Normal 7 2 3 2 7 2 2 2" xfId="23219" xr:uid="{00000000-0005-0000-0000-00007B5C0000}"/>
    <cellStyle name="Normal 7 2 3 2 7 2 3" xfId="23220" xr:uid="{00000000-0005-0000-0000-00007C5C0000}"/>
    <cellStyle name="Normal 7 2 3 2 7 3" xfId="23221" xr:uid="{00000000-0005-0000-0000-00007D5C0000}"/>
    <cellStyle name="Normal 7 2 3 2 7 3 2" xfId="23222" xr:uid="{00000000-0005-0000-0000-00007E5C0000}"/>
    <cellStyle name="Normal 7 2 3 2 7 4" xfId="23223" xr:uid="{00000000-0005-0000-0000-00007F5C0000}"/>
    <cellStyle name="Normal 7 2 3 2 8" xfId="23224" xr:uid="{00000000-0005-0000-0000-0000805C0000}"/>
    <cellStyle name="Normal 7 2 3 2 8 2" xfId="23225" xr:uid="{00000000-0005-0000-0000-0000815C0000}"/>
    <cellStyle name="Normal 7 2 3 2 8 2 2" xfId="23226" xr:uid="{00000000-0005-0000-0000-0000825C0000}"/>
    <cellStyle name="Normal 7 2 3 2 8 2 2 2" xfId="23227" xr:uid="{00000000-0005-0000-0000-0000835C0000}"/>
    <cellStyle name="Normal 7 2 3 2 8 2 3" xfId="23228" xr:uid="{00000000-0005-0000-0000-0000845C0000}"/>
    <cellStyle name="Normal 7 2 3 2 8 3" xfId="23229" xr:uid="{00000000-0005-0000-0000-0000855C0000}"/>
    <cellStyle name="Normal 7 2 3 2 8 3 2" xfId="23230" xr:uid="{00000000-0005-0000-0000-0000865C0000}"/>
    <cellStyle name="Normal 7 2 3 2 8 4" xfId="23231" xr:uid="{00000000-0005-0000-0000-0000875C0000}"/>
    <cellStyle name="Normal 7 2 3 2 9" xfId="23232" xr:uid="{00000000-0005-0000-0000-0000885C0000}"/>
    <cellStyle name="Normal 7 2 3 2 9 2" xfId="23233" xr:uid="{00000000-0005-0000-0000-0000895C0000}"/>
    <cellStyle name="Normal 7 2 3 2 9 2 2" xfId="23234" xr:uid="{00000000-0005-0000-0000-00008A5C0000}"/>
    <cellStyle name="Normal 7 2 3 2 9 2 2 2" xfId="23235" xr:uid="{00000000-0005-0000-0000-00008B5C0000}"/>
    <cellStyle name="Normal 7 2 3 2 9 2 3" xfId="23236" xr:uid="{00000000-0005-0000-0000-00008C5C0000}"/>
    <cellStyle name="Normal 7 2 3 2 9 3" xfId="23237" xr:uid="{00000000-0005-0000-0000-00008D5C0000}"/>
    <cellStyle name="Normal 7 2 3 2 9 3 2" xfId="23238" xr:uid="{00000000-0005-0000-0000-00008E5C0000}"/>
    <cellStyle name="Normal 7 2 3 2 9 4" xfId="23239" xr:uid="{00000000-0005-0000-0000-00008F5C0000}"/>
    <cellStyle name="Normal 7 2 3 3" xfId="564" xr:uid="{00000000-0005-0000-0000-0000905C0000}"/>
    <cellStyle name="Normal 7 2 3 3 10" xfId="23240" xr:uid="{00000000-0005-0000-0000-0000915C0000}"/>
    <cellStyle name="Normal 7 2 3 3 10 2" xfId="23241" xr:uid="{00000000-0005-0000-0000-0000925C0000}"/>
    <cellStyle name="Normal 7 2 3 3 11" xfId="23242" xr:uid="{00000000-0005-0000-0000-0000935C0000}"/>
    <cellStyle name="Normal 7 2 3 3 11 2" xfId="23243" xr:uid="{00000000-0005-0000-0000-0000945C0000}"/>
    <cellStyle name="Normal 7 2 3 3 12" xfId="23244" xr:uid="{00000000-0005-0000-0000-0000955C0000}"/>
    <cellStyle name="Normal 7 2 3 3 2" xfId="23245" xr:uid="{00000000-0005-0000-0000-0000965C0000}"/>
    <cellStyle name="Normal 7 2 3 3 2 2" xfId="23246" xr:uid="{00000000-0005-0000-0000-0000975C0000}"/>
    <cellStyle name="Normal 7 2 3 3 2 2 2" xfId="23247" xr:uid="{00000000-0005-0000-0000-0000985C0000}"/>
    <cellStyle name="Normal 7 2 3 3 2 2 2 2" xfId="23248" xr:uid="{00000000-0005-0000-0000-0000995C0000}"/>
    <cellStyle name="Normal 7 2 3 3 2 2 2 2 2" xfId="23249" xr:uid="{00000000-0005-0000-0000-00009A5C0000}"/>
    <cellStyle name="Normal 7 2 3 3 2 2 2 2 2 2" xfId="23250" xr:uid="{00000000-0005-0000-0000-00009B5C0000}"/>
    <cellStyle name="Normal 7 2 3 3 2 2 2 2 3" xfId="23251" xr:uid="{00000000-0005-0000-0000-00009C5C0000}"/>
    <cellStyle name="Normal 7 2 3 3 2 2 2 3" xfId="23252" xr:uid="{00000000-0005-0000-0000-00009D5C0000}"/>
    <cellStyle name="Normal 7 2 3 3 2 2 2 3 2" xfId="23253" xr:uid="{00000000-0005-0000-0000-00009E5C0000}"/>
    <cellStyle name="Normal 7 2 3 3 2 2 2 4" xfId="23254" xr:uid="{00000000-0005-0000-0000-00009F5C0000}"/>
    <cellStyle name="Normal 7 2 3 3 2 2 3" xfId="23255" xr:uid="{00000000-0005-0000-0000-0000A05C0000}"/>
    <cellStyle name="Normal 7 2 3 3 2 2 3 2" xfId="23256" xr:uid="{00000000-0005-0000-0000-0000A15C0000}"/>
    <cellStyle name="Normal 7 2 3 3 2 2 3 2 2" xfId="23257" xr:uid="{00000000-0005-0000-0000-0000A25C0000}"/>
    <cellStyle name="Normal 7 2 3 3 2 2 3 2 2 2" xfId="23258" xr:uid="{00000000-0005-0000-0000-0000A35C0000}"/>
    <cellStyle name="Normal 7 2 3 3 2 2 3 2 3" xfId="23259" xr:uid="{00000000-0005-0000-0000-0000A45C0000}"/>
    <cellStyle name="Normal 7 2 3 3 2 2 3 3" xfId="23260" xr:uid="{00000000-0005-0000-0000-0000A55C0000}"/>
    <cellStyle name="Normal 7 2 3 3 2 2 3 3 2" xfId="23261" xr:uid="{00000000-0005-0000-0000-0000A65C0000}"/>
    <cellStyle name="Normal 7 2 3 3 2 2 3 4" xfId="23262" xr:uid="{00000000-0005-0000-0000-0000A75C0000}"/>
    <cellStyle name="Normal 7 2 3 3 2 2 4" xfId="23263" xr:uid="{00000000-0005-0000-0000-0000A85C0000}"/>
    <cellStyle name="Normal 7 2 3 3 2 2 4 2" xfId="23264" xr:uid="{00000000-0005-0000-0000-0000A95C0000}"/>
    <cellStyle name="Normal 7 2 3 3 2 2 4 2 2" xfId="23265" xr:uid="{00000000-0005-0000-0000-0000AA5C0000}"/>
    <cellStyle name="Normal 7 2 3 3 2 2 4 2 2 2" xfId="23266" xr:uid="{00000000-0005-0000-0000-0000AB5C0000}"/>
    <cellStyle name="Normal 7 2 3 3 2 2 4 2 3" xfId="23267" xr:uid="{00000000-0005-0000-0000-0000AC5C0000}"/>
    <cellStyle name="Normal 7 2 3 3 2 2 4 3" xfId="23268" xr:uid="{00000000-0005-0000-0000-0000AD5C0000}"/>
    <cellStyle name="Normal 7 2 3 3 2 2 4 3 2" xfId="23269" xr:uid="{00000000-0005-0000-0000-0000AE5C0000}"/>
    <cellStyle name="Normal 7 2 3 3 2 2 4 4" xfId="23270" xr:uid="{00000000-0005-0000-0000-0000AF5C0000}"/>
    <cellStyle name="Normal 7 2 3 3 2 2 5" xfId="23271" xr:uid="{00000000-0005-0000-0000-0000B05C0000}"/>
    <cellStyle name="Normal 7 2 3 3 2 2 5 2" xfId="23272" xr:uid="{00000000-0005-0000-0000-0000B15C0000}"/>
    <cellStyle name="Normal 7 2 3 3 2 2 5 2 2" xfId="23273" xr:uid="{00000000-0005-0000-0000-0000B25C0000}"/>
    <cellStyle name="Normal 7 2 3 3 2 2 5 3" xfId="23274" xr:uid="{00000000-0005-0000-0000-0000B35C0000}"/>
    <cellStyle name="Normal 7 2 3 3 2 2 6" xfId="23275" xr:uid="{00000000-0005-0000-0000-0000B45C0000}"/>
    <cellStyle name="Normal 7 2 3 3 2 2 6 2" xfId="23276" xr:uid="{00000000-0005-0000-0000-0000B55C0000}"/>
    <cellStyle name="Normal 7 2 3 3 2 2 7" xfId="23277" xr:uid="{00000000-0005-0000-0000-0000B65C0000}"/>
    <cellStyle name="Normal 7 2 3 3 2 3" xfId="23278" xr:uid="{00000000-0005-0000-0000-0000B75C0000}"/>
    <cellStyle name="Normal 7 2 3 3 2 3 2" xfId="23279" xr:uid="{00000000-0005-0000-0000-0000B85C0000}"/>
    <cellStyle name="Normal 7 2 3 3 2 3 2 2" xfId="23280" xr:uid="{00000000-0005-0000-0000-0000B95C0000}"/>
    <cellStyle name="Normal 7 2 3 3 2 3 2 2 2" xfId="23281" xr:uid="{00000000-0005-0000-0000-0000BA5C0000}"/>
    <cellStyle name="Normal 7 2 3 3 2 3 2 3" xfId="23282" xr:uid="{00000000-0005-0000-0000-0000BB5C0000}"/>
    <cellStyle name="Normal 7 2 3 3 2 3 3" xfId="23283" xr:uid="{00000000-0005-0000-0000-0000BC5C0000}"/>
    <cellStyle name="Normal 7 2 3 3 2 3 3 2" xfId="23284" xr:uid="{00000000-0005-0000-0000-0000BD5C0000}"/>
    <cellStyle name="Normal 7 2 3 3 2 3 4" xfId="23285" xr:uid="{00000000-0005-0000-0000-0000BE5C0000}"/>
    <cellStyle name="Normal 7 2 3 3 2 4" xfId="23286" xr:uid="{00000000-0005-0000-0000-0000BF5C0000}"/>
    <cellStyle name="Normal 7 2 3 3 2 4 2" xfId="23287" xr:uid="{00000000-0005-0000-0000-0000C05C0000}"/>
    <cellStyle name="Normal 7 2 3 3 2 4 2 2" xfId="23288" xr:uid="{00000000-0005-0000-0000-0000C15C0000}"/>
    <cellStyle name="Normal 7 2 3 3 2 4 2 2 2" xfId="23289" xr:uid="{00000000-0005-0000-0000-0000C25C0000}"/>
    <cellStyle name="Normal 7 2 3 3 2 4 2 3" xfId="23290" xr:uid="{00000000-0005-0000-0000-0000C35C0000}"/>
    <cellStyle name="Normal 7 2 3 3 2 4 3" xfId="23291" xr:uid="{00000000-0005-0000-0000-0000C45C0000}"/>
    <cellStyle name="Normal 7 2 3 3 2 4 3 2" xfId="23292" xr:uid="{00000000-0005-0000-0000-0000C55C0000}"/>
    <cellStyle name="Normal 7 2 3 3 2 4 4" xfId="23293" xr:uid="{00000000-0005-0000-0000-0000C65C0000}"/>
    <cellStyle name="Normal 7 2 3 3 2 5" xfId="23294" xr:uid="{00000000-0005-0000-0000-0000C75C0000}"/>
    <cellStyle name="Normal 7 2 3 3 2 5 2" xfId="23295" xr:uid="{00000000-0005-0000-0000-0000C85C0000}"/>
    <cellStyle name="Normal 7 2 3 3 2 5 2 2" xfId="23296" xr:uid="{00000000-0005-0000-0000-0000C95C0000}"/>
    <cellStyle name="Normal 7 2 3 3 2 5 2 2 2" xfId="23297" xr:uid="{00000000-0005-0000-0000-0000CA5C0000}"/>
    <cellStyle name="Normal 7 2 3 3 2 5 2 3" xfId="23298" xr:uid="{00000000-0005-0000-0000-0000CB5C0000}"/>
    <cellStyle name="Normal 7 2 3 3 2 5 3" xfId="23299" xr:uid="{00000000-0005-0000-0000-0000CC5C0000}"/>
    <cellStyle name="Normal 7 2 3 3 2 5 3 2" xfId="23300" xr:uid="{00000000-0005-0000-0000-0000CD5C0000}"/>
    <cellStyle name="Normal 7 2 3 3 2 5 4" xfId="23301" xr:uid="{00000000-0005-0000-0000-0000CE5C0000}"/>
    <cellStyle name="Normal 7 2 3 3 2 6" xfId="23302" xr:uid="{00000000-0005-0000-0000-0000CF5C0000}"/>
    <cellStyle name="Normal 7 2 3 3 2 6 2" xfId="23303" xr:uid="{00000000-0005-0000-0000-0000D05C0000}"/>
    <cellStyle name="Normal 7 2 3 3 2 6 2 2" xfId="23304" xr:uid="{00000000-0005-0000-0000-0000D15C0000}"/>
    <cellStyle name="Normal 7 2 3 3 2 6 3" xfId="23305" xr:uid="{00000000-0005-0000-0000-0000D25C0000}"/>
    <cellStyle name="Normal 7 2 3 3 2 7" xfId="23306" xr:uid="{00000000-0005-0000-0000-0000D35C0000}"/>
    <cellStyle name="Normal 7 2 3 3 2 7 2" xfId="23307" xr:uid="{00000000-0005-0000-0000-0000D45C0000}"/>
    <cellStyle name="Normal 7 2 3 3 2 8" xfId="23308" xr:uid="{00000000-0005-0000-0000-0000D55C0000}"/>
    <cellStyle name="Normal 7 2 3 3 2 8 2" xfId="23309" xr:uid="{00000000-0005-0000-0000-0000D65C0000}"/>
    <cellStyle name="Normal 7 2 3 3 2 9" xfId="23310" xr:uid="{00000000-0005-0000-0000-0000D75C0000}"/>
    <cellStyle name="Normal 7 2 3 3 3" xfId="23311" xr:uid="{00000000-0005-0000-0000-0000D85C0000}"/>
    <cellStyle name="Normal 7 2 3 3 3 2" xfId="23312" xr:uid="{00000000-0005-0000-0000-0000D95C0000}"/>
    <cellStyle name="Normal 7 2 3 3 3 2 2" xfId="23313" xr:uid="{00000000-0005-0000-0000-0000DA5C0000}"/>
    <cellStyle name="Normal 7 2 3 3 3 2 2 2" xfId="23314" xr:uid="{00000000-0005-0000-0000-0000DB5C0000}"/>
    <cellStyle name="Normal 7 2 3 3 3 2 2 2 2" xfId="23315" xr:uid="{00000000-0005-0000-0000-0000DC5C0000}"/>
    <cellStyle name="Normal 7 2 3 3 3 2 2 2 2 2" xfId="23316" xr:uid="{00000000-0005-0000-0000-0000DD5C0000}"/>
    <cellStyle name="Normal 7 2 3 3 3 2 2 2 3" xfId="23317" xr:uid="{00000000-0005-0000-0000-0000DE5C0000}"/>
    <cellStyle name="Normal 7 2 3 3 3 2 2 3" xfId="23318" xr:uid="{00000000-0005-0000-0000-0000DF5C0000}"/>
    <cellStyle name="Normal 7 2 3 3 3 2 2 3 2" xfId="23319" xr:uid="{00000000-0005-0000-0000-0000E05C0000}"/>
    <cellStyle name="Normal 7 2 3 3 3 2 2 4" xfId="23320" xr:uid="{00000000-0005-0000-0000-0000E15C0000}"/>
    <cellStyle name="Normal 7 2 3 3 3 2 3" xfId="23321" xr:uid="{00000000-0005-0000-0000-0000E25C0000}"/>
    <cellStyle name="Normal 7 2 3 3 3 2 3 2" xfId="23322" xr:uid="{00000000-0005-0000-0000-0000E35C0000}"/>
    <cellStyle name="Normal 7 2 3 3 3 2 3 2 2" xfId="23323" xr:uid="{00000000-0005-0000-0000-0000E45C0000}"/>
    <cellStyle name="Normal 7 2 3 3 3 2 3 2 2 2" xfId="23324" xr:uid="{00000000-0005-0000-0000-0000E55C0000}"/>
    <cellStyle name="Normal 7 2 3 3 3 2 3 2 3" xfId="23325" xr:uid="{00000000-0005-0000-0000-0000E65C0000}"/>
    <cellStyle name="Normal 7 2 3 3 3 2 3 3" xfId="23326" xr:uid="{00000000-0005-0000-0000-0000E75C0000}"/>
    <cellStyle name="Normal 7 2 3 3 3 2 3 3 2" xfId="23327" xr:uid="{00000000-0005-0000-0000-0000E85C0000}"/>
    <cellStyle name="Normal 7 2 3 3 3 2 3 4" xfId="23328" xr:uid="{00000000-0005-0000-0000-0000E95C0000}"/>
    <cellStyle name="Normal 7 2 3 3 3 2 4" xfId="23329" xr:uid="{00000000-0005-0000-0000-0000EA5C0000}"/>
    <cellStyle name="Normal 7 2 3 3 3 2 4 2" xfId="23330" xr:uid="{00000000-0005-0000-0000-0000EB5C0000}"/>
    <cellStyle name="Normal 7 2 3 3 3 2 4 2 2" xfId="23331" xr:uid="{00000000-0005-0000-0000-0000EC5C0000}"/>
    <cellStyle name="Normal 7 2 3 3 3 2 4 2 2 2" xfId="23332" xr:uid="{00000000-0005-0000-0000-0000ED5C0000}"/>
    <cellStyle name="Normal 7 2 3 3 3 2 4 2 3" xfId="23333" xr:uid="{00000000-0005-0000-0000-0000EE5C0000}"/>
    <cellStyle name="Normal 7 2 3 3 3 2 4 3" xfId="23334" xr:uid="{00000000-0005-0000-0000-0000EF5C0000}"/>
    <cellStyle name="Normal 7 2 3 3 3 2 4 3 2" xfId="23335" xr:uid="{00000000-0005-0000-0000-0000F05C0000}"/>
    <cellStyle name="Normal 7 2 3 3 3 2 4 4" xfId="23336" xr:uid="{00000000-0005-0000-0000-0000F15C0000}"/>
    <cellStyle name="Normal 7 2 3 3 3 2 5" xfId="23337" xr:uid="{00000000-0005-0000-0000-0000F25C0000}"/>
    <cellStyle name="Normal 7 2 3 3 3 2 5 2" xfId="23338" xr:uid="{00000000-0005-0000-0000-0000F35C0000}"/>
    <cellStyle name="Normal 7 2 3 3 3 2 5 2 2" xfId="23339" xr:uid="{00000000-0005-0000-0000-0000F45C0000}"/>
    <cellStyle name="Normal 7 2 3 3 3 2 5 3" xfId="23340" xr:uid="{00000000-0005-0000-0000-0000F55C0000}"/>
    <cellStyle name="Normal 7 2 3 3 3 2 6" xfId="23341" xr:uid="{00000000-0005-0000-0000-0000F65C0000}"/>
    <cellStyle name="Normal 7 2 3 3 3 2 6 2" xfId="23342" xr:uid="{00000000-0005-0000-0000-0000F75C0000}"/>
    <cellStyle name="Normal 7 2 3 3 3 2 7" xfId="23343" xr:uid="{00000000-0005-0000-0000-0000F85C0000}"/>
    <cellStyle name="Normal 7 2 3 3 3 3" xfId="23344" xr:uid="{00000000-0005-0000-0000-0000F95C0000}"/>
    <cellStyle name="Normal 7 2 3 3 3 3 2" xfId="23345" xr:uid="{00000000-0005-0000-0000-0000FA5C0000}"/>
    <cellStyle name="Normal 7 2 3 3 3 3 2 2" xfId="23346" xr:uid="{00000000-0005-0000-0000-0000FB5C0000}"/>
    <cellStyle name="Normal 7 2 3 3 3 3 2 2 2" xfId="23347" xr:uid="{00000000-0005-0000-0000-0000FC5C0000}"/>
    <cellStyle name="Normal 7 2 3 3 3 3 2 3" xfId="23348" xr:uid="{00000000-0005-0000-0000-0000FD5C0000}"/>
    <cellStyle name="Normal 7 2 3 3 3 3 3" xfId="23349" xr:uid="{00000000-0005-0000-0000-0000FE5C0000}"/>
    <cellStyle name="Normal 7 2 3 3 3 3 3 2" xfId="23350" xr:uid="{00000000-0005-0000-0000-0000FF5C0000}"/>
    <cellStyle name="Normal 7 2 3 3 3 3 4" xfId="23351" xr:uid="{00000000-0005-0000-0000-0000005D0000}"/>
    <cellStyle name="Normal 7 2 3 3 3 4" xfId="23352" xr:uid="{00000000-0005-0000-0000-0000015D0000}"/>
    <cellStyle name="Normal 7 2 3 3 3 4 2" xfId="23353" xr:uid="{00000000-0005-0000-0000-0000025D0000}"/>
    <cellStyle name="Normal 7 2 3 3 3 4 2 2" xfId="23354" xr:uid="{00000000-0005-0000-0000-0000035D0000}"/>
    <cellStyle name="Normal 7 2 3 3 3 4 2 2 2" xfId="23355" xr:uid="{00000000-0005-0000-0000-0000045D0000}"/>
    <cellStyle name="Normal 7 2 3 3 3 4 2 3" xfId="23356" xr:uid="{00000000-0005-0000-0000-0000055D0000}"/>
    <cellStyle name="Normal 7 2 3 3 3 4 3" xfId="23357" xr:uid="{00000000-0005-0000-0000-0000065D0000}"/>
    <cellStyle name="Normal 7 2 3 3 3 4 3 2" xfId="23358" xr:uid="{00000000-0005-0000-0000-0000075D0000}"/>
    <cellStyle name="Normal 7 2 3 3 3 4 4" xfId="23359" xr:uid="{00000000-0005-0000-0000-0000085D0000}"/>
    <cellStyle name="Normal 7 2 3 3 3 5" xfId="23360" xr:uid="{00000000-0005-0000-0000-0000095D0000}"/>
    <cellStyle name="Normal 7 2 3 3 3 5 2" xfId="23361" xr:uid="{00000000-0005-0000-0000-00000A5D0000}"/>
    <cellStyle name="Normal 7 2 3 3 3 5 2 2" xfId="23362" xr:uid="{00000000-0005-0000-0000-00000B5D0000}"/>
    <cellStyle name="Normal 7 2 3 3 3 5 2 2 2" xfId="23363" xr:uid="{00000000-0005-0000-0000-00000C5D0000}"/>
    <cellStyle name="Normal 7 2 3 3 3 5 2 3" xfId="23364" xr:uid="{00000000-0005-0000-0000-00000D5D0000}"/>
    <cellStyle name="Normal 7 2 3 3 3 5 3" xfId="23365" xr:uid="{00000000-0005-0000-0000-00000E5D0000}"/>
    <cellStyle name="Normal 7 2 3 3 3 5 3 2" xfId="23366" xr:uid="{00000000-0005-0000-0000-00000F5D0000}"/>
    <cellStyle name="Normal 7 2 3 3 3 5 4" xfId="23367" xr:uid="{00000000-0005-0000-0000-0000105D0000}"/>
    <cellStyle name="Normal 7 2 3 3 3 6" xfId="23368" xr:uid="{00000000-0005-0000-0000-0000115D0000}"/>
    <cellStyle name="Normal 7 2 3 3 3 6 2" xfId="23369" xr:uid="{00000000-0005-0000-0000-0000125D0000}"/>
    <cellStyle name="Normal 7 2 3 3 3 6 2 2" xfId="23370" xr:uid="{00000000-0005-0000-0000-0000135D0000}"/>
    <cellStyle name="Normal 7 2 3 3 3 6 3" xfId="23371" xr:uid="{00000000-0005-0000-0000-0000145D0000}"/>
    <cellStyle name="Normal 7 2 3 3 3 7" xfId="23372" xr:uid="{00000000-0005-0000-0000-0000155D0000}"/>
    <cellStyle name="Normal 7 2 3 3 3 7 2" xfId="23373" xr:uid="{00000000-0005-0000-0000-0000165D0000}"/>
    <cellStyle name="Normal 7 2 3 3 3 8" xfId="23374" xr:uid="{00000000-0005-0000-0000-0000175D0000}"/>
    <cellStyle name="Normal 7 2 3 3 4" xfId="23375" xr:uid="{00000000-0005-0000-0000-0000185D0000}"/>
    <cellStyle name="Normal 7 2 3 3 4 2" xfId="23376" xr:uid="{00000000-0005-0000-0000-0000195D0000}"/>
    <cellStyle name="Normal 7 2 3 3 4 2 2" xfId="23377" xr:uid="{00000000-0005-0000-0000-00001A5D0000}"/>
    <cellStyle name="Normal 7 2 3 3 4 2 2 2" xfId="23378" xr:uid="{00000000-0005-0000-0000-00001B5D0000}"/>
    <cellStyle name="Normal 7 2 3 3 4 2 2 2 2" xfId="23379" xr:uid="{00000000-0005-0000-0000-00001C5D0000}"/>
    <cellStyle name="Normal 7 2 3 3 4 2 2 3" xfId="23380" xr:uid="{00000000-0005-0000-0000-00001D5D0000}"/>
    <cellStyle name="Normal 7 2 3 3 4 2 3" xfId="23381" xr:uid="{00000000-0005-0000-0000-00001E5D0000}"/>
    <cellStyle name="Normal 7 2 3 3 4 2 3 2" xfId="23382" xr:uid="{00000000-0005-0000-0000-00001F5D0000}"/>
    <cellStyle name="Normal 7 2 3 3 4 2 4" xfId="23383" xr:uid="{00000000-0005-0000-0000-0000205D0000}"/>
    <cellStyle name="Normal 7 2 3 3 4 3" xfId="23384" xr:uid="{00000000-0005-0000-0000-0000215D0000}"/>
    <cellStyle name="Normal 7 2 3 3 4 3 2" xfId="23385" xr:uid="{00000000-0005-0000-0000-0000225D0000}"/>
    <cellStyle name="Normal 7 2 3 3 4 3 2 2" xfId="23386" xr:uid="{00000000-0005-0000-0000-0000235D0000}"/>
    <cellStyle name="Normal 7 2 3 3 4 3 2 2 2" xfId="23387" xr:uid="{00000000-0005-0000-0000-0000245D0000}"/>
    <cellStyle name="Normal 7 2 3 3 4 3 2 3" xfId="23388" xr:uid="{00000000-0005-0000-0000-0000255D0000}"/>
    <cellStyle name="Normal 7 2 3 3 4 3 3" xfId="23389" xr:uid="{00000000-0005-0000-0000-0000265D0000}"/>
    <cellStyle name="Normal 7 2 3 3 4 3 3 2" xfId="23390" xr:uid="{00000000-0005-0000-0000-0000275D0000}"/>
    <cellStyle name="Normal 7 2 3 3 4 3 4" xfId="23391" xr:uid="{00000000-0005-0000-0000-0000285D0000}"/>
    <cellStyle name="Normal 7 2 3 3 4 4" xfId="23392" xr:uid="{00000000-0005-0000-0000-0000295D0000}"/>
    <cellStyle name="Normal 7 2 3 3 4 4 2" xfId="23393" xr:uid="{00000000-0005-0000-0000-00002A5D0000}"/>
    <cellStyle name="Normal 7 2 3 3 4 4 2 2" xfId="23394" xr:uid="{00000000-0005-0000-0000-00002B5D0000}"/>
    <cellStyle name="Normal 7 2 3 3 4 4 2 2 2" xfId="23395" xr:uid="{00000000-0005-0000-0000-00002C5D0000}"/>
    <cellStyle name="Normal 7 2 3 3 4 4 2 3" xfId="23396" xr:uid="{00000000-0005-0000-0000-00002D5D0000}"/>
    <cellStyle name="Normal 7 2 3 3 4 4 3" xfId="23397" xr:uid="{00000000-0005-0000-0000-00002E5D0000}"/>
    <cellStyle name="Normal 7 2 3 3 4 4 3 2" xfId="23398" xr:uid="{00000000-0005-0000-0000-00002F5D0000}"/>
    <cellStyle name="Normal 7 2 3 3 4 4 4" xfId="23399" xr:uid="{00000000-0005-0000-0000-0000305D0000}"/>
    <cellStyle name="Normal 7 2 3 3 4 5" xfId="23400" xr:uid="{00000000-0005-0000-0000-0000315D0000}"/>
    <cellStyle name="Normal 7 2 3 3 4 5 2" xfId="23401" xr:uid="{00000000-0005-0000-0000-0000325D0000}"/>
    <cellStyle name="Normal 7 2 3 3 4 5 2 2" xfId="23402" xr:uid="{00000000-0005-0000-0000-0000335D0000}"/>
    <cellStyle name="Normal 7 2 3 3 4 5 3" xfId="23403" xr:uid="{00000000-0005-0000-0000-0000345D0000}"/>
    <cellStyle name="Normal 7 2 3 3 4 6" xfId="23404" xr:uid="{00000000-0005-0000-0000-0000355D0000}"/>
    <cellStyle name="Normal 7 2 3 3 4 6 2" xfId="23405" xr:uid="{00000000-0005-0000-0000-0000365D0000}"/>
    <cellStyle name="Normal 7 2 3 3 4 7" xfId="23406" xr:uid="{00000000-0005-0000-0000-0000375D0000}"/>
    <cellStyle name="Normal 7 2 3 3 5" xfId="23407" xr:uid="{00000000-0005-0000-0000-0000385D0000}"/>
    <cellStyle name="Normal 7 2 3 3 5 2" xfId="23408" xr:uid="{00000000-0005-0000-0000-0000395D0000}"/>
    <cellStyle name="Normal 7 2 3 3 5 2 2" xfId="23409" xr:uid="{00000000-0005-0000-0000-00003A5D0000}"/>
    <cellStyle name="Normal 7 2 3 3 5 2 2 2" xfId="23410" xr:uid="{00000000-0005-0000-0000-00003B5D0000}"/>
    <cellStyle name="Normal 7 2 3 3 5 2 3" xfId="23411" xr:uid="{00000000-0005-0000-0000-00003C5D0000}"/>
    <cellStyle name="Normal 7 2 3 3 5 3" xfId="23412" xr:uid="{00000000-0005-0000-0000-00003D5D0000}"/>
    <cellStyle name="Normal 7 2 3 3 5 3 2" xfId="23413" xr:uid="{00000000-0005-0000-0000-00003E5D0000}"/>
    <cellStyle name="Normal 7 2 3 3 5 4" xfId="23414" xr:uid="{00000000-0005-0000-0000-00003F5D0000}"/>
    <cellStyle name="Normal 7 2 3 3 6" xfId="23415" xr:uid="{00000000-0005-0000-0000-0000405D0000}"/>
    <cellStyle name="Normal 7 2 3 3 6 2" xfId="23416" xr:uid="{00000000-0005-0000-0000-0000415D0000}"/>
    <cellStyle name="Normal 7 2 3 3 6 2 2" xfId="23417" xr:uid="{00000000-0005-0000-0000-0000425D0000}"/>
    <cellStyle name="Normal 7 2 3 3 6 2 2 2" xfId="23418" xr:uid="{00000000-0005-0000-0000-0000435D0000}"/>
    <cellStyle name="Normal 7 2 3 3 6 2 3" xfId="23419" xr:uid="{00000000-0005-0000-0000-0000445D0000}"/>
    <cellStyle name="Normal 7 2 3 3 6 3" xfId="23420" xr:uid="{00000000-0005-0000-0000-0000455D0000}"/>
    <cellStyle name="Normal 7 2 3 3 6 3 2" xfId="23421" xr:uid="{00000000-0005-0000-0000-0000465D0000}"/>
    <cellStyle name="Normal 7 2 3 3 6 4" xfId="23422" xr:uid="{00000000-0005-0000-0000-0000475D0000}"/>
    <cellStyle name="Normal 7 2 3 3 7" xfId="23423" xr:uid="{00000000-0005-0000-0000-0000485D0000}"/>
    <cellStyle name="Normal 7 2 3 3 7 2" xfId="23424" xr:uid="{00000000-0005-0000-0000-0000495D0000}"/>
    <cellStyle name="Normal 7 2 3 3 7 2 2" xfId="23425" xr:uid="{00000000-0005-0000-0000-00004A5D0000}"/>
    <cellStyle name="Normal 7 2 3 3 7 2 2 2" xfId="23426" xr:uid="{00000000-0005-0000-0000-00004B5D0000}"/>
    <cellStyle name="Normal 7 2 3 3 7 2 3" xfId="23427" xr:uid="{00000000-0005-0000-0000-00004C5D0000}"/>
    <cellStyle name="Normal 7 2 3 3 7 3" xfId="23428" xr:uid="{00000000-0005-0000-0000-00004D5D0000}"/>
    <cellStyle name="Normal 7 2 3 3 7 3 2" xfId="23429" xr:uid="{00000000-0005-0000-0000-00004E5D0000}"/>
    <cellStyle name="Normal 7 2 3 3 7 4" xfId="23430" xr:uid="{00000000-0005-0000-0000-00004F5D0000}"/>
    <cellStyle name="Normal 7 2 3 3 8" xfId="23431" xr:uid="{00000000-0005-0000-0000-0000505D0000}"/>
    <cellStyle name="Normal 7 2 3 3 8 2" xfId="23432" xr:uid="{00000000-0005-0000-0000-0000515D0000}"/>
    <cellStyle name="Normal 7 2 3 3 8 2 2" xfId="23433" xr:uid="{00000000-0005-0000-0000-0000525D0000}"/>
    <cellStyle name="Normal 7 2 3 3 8 2 2 2" xfId="23434" xr:uid="{00000000-0005-0000-0000-0000535D0000}"/>
    <cellStyle name="Normal 7 2 3 3 8 2 3" xfId="23435" xr:uid="{00000000-0005-0000-0000-0000545D0000}"/>
    <cellStyle name="Normal 7 2 3 3 8 3" xfId="23436" xr:uid="{00000000-0005-0000-0000-0000555D0000}"/>
    <cellStyle name="Normal 7 2 3 3 8 3 2" xfId="23437" xr:uid="{00000000-0005-0000-0000-0000565D0000}"/>
    <cellStyle name="Normal 7 2 3 3 8 4" xfId="23438" xr:uid="{00000000-0005-0000-0000-0000575D0000}"/>
    <cellStyle name="Normal 7 2 3 3 9" xfId="23439" xr:uid="{00000000-0005-0000-0000-0000585D0000}"/>
    <cellStyle name="Normal 7 2 3 3 9 2" xfId="23440" xr:uid="{00000000-0005-0000-0000-0000595D0000}"/>
    <cellStyle name="Normal 7 2 3 3 9 2 2" xfId="23441" xr:uid="{00000000-0005-0000-0000-00005A5D0000}"/>
    <cellStyle name="Normal 7 2 3 3 9 3" xfId="23442" xr:uid="{00000000-0005-0000-0000-00005B5D0000}"/>
    <cellStyle name="Normal 7 2 3 4" xfId="23443" xr:uid="{00000000-0005-0000-0000-00005C5D0000}"/>
    <cellStyle name="Normal 7 2 3 4 10" xfId="23444" xr:uid="{00000000-0005-0000-0000-00005D5D0000}"/>
    <cellStyle name="Normal 7 2 3 4 2" xfId="23445" xr:uid="{00000000-0005-0000-0000-00005E5D0000}"/>
    <cellStyle name="Normal 7 2 3 4 2 2" xfId="23446" xr:uid="{00000000-0005-0000-0000-00005F5D0000}"/>
    <cellStyle name="Normal 7 2 3 4 2 2 2" xfId="23447" xr:uid="{00000000-0005-0000-0000-0000605D0000}"/>
    <cellStyle name="Normal 7 2 3 4 2 2 2 2" xfId="23448" xr:uid="{00000000-0005-0000-0000-0000615D0000}"/>
    <cellStyle name="Normal 7 2 3 4 2 2 2 2 2" xfId="23449" xr:uid="{00000000-0005-0000-0000-0000625D0000}"/>
    <cellStyle name="Normal 7 2 3 4 2 2 2 3" xfId="23450" xr:uid="{00000000-0005-0000-0000-0000635D0000}"/>
    <cellStyle name="Normal 7 2 3 4 2 2 3" xfId="23451" xr:uid="{00000000-0005-0000-0000-0000645D0000}"/>
    <cellStyle name="Normal 7 2 3 4 2 2 3 2" xfId="23452" xr:uid="{00000000-0005-0000-0000-0000655D0000}"/>
    <cellStyle name="Normal 7 2 3 4 2 2 4" xfId="23453" xr:uid="{00000000-0005-0000-0000-0000665D0000}"/>
    <cellStyle name="Normal 7 2 3 4 2 3" xfId="23454" xr:uid="{00000000-0005-0000-0000-0000675D0000}"/>
    <cellStyle name="Normal 7 2 3 4 2 3 2" xfId="23455" xr:uid="{00000000-0005-0000-0000-0000685D0000}"/>
    <cellStyle name="Normal 7 2 3 4 2 3 2 2" xfId="23456" xr:uid="{00000000-0005-0000-0000-0000695D0000}"/>
    <cellStyle name="Normal 7 2 3 4 2 3 2 2 2" xfId="23457" xr:uid="{00000000-0005-0000-0000-00006A5D0000}"/>
    <cellStyle name="Normal 7 2 3 4 2 3 2 3" xfId="23458" xr:uid="{00000000-0005-0000-0000-00006B5D0000}"/>
    <cellStyle name="Normal 7 2 3 4 2 3 3" xfId="23459" xr:uid="{00000000-0005-0000-0000-00006C5D0000}"/>
    <cellStyle name="Normal 7 2 3 4 2 3 3 2" xfId="23460" xr:uid="{00000000-0005-0000-0000-00006D5D0000}"/>
    <cellStyle name="Normal 7 2 3 4 2 3 4" xfId="23461" xr:uid="{00000000-0005-0000-0000-00006E5D0000}"/>
    <cellStyle name="Normal 7 2 3 4 2 4" xfId="23462" xr:uid="{00000000-0005-0000-0000-00006F5D0000}"/>
    <cellStyle name="Normal 7 2 3 4 2 4 2" xfId="23463" xr:uid="{00000000-0005-0000-0000-0000705D0000}"/>
    <cellStyle name="Normal 7 2 3 4 2 4 2 2" xfId="23464" xr:uid="{00000000-0005-0000-0000-0000715D0000}"/>
    <cellStyle name="Normal 7 2 3 4 2 4 2 2 2" xfId="23465" xr:uid="{00000000-0005-0000-0000-0000725D0000}"/>
    <cellStyle name="Normal 7 2 3 4 2 4 2 3" xfId="23466" xr:uid="{00000000-0005-0000-0000-0000735D0000}"/>
    <cellStyle name="Normal 7 2 3 4 2 4 3" xfId="23467" xr:uid="{00000000-0005-0000-0000-0000745D0000}"/>
    <cellStyle name="Normal 7 2 3 4 2 4 3 2" xfId="23468" xr:uid="{00000000-0005-0000-0000-0000755D0000}"/>
    <cellStyle name="Normal 7 2 3 4 2 4 4" xfId="23469" xr:uid="{00000000-0005-0000-0000-0000765D0000}"/>
    <cellStyle name="Normal 7 2 3 4 2 5" xfId="23470" xr:uid="{00000000-0005-0000-0000-0000775D0000}"/>
    <cellStyle name="Normal 7 2 3 4 2 5 2" xfId="23471" xr:uid="{00000000-0005-0000-0000-0000785D0000}"/>
    <cellStyle name="Normal 7 2 3 4 2 5 2 2" xfId="23472" xr:uid="{00000000-0005-0000-0000-0000795D0000}"/>
    <cellStyle name="Normal 7 2 3 4 2 5 3" xfId="23473" xr:uid="{00000000-0005-0000-0000-00007A5D0000}"/>
    <cellStyle name="Normal 7 2 3 4 2 6" xfId="23474" xr:uid="{00000000-0005-0000-0000-00007B5D0000}"/>
    <cellStyle name="Normal 7 2 3 4 2 6 2" xfId="23475" xr:uid="{00000000-0005-0000-0000-00007C5D0000}"/>
    <cellStyle name="Normal 7 2 3 4 2 7" xfId="23476" xr:uid="{00000000-0005-0000-0000-00007D5D0000}"/>
    <cellStyle name="Normal 7 2 3 4 3" xfId="23477" xr:uid="{00000000-0005-0000-0000-00007E5D0000}"/>
    <cellStyle name="Normal 7 2 3 4 3 2" xfId="23478" xr:uid="{00000000-0005-0000-0000-00007F5D0000}"/>
    <cellStyle name="Normal 7 2 3 4 3 2 2" xfId="23479" xr:uid="{00000000-0005-0000-0000-0000805D0000}"/>
    <cellStyle name="Normal 7 2 3 4 3 2 2 2" xfId="23480" xr:uid="{00000000-0005-0000-0000-0000815D0000}"/>
    <cellStyle name="Normal 7 2 3 4 3 2 3" xfId="23481" xr:uid="{00000000-0005-0000-0000-0000825D0000}"/>
    <cellStyle name="Normal 7 2 3 4 3 3" xfId="23482" xr:uid="{00000000-0005-0000-0000-0000835D0000}"/>
    <cellStyle name="Normal 7 2 3 4 3 3 2" xfId="23483" xr:uid="{00000000-0005-0000-0000-0000845D0000}"/>
    <cellStyle name="Normal 7 2 3 4 3 4" xfId="23484" xr:uid="{00000000-0005-0000-0000-0000855D0000}"/>
    <cellStyle name="Normal 7 2 3 4 4" xfId="23485" xr:uid="{00000000-0005-0000-0000-0000865D0000}"/>
    <cellStyle name="Normal 7 2 3 4 4 2" xfId="23486" xr:uid="{00000000-0005-0000-0000-0000875D0000}"/>
    <cellStyle name="Normal 7 2 3 4 4 2 2" xfId="23487" xr:uid="{00000000-0005-0000-0000-0000885D0000}"/>
    <cellStyle name="Normal 7 2 3 4 4 2 2 2" xfId="23488" xr:uid="{00000000-0005-0000-0000-0000895D0000}"/>
    <cellStyle name="Normal 7 2 3 4 4 2 3" xfId="23489" xr:uid="{00000000-0005-0000-0000-00008A5D0000}"/>
    <cellStyle name="Normal 7 2 3 4 4 3" xfId="23490" xr:uid="{00000000-0005-0000-0000-00008B5D0000}"/>
    <cellStyle name="Normal 7 2 3 4 4 3 2" xfId="23491" xr:uid="{00000000-0005-0000-0000-00008C5D0000}"/>
    <cellStyle name="Normal 7 2 3 4 4 4" xfId="23492" xr:uid="{00000000-0005-0000-0000-00008D5D0000}"/>
    <cellStyle name="Normal 7 2 3 4 5" xfId="23493" xr:uid="{00000000-0005-0000-0000-00008E5D0000}"/>
    <cellStyle name="Normal 7 2 3 4 5 2" xfId="23494" xr:uid="{00000000-0005-0000-0000-00008F5D0000}"/>
    <cellStyle name="Normal 7 2 3 4 5 2 2" xfId="23495" xr:uid="{00000000-0005-0000-0000-0000905D0000}"/>
    <cellStyle name="Normal 7 2 3 4 5 2 2 2" xfId="23496" xr:uid="{00000000-0005-0000-0000-0000915D0000}"/>
    <cellStyle name="Normal 7 2 3 4 5 2 3" xfId="23497" xr:uid="{00000000-0005-0000-0000-0000925D0000}"/>
    <cellStyle name="Normal 7 2 3 4 5 3" xfId="23498" xr:uid="{00000000-0005-0000-0000-0000935D0000}"/>
    <cellStyle name="Normal 7 2 3 4 5 3 2" xfId="23499" xr:uid="{00000000-0005-0000-0000-0000945D0000}"/>
    <cellStyle name="Normal 7 2 3 4 5 4" xfId="23500" xr:uid="{00000000-0005-0000-0000-0000955D0000}"/>
    <cellStyle name="Normal 7 2 3 4 6" xfId="23501" xr:uid="{00000000-0005-0000-0000-0000965D0000}"/>
    <cellStyle name="Normal 7 2 3 4 6 2" xfId="23502" xr:uid="{00000000-0005-0000-0000-0000975D0000}"/>
    <cellStyle name="Normal 7 2 3 4 6 2 2" xfId="23503" xr:uid="{00000000-0005-0000-0000-0000985D0000}"/>
    <cellStyle name="Normal 7 2 3 4 6 2 2 2" xfId="23504" xr:uid="{00000000-0005-0000-0000-0000995D0000}"/>
    <cellStyle name="Normal 7 2 3 4 6 2 3" xfId="23505" xr:uid="{00000000-0005-0000-0000-00009A5D0000}"/>
    <cellStyle name="Normal 7 2 3 4 6 3" xfId="23506" xr:uid="{00000000-0005-0000-0000-00009B5D0000}"/>
    <cellStyle name="Normal 7 2 3 4 6 3 2" xfId="23507" xr:uid="{00000000-0005-0000-0000-00009C5D0000}"/>
    <cellStyle name="Normal 7 2 3 4 6 4" xfId="23508" xr:uid="{00000000-0005-0000-0000-00009D5D0000}"/>
    <cellStyle name="Normal 7 2 3 4 7" xfId="23509" xr:uid="{00000000-0005-0000-0000-00009E5D0000}"/>
    <cellStyle name="Normal 7 2 3 4 7 2" xfId="23510" xr:uid="{00000000-0005-0000-0000-00009F5D0000}"/>
    <cellStyle name="Normal 7 2 3 4 7 2 2" xfId="23511" xr:uid="{00000000-0005-0000-0000-0000A05D0000}"/>
    <cellStyle name="Normal 7 2 3 4 7 3" xfId="23512" xr:uid="{00000000-0005-0000-0000-0000A15D0000}"/>
    <cellStyle name="Normal 7 2 3 4 8" xfId="23513" xr:uid="{00000000-0005-0000-0000-0000A25D0000}"/>
    <cellStyle name="Normal 7 2 3 4 8 2" xfId="23514" xr:uid="{00000000-0005-0000-0000-0000A35D0000}"/>
    <cellStyle name="Normal 7 2 3 4 9" xfId="23515" xr:uid="{00000000-0005-0000-0000-0000A45D0000}"/>
    <cellStyle name="Normal 7 2 3 4 9 2" xfId="23516" xr:uid="{00000000-0005-0000-0000-0000A55D0000}"/>
    <cellStyle name="Normal 7 2 3 5" xfId="23517" xr:uid="{00000000-0005-0000-0000-0000A65D0000}"/>
    <cellStyle name="Normal 7 2 3 5 2" xfId="23518" xr:uid="{00000000-0005-0000-0000-0000A75D0000}"/>
    <cellStyle name="Normal 7 2 3 5 2 2" xfId="23519" xr:uid="{00000000-0005-0000-0000-0000A85D0000}"/>
    <cellStyle name="Normal 7 2 3 5 2 2 2" xfId="23520" xr:uid="{00000000-0005-0000-0000-0000A95D0000}"/>
    <cellStyle name="Normal 7 2 3 5 2 2 2 2" xfId="23521" xr:uid="{00000000-0005-0000-0000-0000AA5D0000}"/>
    <cellStyle name="Normal 7 2 3 5 2 2 2 2 2" xfId="23522" xr:uid="{00000000-0005-0000-0000-0000AB5D0000}"/>
    <cellStyle name="Normal 7 2 3 5 2 2 2 3" xfId="23523" xr:uid="{00000000-0005-0000-0000-0000AC5D0000}"/>
    <cellStyle name="Normal 7 2 3 5 2 2 3" xfId="23524" xr:uid="{00000000-0005-0000-0000-0000AD5D0000}"/>
    <cellStyle name="Normal 7 2 3 5 2 2 3 2" xfId="23525" xr:uid="{00000000-0005-0000-0000-0000AE5D0000}"/>
    <cellStyle name="Normal 7 2 3 5 2 2 4" xfId="23526" xr:uid="{00000000-0005-0000-0000-0000AF5D0000}"/>
    <cellStyle name="Normal 7 2 3 5 2 3" xfId="23527" xr:uid="{00000000-0005-0000-0000-0000B05D0000}"/>
    <cellStyle name="Normal 7 2 3 5 2 3 2" xfId="23528" xr:uid="{00000000-0005-0000-0000-0000B15D0000}"/>
    <cellStyle name="Normal 7 2 3 5 2 3 2 2" xfId="23529" xr:uid="{00000000-0005-0000-0000-0000B25D0000}"/>
    <cellStyle name="Normal 7 2 3 5 2 3 2 2 2" xfId="23530" xr:uid="{00000000-0005-0000-0000-0000B35D0000}"/>
    <cellStyle name="Normal 7 2 3 5 2 3 2 3" xfId="23531" xr:uid="{00000000-0005-0000-0000-0000B45D0000}"/>
    <cellStyle name="Normal 7 2 3 5 2 3 3" xfId="23532" xr:uid="{00000000-0005-0000-0000-0000B55D0000}"/>
    <cellStyle name="Normal 7 2 3 5 2 3 3 2" xfId="23533" xr:uid="{00000000-0005-0000-0000-0000B65D0000}"/>
    <cellStyle name="Normal 7 2 3 5 2 3 4" xfId="23534" xr:uid="{00000000-0005-0000-0000-0000B75D0000}"/>
    <cellStyle name="Normal 7 2 3 5 2 4" xfId="23535" xr:uid="{00000000-0005-0000-0000-0000B85D0000}"/>
    <cellStyle name="Normal 7 2 3 5 2 4 2" xfId="23536" xr:uid="{00000000-0005-0000-0000-0000B95D0000}"/>
    <cellStyle name="Normal 7 2 3 5 2 4 2 2" xfId="23537" xr:uid="{00000000-0005-0000-0000-0000BA5D0000}"/>
    <cellStyle name="Normal 7 2 3 5 2 4 2 2 2" xfId="23538" xr:uid="{00000000-0005-0000-0000-0000BB5D0000}"/>
    <cellStyle name="Normal 7 2 3 5 2 4 2 3" xfId="23539" xr:uid="{00000000-0005-0000-0000-0000BC5D0000}"/>
    <cellStyle name="Normal 7 2 3 5 2 4 3" xfId="23540" xr:uid="{00000000-0005-0000-0000-0000BD5D0000}"/>
    <cellStyle name="Normal 7 2 3 5 2 4 3 2" xfId="23541" xr:uid="{00000000-0005-0000-0000-0000BE5D0000}"/>
    <cellStyle name="Normal 7 2 3 5 2 4 4" xfId="23542" xr:uid="{00000000-0005-0000-0000-0000BF5D0000}"/>
    <cellStyle name="Normal 7 2 3 5 2 5" xfId="23543" xr:uid="{00000000-0005-0000-0000-0000C05D0000}"/>
    <cellStyle name="Normal 7 2 3 5 2 5 2" xfId="23544" xr:uid="{00000000-0005-0000-0000-0000C15D0000}"/>
    <cellStyle name="Normal 7 2 3 5 2 5 2 2" xfId="23545" xr:uid="{00000000-0005-0000-0000-0000C25D0000}"/>
    <cellStyle name="Normal 7 2 3 5 2 5 3" xfId="23546" xr:uid="{00000000-0005-0000-0000-0000C35D0000}"/>
    <cellStyle name="Normal 7 2 3 5 2 6" xfId="23547" xr:uid="{00000000-0005-0000-0000-0000C45D0000}"/>
    <cellStyle name="Normal 7 2 3 5 2 6 2" xfId="23548" xr:uid="{00000000-0005-0000-0000-0000C55D0000}"/>
    <cellStyle name="Normal 7 2 3 5 2 7" xfId="23549" xr:uid="{00000000-0005-0000-0000-0000C65D0000}"/>
    <cellStyle name="Normal 7 2 3 5 3" xfId="23550" xr:uid="{00000000-0005-0000-0000-0000C75D0000}"/>
    <cellStyle name="Normal 7 2 3 5 3 2" xfId="23551" xr:uid="{00000000-0005-0000-0000-0000C85D0000}"/>
    <cellStyle name="Normal 7 2 3 5 3 2 2" xfId="23552" xr:uid="{00000000-0005-0000-0000-0000C95D0000}"/>
    <cellStyle name="Normal 7 2 3 5 3 2 2 2" xfId="23553" xr:uid="{00000000-0005-0000-0000-0000CA5D0000}"/>
    <cellStyle name="Normal 7 2 3 5 3 2 3" xfId="23554" xr:uid="{00000000-0005-0000-0000-0000CB5D0000}"/>
    <cellStyle name="Normal 7 2 3 5 3 3" xfId="23555" xr:uid="{00000000-0005-0000-0000-0000CC5D0000}"/>
    <cellStyle name="Normal 7 2 3 5 3 3 2" xfId="23556" xr:uid="{00000000-0005-0000-0000-0000CD5D0000}"/>
    <cellStyle name="Normal 7 2 3 5 3 4" xfId="23557" xr:uid="{00000000-0005-0000-0000-0000CE5D0000}"/>
    <cellStyle name="Normal 7 2 3 5 4" xfId="23558" xr:uid="{00000000-0005-0000-0000-0000CF5D0000}"/>
    <cellStyle name="Normal 7 2 3 5 4 2" xfId="23559" xr:uid="{00000000-0005-0000-0000-0000D05D0000}"/>
    <cellStyle name="Normal 7 2 3 5 4 2 2" xfId="23560" xr:uid="{00000000-0005-0000-0000-0000D15D0000}"/>
    <cellStyle name="Normal 7 2 3 5 4 2 2 2" xfId="23561" xr:uid="{00000000-0005-0000-0000-0000D25D0000}"/>
    <cellStyle name="Normal 7 2 3 5 4 2 3" xfId="23562" xr:uid="{00000000-0005-0000-0000-0000D35D0000}"/>
    <cellStyle name="Normal 7 2 3 5 4 3" xfId="23563" xr:uid="{00000000-0005-0000-0000-0000D45D0000}"/>
    <cellStyle name="Normal 7 2 3 5 4 3 2" xfId="23564" xr:uid="{00000000-0005-0000-0000-0000D55D0000}"/>
    <cellStyle name="Normal 7 2 3 5 4 4" xfId="23565" xr:uid="{00000000-0005-0000-0000-0000D65D0000}"/>
    <cellStyle name="Normal 7 2 3 5 5" xfId="23566" xr:uid="{00000000-0005-0000-0000-0000D75D0000}"/>
    <cellStyle name="Normal 7 2 3 5 5 2" xfId="23567" xr:uid="{00000000-0005-0000-0000-0000D85D0000}"/>
    <cellStyle name="Normal 7 2 3 5 5 2 2" xfId="23568" xr:uid="{00000000-0005-0000-0000-0000D95D0000}"/>
    <cellStyle name="Normal 7 2 3 5 5 2 2 2" xfId="23569" xr:uid="{00000000-0005-0000-0000-0000DA5D0000}"/>
    <cellStyle name="Normal 7 2 3 5 5 2 3" xfId="23570" xr:uid="{00000000-0005-0000-0000-0000DB5D0000}"/>
    <cellStyle name="Normal 7 2 3 5 5 3" xfId="23571" xr:uid="{00000000-0005-0000-0000-0000DC5D0000}"/>
    <cellStyle name="Normal 7 2 3 5 5 3 2" xfId="23572" xr:uid="{00000000-0005-0000-0000-0000DD5D0000}"/>
    <cellStyle name="Normal 7 2 3 5 5 4" xfId="23573" xr:uid="{00000000-0005-0000-0000-0000DE5D0000}"/>
    <cellStyle name="Normal 7 2 3 5 6" xfId="23574" xr:uid="{00000000-0005-0000-0000-0000DF5D0000}"/>
    <cellStyle name="Normal 7 2 3 5 6 2" xfId="23575" xr:uid="{00000000-0005-0000-0000-0000E05D0000}"/>
    <cellStyle name="Normal 7 2 3 5 6 2 2" xfId="23576" xr:uid="{00000000-0005-0000-0000-0000E15D0000}"/>
    <cellStyle name="Normal 7 2 3 5 6 3" xfId="23577" xr:uid="{00000000-0005-0000-0000-0000E25D0000}"/>
    <cellStyle name="Normal 7 2 3 5 7" xfId="23578" xr:uid="{00000000-0005-0000-0000-0000E35D0000}"/>
    <cellStyle name="Normal 7 2 3 5 7 2" xfId="23579" xr:uid="{00000000-0005-0000-0000-0000E45D0000}"/>
    <cellStyle name="Normal 7 2 3 5 8" xfId="23580" xr:uid="{00000000-0005-0000-0000-0000E55D0000}"/>
    <cellStyle name="Normal 7 2 3 5 8 2" xfId="23581" xr:uid="{00000000-0005-0000-0000-0000E65D0000}"/>
    <cellStyle name="Normal 7 2 3 5 9" xfId="23582" xr:uid="{00000000-0005-0000-0000-0000E75D0000}"/>
    <cellStyle name="Normal 7 2 3 6" xfId="23583" xr:uid="{00000000-0005-0000-0000-0000E85D0000}"/>
    <cellStyle name="Normal 7 2 3 6 2" xfId="23584" xr:uid="{00000000-0005-0000-0000-0000E95D0000}"/>
    <cellStyle name="Normal 7 2 3 6 2 2" xfId="23585" xr:uid="{00000000-0005-0000-0000-0000EA5D0000}"/>
    <cellStyle name="Normal 7 2 3 6 2 2 2" xfId="23586" xr:uid="{00000000-0005-0000-0000-0000EB5D0000}"/>
    <cellStyle name="Normal 7 2 3 6 2 2 2 2" xfId="23587" xr:uid="{00000000-0005-0000-0000-0000EC5D0000}"/>
    <cellStyle name="Normal 7 2 3 6 2 2 2 2 2" xfId="23588" xr:uid="{00000000-0005-0000-0000-0000ED5D0000}"/>
    <cellStyle name="Normal 7 2 3 6 2 2 2 3" xfId="23589" xr:uid="{00000000-0005-0000-0000-0000EE5D0000}"/>
    <cellStyle name="Normal 7 2 3 6 2 2 3" xfId="23590" xr:uid="{00000000-0005-0000-0000-0000EF5D0000}"/>
    <cellStyle name="Normal 7 2 3 6 2 2 3 2" xfId="23591" xr:uid="{00000000-0005-0000-0000-0000F05D0000}"/>
    <cellStyle name="Normal 7 2 3 6 2 2 4" xfId="23592" xr:uid="{00000000-0005-0000-0000-0000F15D0000}"/>
    <cellStyle name="Normal 7 2 3 6 2 3" xfId="23593" xr:uid="{00000000-0005-0000-0000-0000F25D0000}"/>
    <cellStyle name="Normal 7 2 3 6 2 3 2" xfId="23594" xr:uid="{00000000-0005-0000-0000-0000F35D0000}"/>
    <cellStyle name="Normal 7 2 3 6 2 3 2 2" xfId="23595" xr:uid="{00000000-0005-0000-0000-0000F45D0000}"/>
    <cellStyle name="Normal 7 2 3 6 2 3 2 2 2" xfId="23596" xr:uid="{00000000-0005-0000-0000-0000F55D0000}"/>
    <cellStyle name="Normal 7 2 3 6 2 3 2 3" xfId="23597" xr:uid="{00000000-0005-0000-0000-0000F65D0000}"/>
    <cellStyle name="Normal 7 2 3 6 2 3 3" xfId="23598" xr:uid="{00000000-0005-0000-0000-0000F75D0000}"/>
    <cellStyle name="Normal 7 2 3 6 2 3 3 2" xfId="23599" xr:uid="{00000000-0005-0000-0000-0000F85D0000}"/>
    <cellStyle name="Normal 7 2 3 6 2 3 4" xfId="23600" xr:uid="{00000000-0005-0000-0000-0000F95D0000}"/>
    <cellStyle name="Normal 7 2 3 6 2 4" xfId="23601" xr:uid="{00000000-0005-0000-0000-0000FA5D0000}"/>
    <cellStyle name="Normal 7 2 3 6 2 4 2" xfId="23602" xr:uid="{00000000-0005-0000-0000-0000FB5D0000}"/>
    <cellStyle name="Normal 7 2 3 6 2 4 2 2" xfId="23603" xr:uid="{00000000-0005-0000-0000-0000FC5D0000}"/>
    <cellStyle name="Normal 7 2 3 6 2 4 2 2 2" xfId="23604" xr:uid="{00000000-0005-0000-0000-0000FD5D0000}"/>
    <cellStyle name="Normal 7 2 3 6 2 4 2 3" xfId="23605" xr:uid="{00000000-0005-0000-0000-0000FE5D0000}"/>
    <cellStyle name="Normal 7 2 3 6 2 4 3" xfId="23606" xr:uid="{00000000-0005-0000-0000-0000FF5D0000}"/>
    <cellStyle name="Normal 7 2 3 6 2 4 3 2" xfId="23607" xr:uid="{00000000-0005-0000-0000-0000005E0000}"/>
    <cellStyle name="Normal 7 2 3 6 2 4 4" xfId="23608" xr:uid="{00000000-0005-0000-0000-0000015E0000}"/>
    <cellStyle name="Normal 7 2 3 6 2 5" xfId="23609" xr:uid="{00000000-0005-0000-0000-0000025E0000}"/>
    <cellStyle name="Normal 7 2 3 6 2 5 2" xfId="23610" xr:uid="{00000000-0005-0000-0000-0000035E0000}"/>
    <cellStyle name="Normal 7 2 3 6 2 5 2 2" xfId="23611" xr:uid="{00000000-0005-0000-0000-0000045E0000}"/>
    <cellStyle name="Normal 7 2 3 6 2 5 3" xfId="23612" xr:uid="{00000000-0005-0000-0000-0000055E0000}"/>
    <cellStyle name="Normal 7 2 3 6 2 6" xfId="23613" xr:uid="{00000000-0005-0000-0000-0000065E0000}"/>
    <cellStyle name="Normal 7 2 3 6 2 6 2" xfId="23614" xr:uid="{00000000-0005-0000-0000-0000075E0000}"/>
    <cellStyle name="Normal 7 2 3 6 2 7" xfId="23615" xr:uid="{00000000-0005-0000-0000-0000085E0000}"/>
    <cellStyle name="Normal 7 2 3 6 3" xfId="23616" xr:uid="{00000000-0005-0000-0000-0000095E0000}"/>
    <cellStyle name="Normal 7 2 3 6 3 2" xfId="23617" xr:uid="{00000000-0005-0000-0000-00000A5E0000}"/>
    <cellStyle name="Normal 7 2 3 6 3 2 2" xfId="23618" xr:uid="{00000000-0005-0000-0000-00000B5E0000}"/>
    <cellStyle name="Normal 7 2 3 6 3 2 2 2" xfId="23619" xr:uid="{00000000-0005-0000-0000-00000C5E0000}"/>
    <cellStyle name="Normal 7 2 3 6 3 2 3" xfId="23620" xr:uid="{00000000-0005-0000-0000-00000D5E0000}"/>
    <cellStyle name="Normal 7 2 3 6 3 3" xfId="23621" xr:uid="{00000000-0005-0000-0000-00000E5E0000}"/>
    <cellStyle name="Normal 7 2 3 6 3 3 2" xfId="23622" xr:uid="{00000000-0005-0000-0000-00000F5E0000}"/>
    <cellStyle name="Normal 7 2 3 6 3 4" xfId="23623" xr:uid="{00000000-0005-0000-0000-0000105E0000}"/>
    <cellStyle name="Normal 7 2 3 6 4" xfId="23624" xr:uid="{00000000-0005-0000-0000-0000115E0000}"/>
    <cellStyle name="Normal 7 2 3 6 4 2" xfId="23625" xr:uid="{00000000-0005-0000-0000-0000125E0000}"/>
    <cellStyle name="Normal 7 2 3 6 4 2 2" xfId="23626" xr:uid="{00000000-0005-0000-0000-0000135E0000}"/>
    <cellStyle name="Normal 7 2 3 6 4 2 2 2" xfId="23627" xr:uid="{00000000-0005-0000-0000-0000145E0000}"/>
    <cellStyle name="Normal 7 2 3 6 4 2 3" xfId="23628" xr:uid="{00000000-0005-0000-0000-0000155E0000}"/>
    <cellStyle name="Normal 7 2 3 6 4 3" xfId="23629" xr:uid="{00000000-0005-0000-0000-0000165E0000}"/>
    <cellStyle name="Normal 7 2 3 6 4 3 2" xfId="23630" xr:uid="{00000000-0005-0000-0000-0000175E0000}"/>
    <cellStyle name="Normal 7 2 3 6 4 4" xfId="23631" xr:uid="{00000000-0005-0000-0000-0000185E0000}"/>
    <cellStyle name="Normal 7 2 3 6 5" xfId="23632" xr:uid="{00000000-0005-0000-0000-0000195E0000}"/>
    <cellStyle name="Normal 7 2 3 6 5 2" xfId="23633" xr:uid="{00000000-0005-0000-0000-00001A5E0000}"/>
    <cellStyle name="Normal 7 2 3 6 5 2 2" xfId="23634" xr:uid="{00000000-0005-0000-0000-00001B5E0000}"/>
    <cellStyle name="Normal 7 2 3 6 5 2 2 2" xfId="23635" xr:uid="{00000000-0005-0000-0000-00001C5E0000}"/>
    <cellStyle name="Normal 7 2 3 6 5 2 3" xfId="23636" xr:uid="{00000000-0005-0000-0000-00001D5E0000}"/>
    <cellStyle name="Normal 7 2 3 6 5 3" xfId="23637" xr:uid="{00000000-0005-0000-0000-00001E5E0000}"/>
    <cellStyle name="Normal 7 2 3 6 5 3 2" xfId="23638" xr:uid="{00000000-0005-0000-0000-00001F5E0000}"/>
    <cellStyle name="Normal 7 2 3 6 5 4" xfId="23639" xr:uid="{00000000-0005-0000-0000-0000205E0000}"/>
    <cellStyle name="Normal 7 2 3 6 6" xfId="23640" xr:uid="{00000000-0005-0000-0000-0000215E0000}"/>
    <cellStyle name="Normal 7 2 3 6 6 2" xfId="23641" xr:uid="{00000000-0005-0000-0000-0000225E0000}"/>
    <cellStyle name="Normal 7 2 3 6 6 2 2" xfId="23642" xr:uid="{00000000-0005-0000-0000-0000235E0000}"/>
    <cellStyle name="Normal 7 2 3 6 6 3" xfId="23643" xr:uid="{00000000-0005-0000-0000-0000245E0000}"/>
    <cellStyle name="Normal 7 2 3 6 7" xfId="23644" xr:uid="{00000000-0005-0000-0000-0000255E0000}"/>
    <cellStyle name="Normal 7 2 3 6 7 2" xfId="23645" xr:uid="{00000000-0005-0000-0000-0000265E0000}"/>
    <cellStyle name="Normal 7 2 3 6 8" xfId="23646" xr:uid="{00000000-0005-0000-0000-0000275E0000}"/>
    <cellStyle name="Normal 7 2 3 7" xfId="23647" xr:uid="{00000000-0005-0000-0000-0000285E0000}"/>
    <cellStyle name="Normal 7 2 3 7 2" xfId="23648" xr:uid="{00000000-0005-0000-0000-0000295E0000}"/>
    <cellStyle name="Normal 7 2 3 7 2 2" xfId="23649" xr:uid="{00000000-0005-0000-0000-00002A5E0000}"/>
    <cellStyle name="Normal 7 2 3 7 2 2 2" xfId="23650" xr:uid="{00000000-0005-0000-0000-00002B5E0000}"/>
    <cellStyle name="Normal 7 2 3 7 2 2 2 2" xfId="23651" xr:uid="{00000000-0005-0000-0000-00002C5E0000}"/>
    <cellStyle name="Normal 7 2 3 7 2 2 3" xfId="23652" xr:uid="{00000000-0005-0000-0000-00002D5E0000}"/>
    <cellStyle name="Normal 7 2 3 7 2 3" xfId="23653" xr:uid="{00000000-0005-0000-0000-00002E5E0000}"/>
    <cellStyle name="Normal 7 2 3 7 2 3 2" xfId="23654" xr:uid="{00000000-0005-0000-0000-00002F5E0000}"/>
    <cellStyle name="Normal 7 2 3 7 2 4" xfId="23655" xr:uid="{00000000-0005-0000-0000-0000305E0000}"/>
    <cellStyle name="Normal 7 2 3 7 3" xfId="23656" xr:uid="{00000000-0005-0000-0000-0000315E0000}"/>
    <cellStyle name="Normal 7 2 3 7 3 2" xfId="23657" xr:uid="{00000000-0005-0000-0000-0000325E0000}"/>
    <cellStyle name="Normal 7 2 3 7 3 2 2" xfId="23658" xr:uid="{00000000-0005-0000-0000-0000335E0000}"/>
    <cellStyle name="Normal 7 2 3 7 3 2 2 2" xfId="23659" xr:uid="{00000000-0005-0000-0000-0000345E0000}"/>
    <cellStyle name="Normal 7 2 3 7 3 2 3" xfId="23660" xr:uid="{00000000-0005-0000-0000-0000355E0000}"/>
    <cellStyle name="Normal 7 2 3 7 3 3" xfId="23661" xr:uid="{00000000-0005-0000-0000-0000365E0000}"/>
    <cellStyle name="Normal 7 2 3 7 3 3 2" xfId="23662" xr:uid="{00000000-0005-0000-0000-0000375E0000}"/>
    <cellStyle name="Normal 7 2 3 7 3 4" xfId="23663" xr:uid="{00000000-0005-0000-0000-0000385E0000}"/>
    <cellStyle name="Normal 7 2 3 7 4" xfId="23664" xr:uid="{00000000-0005-0000-0000-0000395E0000}"/>
    <cellStyle name="Normal 7 2 3 7 4 2" xfId="23665" xr:uid="{00000000-0005-0000-0000-00003A5E0000}"/>
    <cellStyle name="Normal 7 2 3 7 4 2 2" xfId="23666" xr:uid="{00000000-0005-0000-0000-00003B5E0000}"/>
    <cellStyle name="Normal 7 2 3 7 4 2 2 2" xfId="23667" xr:uid="{00000000-0005-0000-0000-00003C5E0000}"/>
    <cellStyle name="Normal 7 2 3 7 4 2 3" xfId="23668" xr:uid="{00000000-0005-0000-0000-00003D5E0000}"/>
    <cellStyle name="Normal 7 2 3 7 4 3" xfId="23669" xr:uid="{00000000-0005-0000-0000-00003E5E0000}"/>
    <cellStyle name="Normal 7 2 3 7 4 3 2" xfId="23670" xr:uid="{00000000-0005-0000-0000-00003F5E0000}"/>
    <cellStyle name="Normal 7 2 3 7 4 4" xfId="23671" xr:uid="{00000000-0005-0000-0000-0000405E0000}"/>
    <cellStyle name="Normal 7 2 3 7 5" xfId="23672" xr:uid="{00000000-0005-0000-0000-0000415E0000}"/>
    <cellStyle name="Normal 7 2 3 7 5 2" xfId="23673" xr:uid="{00000000-0005-0000-0000-0000425E0000}"/>
    <cellStyle name="Normal 7 2 3 7 5 2 2" xfId="23674" xr:uid="{00000000-0005-0000-0000-0000435E0000}"/>
    <cellStyle name="Normal 7 2 3 7 5 3" xfId="23675" xr:uid="{00000000-0005-0000-0000-0000445E0000}"/>
    <cellStyle name="Normal 7 2 3 7 6" xfId="23676" xr:uid="{00000000-0005-0000-0000-0000455E0000}"/>
    <cellStyle name="Normal 7 2 3 7 6 2" xfId="23677" xr:uid="{00000000-0005-0000-0000-0000465E0000}"/>
    <cellStyle name="Normal 7 2 3 7 7" xfId="23678" xr:uid="{00000000-0005-0000-0000-0000475E0000}"/>
    <cellStyle name="Normal 7 2 3 8" xfId="23679" xr:uid="{00000000-0005-0000-0000-0000485E0000}"/>
    <cellStyle name="Normal 7 2 3 8 2" xfId="23680" xr:uid="{00000000-0005-0000-0000-0000495E0000}"/>
    <cellStyle name="Normal 7 2 3 8 2 2" xfId="23681" xr:uid="{00000000-0005-0000-0000-00004A5E0000}"/>
    <cellStyle name="Normal 7 2 3 8 2 2 2" xfId="23682" xr:uid="{00000000-0005-0000-0000-00004B5E0000}"/>
    <cellStyle name="Normal 7 2 3 8 2 3" xfId="23683" xr:uid="{00000000-0005-0000-0000-00004C5E0000}"/>
    <cellStyle name="Normal 7 2 3 8 3" xfId="23684" xr:uid="{00000000-0005-0000-0000-00004D5E0000}"/>
    <cellStyle name="Normal 7 2 3 8 3 2" xfId="23685" xr:uid="{00000000-0005-0000-0000-00004E5E0000}"/>
    <cellStyle name="Normal 7 2 3 8 4" xfId="23686" xr:uid="{00000000-0005-0000-0000-00004F5E0000}"/>
    <cellStyle name="Normal 7 2 3 9" xfId="23687" xr:uid="{00000000-0005-0000-0000-0000505E0000}"/>
    <cellStyle name="Normal 7 2 3 9 2" xfId="23688" xr:uid="{00000000-0005-0000-0000-0000515E0000}"/>
    <cellStyle name="Normal 7 2 3 9 2 2" xfId="23689" xr:uid="{00000000-0005-0000-0000-0000525E0000}"/>
    <cellStyle name="Normal 7 2 3 9 2 2 2" xfId="23690" xr:uid="{00000000-0005-0000-0000-0000535E0000}"/>
    <cellStyle name="Normal 7 2 3 9 2 3" xfId="23691" xr:uid="{00000000-0005-0000-0000-0000545E0000}"/>
    <cellStyle name="Normal 7 2 3 9 3" xfId="23692" xr:uid="{00000000-0005-0000-0000-0000555E0000}"/>
    <cellStyle name="Normal 7 2 3 9 3 2" xfId="23693" xr:uid="{00000000-0005-0000-0000-0000565E0000}"/>
    <cellStyle name="Normal 7 2 3 9 4" xfId="23694" xr:uid="{00000000-0005-0000-0000-0000575E0000}"/>
    <cellStyle name="Normal 7 2 4" xfId="565" xr:uid="{00000000-0005-0000-0000-0000585E0000}"/>
    <cellStyle name="Normal 7 2 4 10" xfId="23695" xr:uid="{00000000-0005-0000-0000-0000595E0000}"/>
    <cellStyle name="Normal 7 2 4 10 2" xfId="23696" xr:uid="{00000000-0005-0000-0000-00005A5E0000}"/>
    <cellStyle name="Normal 7 2 4 10 2 2" xfId="23697" xr:uid="{00000000-0005-0000-0000-00005B5E0000}"/>
    <cellStyle name="Normal 7 2 4 10 2 2 2" xfId="23698" xr:uid="{00000000-0005-0000-0000-00005C5E0000}"/>
    <cellStyle name="Normal 7 2 4 10 2 3" xfId="23699" xr:uid="{00000000-0005-0000-0000-00005D5E0000}"/>
    <cellStyle name="Normal 7 2 4 10 3" xfId="23700" xr:uid="{00000000-0005-0000-0000-00005E5E0000}"/>
    <cellStyle name="Normal 7 2 4 10 3 2" xfId="23701" xr:uid="{00000000-0005-0000-0000-00005F5E0000}"/>
    <cellStyle name="Normal 7 2 4 10 4" xfId="23702" xr:uid="{00000000-0005-0000-0000-0000605E0000}"/>
    <cellStyle name="Normal 7 2 4 11" xfId="23703" xr:uid="{00000000-0005-0000-0000-0000615E0000}"/>
    <cellStyle name="Normal 7 2 4 11 2" xfId="23704" xr:uid="{00000000-0005-0000-0000-0000625E0000}"/>
    <cellStyle name="Normal 7 2 4 11 2 2" xfId="23705" xr:uid="{00000000-0005-0000-0000-0000635E0000}"/>
    <cellStyle name="Normal 7 2 4 11 3" xfId="23706" xr:uid="{00000000-0005-0000-0000-0000645E0000}"/>
    <cellStyle name="Normal 7 2 4 12" xfId="23707" xr:uid="{00000000-0005-0000-0000-0000655E0000}"/>
    <cellStyle name="Normal 7 2 4 12 2" xfId="23708" xr:uid="{00000000-0005-0000-0000-0000665E0000}"/>
    <cellStyle name="Normal 7 2 4 13" xfId="23709" xr:uid="{00000000-0005-0000-0000-0000675E0000}"/>
    <cellStyle name="Normal 7 2 4 13 2" xfId="23710" xr:uid="{00000000-0005-0000-0000-0000685E0000}"/>
    <cellStyle name="Normal 7 2 4 14" xfId="23711" xr:uid="{00000000-0005-0000-0000-0000695E0000}"/>
    <cellStyle name="Normal 7 2 4 2" xfId="566" xr:uid="{00000000-0005-0000-0000-00006A5E0000}"/>
    <cellStyle name="Normal 7 2 4 2 10" xfId="23712" xr:uid="{00000000-0005-0000-0000-00006B5E0000}"/>
    <cellStyle name="Normal 7 2 4 2 10 2" xfId="23713" xr:uid="{00000000-0005-0000-0000-00006C5E0000}"/>
    <cellStyle name="Normal 7 2 4 2 11" xfId="23714" xr:uid="{00000000-0005-0000-0000-00006D5E0000}"/>
    <cellStyle name="Normal 7 2 4 2 2" xfId="23715" xr:uid="{00000000-0005-0000-0000-00006E5E0000}"/>
    <cellStyle name="Normal 7 2 4 2 2 2" xfId="23716" xr:uid="{00000000-0005-0000-0000-00006F5E0000}"/>
    <cellStyle name="Normal 7 2 4 2 2 2 2" xfId="23717" xr:uid="{00000000-0005-0000-0000-0000705E0000}"/>
    <cellStyle name="Normal 7 2 4 2 2 2 2 2" xfId="23718" xr:uid="{00000000-0005-0000-0000-0000715E0000}"/>
    <cellStyle name="Normal 7 2 4 2 2 2 2 2 2" xfId="23719" xr:uid="{00000000-0005-0000-0000-0000725E0000}"/>
    <cellStyle name="Normal 7 2 4 2 2 2 2 2 2 2" xfId="23720" xr:uid="{00000000-0005-0000-0000-0000735E0000}"/>
    <cellStyle name="Normal 7 2 4 2 2 2 2 2 3" xfId="23721" xr:uid="{00000000-0005-0000-0000-0000745E0000}"/>
    <cellStyle name="Normal 7 2 4 2 2 2 2 3" xfId="23722" xr:uid="{00000000-0005-0000-0000-0000755E0000}"/>
    <cellStyle name="Normal 7 2 4 2 2 2 2 3 2" xfId="23723" xr:uid="{00000000-0005-0000-0000-0000765E0000}"/>
    <cellStyle name="Normal 7 2 4 2 2 2 2 4" xfId="23724" xr:uid="{00000000-0005-0000-0000-0000775E0000}"/>
    <cellStyle name="Normal 7 2 4 2 2 2 3" xfId="23725" xr:uid="{00000000-0005-0000-0000-0000785E0000}"/>
    <cellStyle name="Normal 7 2 4 2 2 2 3 2" xfId="23726" xr:uid="{00000000-0005-0000-0000-0000795E0000}"/>
    <cellStyle name="Normal 7 2 4 2 2 2 3 2 2" xfId="23727" xr:uid="{00000000-0005-0000-0000-00007A5E0000}"/>
    <cellStyle name="Normal 7 2 4 2 2 2 3 2 2 2" xfId="23728" xr:uid="{00000000-0005-0000-0000-00007B5E0000}"/>
    <cellStyle name="Normal 7 2 4 2 2 2 3 2 3" xfId="23729" xr:uid="{00000000-0005-0000-0000-00007C5E0000}"/>
    <cellStyle name="Normal 7 2 4 2 2 2 3 3" xfId="23730" xr:uid="{00000000-0005-0000-0000-00007D5E0000}"/>
    <cellStyle name="Normal 7 2 4 2 2 2 3 3 2" xfId="23731" xr:uid="{00000000-0005-0000-0000-00007E5E0000}"/>
    <cellStyle name="Normal 7 2 4 2 2 2 3 4" xfId="23732" xr:uid="{00000000-0005-0000-0000-00007F5E0000}"/>
    <cellStyle name="Normal 7 2 4 2 2 2 4" xfId="23733" xr:uid="{00000000-0005-0000-0000-0000805E0000}"/>
    <cellStyle name="Normal 7 2 4 2 2 2 4 2" xfId="23734" xr:uid="{00000000-0005-0000-0000-0000815E0000}"/>
    <cellStyle name="Normal 7 2 4 2 2 2 4 2 2" xfId="23735" xr:uid="{00000000-0005-0000-0000-0000825E0000}"/>
    <cellStyle name="Normal 7 2 4 2 2 2 4 2 2 2" xfId="23736" xr:uid="{00000000-0005-0000-0000-0000835E0000}"/>
    <cellStyle name="Normal 7 2 4 2 2 2 4 2 3" xfId="23737" xr:uid="{00000000-0005-0000-0000-0000845E0000}"/>
    <cellStyle name="Normal 7 2 4 2 2 2 4 3" xfId="23738" xr:uid="{00000000-0005-0000-0000-0000855E0000}"/>
    <cellStyle name="Normal 7 2 4 2 2 2 4 3 2" xfId="23739" xr:uid="{00000000-0005-0000-0000-0000865E0000}"/>
    <cellStyle name="Normal 7 2 4 2 2 2 4 4" xfId="23740" xr:uid="{00000000-0005-0000-0000-0000875E0000}"/>
    <cellStyle name="Normal 7 2 4 2 2 2 5" xfId="23741" xr:uid="{00000000-0005-0000-0000-0000885E0000}"/>
    <cellStyle name="Normal 7 2 4 2 2 2 5 2" xfId="23742" xr:uid="{00000000-0005-0000-0000-0000895E0000}"/>
    <cellStyle name="Normal 7 2 4 2 2 2 5 2 2" xfId="23743" xr:uid="{00000000-0005-0000-0000-00008A5E0000}"/>
    <cellStyle name="Normal 7 2 4 2 2 2 5 3" xfId="23744" xr:uid="{00000000-0005-0000-0000-00008B5E0000}"/>
    <cellStyle name="Normal 7 2 4 2 2 2 6" xfId="23745" xr:uid="{00000000-0005-0000-0000-00008C5E0000}"/>
    <cellStyle name="Normal 7 2 4 2 2 2 6 2" xfId="23746" xr:uid="{00000000-0005-0000-0000-00008D5E0000}"/>
    <cellStyle name="Normal 7 2 4 2 2 2 7" xfId="23747" xr:uid="{00000000-0005-0000-0000-00008E5E0000}"/>
    <cellStyle name="Normal 7 2 4 2 2 3" xfId="23748" xr:uid="{00000000-0005-0000-0000-00008F5E0000}"/>
    <cellStyle name="Normal 7 2 4 2 2 3 2" xfId="23749" xr:uid="{00000000-0005-0000-0000-0000905E0000}"/>
    <cellStyle name="Normal 7 2 4 2 2 3 2 2" xfId="23750" xr:uid="{00000000-0005-0000-0000-0000915E0000}"/>
    <cellStyle name="Normal 7 2 4 2 2 3 2 2 2" xfId="23751" xr:uid="{00000000-0005-0000-0000-0000925E0000}"/>
    <cellStyle name="Normal 7 2 4 2 2 3 2 3" xfId="23752" xr:uid="{00000000-0005-0000-0000-0000935E0000}"/>
    <cellStyle name="Normal 7 2 4 2 2 3 3" xfId="23753" xr:uid="{00000000-0005-0000-0000-0000945E0000}"/>
    <cellStyle name="Normal 7 2 4 2 2 3 3 2" xfId="23754" xr:uid="{00000000-0005-0000-0000-0000955E0000}"/>
    <cellStyle name="Normal 7 2 4 2 2 3 4" xfId="23755" xr:uid="{00000000-0005-0000-0000-0000965E0000}"/>
    <cellStyle name="Normal 7 2 4 2 2 4" xfId="23756" xr:uid="{00000000-0005-0000-0000-0000975E0000}"/>
    <cellStyle name="Normal 7 2 4 2 2 4 2" xfId="23757" xr:uid="{00000000-0005-0000-0000-0000985E0000}"/>
    <cellStyle name="Normal 7 2 4 2 2 4 2 2" xfId="23758" xr:uid="{00000000-0005-0000-0000-0000995E0000}"/>
    <cellStyle name="Normal 7 2 4 2 2 4 2 2 2" xfId="23759" xr:uid="{00000000-0005-0000-0000-00009A5E0000}"/>
    <cellStyle name="Normal 7 2 4 2 2 4 2 3" xfId="23760" xr:uid="{00000000-0005-0000-0000-00009B5E0000}"/>
    <cellStyle name="Normal 7 2 4 2 2 4 3" xfId="23761" xr:uid="{00000000-0005-0000-0000-00009C5E0000}"/>
    <cellStyle name="Normal 7 2 4 2 2 4 3 2" xfId="23762" xr:uid="{00000000-0005-0000-0000-00009D5E0000}"/>
    <cellStyle name="Normal 7 2 4 2 2 4 4" xfId="23763" xr:uid="{00000000-0005-0000-0000-00009E5E0000}"/>
    <cellStyle name="Normal 7 2 4 2 2 5" xfId="23764" xr:uid="{00000000-0005-0000-0000-00009F5E0000}"/>
    <cellStyle name="Normal 7 2 4 2 2 5 2" xfId="23765" xr:uid="{00000000-0005-0000-0000-0000A05E0000}"/>
    <cellStyle name="Normal 7 2 4 2 2 5 2 2" xfId="23766" xr:uid="{00000000-0005-0000-0000-0000A15E0000}"/>
    <cellStyle name="Normal 7 2 4 2 2 5 2 2 2" xfId="23767" xr:uid="{00000000-0005-0000-0000-0000A25E0000}"/>
    <cellStyle name="Normal 7 2 4 2 2 5 2 3" xfId="23768" xr:uid="{00000000-0005-0000-0000-0000A35E0000}"/>
    <cellStyle name="Normal 7 2 4 2 2 5 3" xfId="23769" xr:uid="{00000000-0005-0000-0000-0000A45E0000}"/>
    <cellStyle name="Normal 7 2 4 2 2 5 3 2" xfId="23770" xr:uid="{00000000-0005-0000-0000-0000A55E0000}"/>
    <cellStyle name="Normal 7 2 4 2 2 5 4" xfId="23771" xr:uid="{00000000-0005-0000-0000-0000A65E0000}"/>
    <cellStyle name="Normal 7 2 4 2 2 6" xfId="23772" xr:uid="{00000000-0005-0000-0000-0000A75E0000}"/>
    <cellStyle name="Normal 7 2 4 2 2 6 2" xfId="23773" xr:uid="{00000000-0005-0000-0000-0000A85E0000}"/>
    <cellStyle name="Normal 7 2 4 2 2 6 2 2" xfId="23774" xr:uid="{00000000-0005-0000-0000-0000A95E0000}"/>
    <cellStyle name="Normal 7 2 4 2 2 6 3" xfId="23775" xr:uid="{00000000-0005-0000-0000-0000AA5E0000}"/>
    <cellStyle name="Normal 7 2 4 2 2 7" xfId="23776" xr:uid="{00000000-0005-0000-0000-0000AB5E0000}"/>
    <cellStyle name="Normal 7 2 4 2 2 7 2" xfId="23777" xr:uid="{00000000-0005-0000-0000-0000AC5E0000}"/>
    <cellStyle name="Normal 7 2 4 2 2 8" xfId="23778" xr:uid="{00000000-0005-0000-0000-0000AD5E0000}"/>
    <cellStyle name="Normal 7 2 4 2 2 8 2" xfId="23779" xr:uid="{00000000-0005-0000-0000-0000AE5E0000}"/>
    <cellStyle name="Normal 7 2 4 2 2 9" xfId="23780" xr:uid="{00000000-0005-0000-0000-0000AF5E0000}"/>
    <cellStyle name="Normal 7 2 4 2 3" xfId="23781" xr:uid="{00000000-0005-0000-0000-0000B05E0000}"/>
    <cellStyle name="Normal 7 2 4 2 3 2" xfId="23782" xr:uid="{00000000-0005-0000-0000-0000B15E0000}"/>
    <cellStyle name="Normal 7 2 4 2 3 2 2" xfId="23783" xr:uid="{00000000-0005-0000-0000-0000B25E0000}"/>
    <cellStyle name="Normal 7 2 4 2 3 2 2 2" xfId="23784" xr:uid="{00000000-0005-0000-0000-0000B35E0000}"/>
    <cellStyle name="Normal 7 2 4 2 3 2 2 2 2" xfId="23785" xr:uid="{00000000-0005-0000-0000-0000B45E0000}"/>
    <cellStyle name="Normal 7 2 4 2 3 2 2 3" xfId="23786" xr:uid="{00000000-0005-0000-0000-0000B55E0000}"/>
    <cellStyle name="Normal 7 2 4 2 3 2 3" xfId="23787" xr:uid="{00000000-0005-0000-0000-0000B65E0000}"/>
    <cellStyle name="Normal 7 2 4 2 3 2 3 2" xfId="23788" xr:uid="{00000000-0005-0000-0000-0000B75E0000}"/>
    <cellStyle name="Normal 7 2 4 2 3 2 4" xfId="23789" xr:uid="{00000000-0005-0000-0000-0000B85E0000}"/>
    <cellStyle name="Normal 7 2 4 2 3 3" xfId="23790" xr:uid="{00000000-0005-0000-0000-0000B95E0000}"/>
    <cellStyle name="Normal 7 2 4 2 3 3 2" xfId="23791" xr:uid="{00000000-0005-0000-0000-0000BA5E0000}"/>
    <cellStyle name="Normal 7 2 4 2 3 3 2 2" xfId="23792" xr:uid="{00000000-0005-0000-0000-0000BB5E0000}"/>
    <cellStyle name="Normal 7 2 4 2 3 3 2 2 2" xfId="23793" xr:uid="{00000000-0005-0000-0000-0000BC5E0000}"/>
    <cellStyle name="Normal 7 2 4 2 3 3 2 3" xfId="23794" xr:uid="{00000000-0005-0000-0000-0000BD5E0000}"/>
    <cellStyle name="Normal 7 2 4 2 3 3 3" xfId="23795" xr:uid="{00000000-0005-0000-0000-0000BE5E0000}"/>
    <cellStyle name="Normal 7 2 4 2 3 3 3 2" xfId="23796" xr:uid="{00000000-0005-0000-0000-0000BF5E0000}"/>
    <cellStyle name="Normal 7 2 4 2 3 3 4" xfId="23797" xr:uid="{00000000-0005-0000-0000-0000C05E0000}"/>
    <cellStyle name="Normal 7 2 4 2 3 4" xfId="23798" xr:uid="{00000000-0005-0000-0000-0000C15E0000}"/>
    <cellStyle name="Normal 7 2 4 2 3 4 2" xfId="23799" xr:uid="{00000000-0005-0000-0000-0000C25E0000}"/>
    <cellStyle name="Normal 7 2 4 2 3 4 2 2" xfId="23800" xr:uid="{00000000-0005-0000-0000-0000C35E0000}"/>
    <cellStyle name="Normal 7 2 4 2 3 4 2 2 2" xfId="23801" xr:uid="{00000000-0005-0000-0000-0000C45E0000}"/>
    <cellStyle name="Normal 7 2 4 2 3 4 2 3" xfId="23802" xr:uid="{00000000-0005-0000-0000-0000C55E0000}"/>
    <cellStyle name="Normal 7 2 4 2 3 4 3" xfId="23803" xr:uid="{00000000-0005-0000-0000-0000C65E0000}"/>
    <cellStyle name="Normal 7 2 4 2 3 4 3 2" xfId="23804" xr:uid="{00000000-0005-0000-0000-0000C75E0000}"/>
    <cellStyle name="Normal 7 2 4 2 3 4 4" xfId="23805" xr:uid="{00000000-0005-0000-0000-0000C85E0000}"/>
    <cellStyle name="Normal 7 2 4 2 3 5" xfId="23806" xr:uid="{00000000-0005-0000-0000-0000C95E0000}"/>
    <cellStyle name="Normal 7 2 4 2 3 5 2" xfId="23807" xr:uid="{00000000-0005-0000-0000-0000CA5E0000}"/>
    <cellStyle name="Normal 7 2 4 2 3 5 2 2" xfId="23808" xr:uid="{00000000-0005-0000-0000-0000CB5E0000}"/>
    <cellStyle name="Normal 7 2 4 2 3 5 3" xfId="23809" xr:uid="{00000000-0005-0000-0000-0000CC5E0000}"/>
    <cellStyle name="Normal 7 2 4 2 3 6" xfId="23810" xr:uid="{00000000-0005-0000-0000-0000CD5E0000}"/>
    <cellStyle name="Normal 7 2 4 2 3 6 2" xfId="23811" xr:uid="{00000000-0005-0000-0000-0000CE5E0000}"/>
    <cellStyle name="Normal 7 2 4 2 3 7" xfId="23812" xr:uid="{00000000-0005-0000-0000-0000CF5E0000}"/>
    <cellStyle name="Normal 7 2 4 2 4" xfId="23813" xr:uid="{00000000-0005-0000-0000-0000D05E0000}"/>
    <cellStyle name="Normal 7 2 4 2 4 2" xfId="23814" xr:uid="{00000000-0005-0000-0000-0000D15E0000}"/>
    <cellStyle name="Normal 7 2 4 2 4 2 2" xfId="23815" xr:uid="{00000000-0005-0000-0000-0000D25E0000}"/>
    <cellStyle name="Normal 7 2 4 2 4 2 2 2" xfId="23816" xr:uid="{00000000-0005-0000-0000-0000D35E0000}"/>
    <cellStyle name="Normal 7 2 4 2 4 2 3" xfId="23817" xr:uid="{00000000-0005-0000-0000-0000D45E0000}"/>
    <cellStyle name="Normal 7 2 4 2 4 3" xfId="23818" xr:uid="{00000000-0005-0000-0000-0000D55E0000}"/>
    <cellStyle name="Normal 7 2 4 2 4 3 2" xfId="23819" xr:uid="{00000000-0005-0000-0000-0000D65E0000}"/>
    <cellStyle name="Normal 7 2 4 2 4 4" xfId="23820" xr:uid="{00000000-0005-0000-0000-0000D75E0000}"/>
    <cellStyle name="Normal 7 2 4 2 5" xfId="23821" xr:uid="{00000000-0005-0000-0000-0000D85E0000}"/>
    <cellStyle name="Normal 7 2 4 2 5 2" xfId="23822" xr:uid="{00000000-0005-0000-0000-0000D95E0000}"/>
    <cellStyle name="Normal 7 2 4 2 5 2 2" xfId="23823" xr:uid="{00000000-0005-0000-0000-0000DA5E0000}"/>
    <cellStyle name="Normal 7 2 4 2 5 2 2 2" xfId="23824" xr:uid="{00000000-0005-0000-0000-0000DB5E0000}"/>
    <cellStyle name="Normal 7 2 4 2 5 2 3" xfId="23825" xr:uid="{00000000-0005-0000-0000-0000DC5E0000}"/>
    <cellStyle name="Normal 7 2 4 2 5 3" xfId="23826" xr:uid="{00000000-0005-0000-0000-0000DD5E0000}"/>
    <cellStyle name="Normal 7 2 4 2 5 3 2" xfId="23827" xr:uid="{00000000-0005-0000-0000-0000DE5E0000}"/>
    <cellStyle name="Normal 7 2 4 2 5 4" xfId="23828" xr:uid="{00000000-0005-0000-0000-0000DF5E0000}"/>
    <cellStyle name="Normal 7 2 4 2 6" xfId="23829" xr:uid="{00000000-0005-0000-0000-0000E05E0000}"/>
    <cellStyle name="Normal 7 2 4 2 6 2" xfId="23830" xr:uid="{00000000-0005-0000-0000-0000E15E0000}"/>
    <cellStyle name="Normal 7 2 4 2 6 2 2" xfId="23831" xr:uid="{00000000-0005-0000-0000-0000E25E0000}"/>
    <cellStyle name="Normal 7 2 4 2 6 2 2 2" xfId="23832" xr:uid="{00000000-0005-0000-0000-0000E35E0000}"/>
    <cellStyle name="Normal 7 2 4 2 6 2 3" xfId="23833" xr:uid="{00000000-0005-0000-0000-0000E45E0000}"/>
    <cellStyle name="Normal 7 2 4 2 6 3" xfId="23834" xr:uid="{00000000-0005-0000-0000-0000E55E0000}"/>
    <cellStyle name="Normal 7 2 4 2 6 3 2" xfId="23835" xr:uid="{00000000-0005-0000-0000-0000E65E0000}"/>
    <cellStyle name="Normal 7 2 4 2 6 4" xfId="23836" xr:uid="{00000000-0005-0000-0000-0000E75E0000}"/>
    <cellStyle name="Normal 7 2 4 2 7" xfId="23837" xr:uid="{00000000-0005-0000-0000-0000E85E0000}"/>
    <cellStyle name="Normal 7 2 4 2 7 2" xfId="23838" xr:uid="{00000000-0005-0000-0000-0000E95E0000}"/>
    <cellStyle name="Normal 7 2 4 2 7 2 2" xfId="23839" xr:uid="{00000000-0005-0000-0000-0000EA5E0000}"/>
    <cellStyle name="Normal 7 2 4 2 7 2 2 2" xfId="23840" xr:uid="{00000000-0005-0000-0000-0000EB5E0000}"/>
    <cellStyle name="Normal 7 2 4 2 7 2 3" xfId="23841" xr:uid="{00000000-0005-0000-0000-0000EC5E0000}"/>
    <cellStyle name="Normal 7 2 4 2 7 3" xfId="23842" xr:uid="{00000000-0005-0000-0000-0000ED5E0000}"/>
    <cellStyle name="Normal 7 2 4 2 7 3 2" xfId="23843" xr:uid="{00000000-0005-0000-0000-0000EE5E0000}"/>
    <cellStyle name="Normal 7 2 4 2 7 4" xfId="23844" xr:uid="{00000000-0005-0000-0000-0000EF5E0000}"/>
    <cellStyle name="Normal 7 2 4 2 8" xfId="23845" xr:uid="{00000000-0005-0000-0000-0000F05E0000}"/>
    <cellStyle name="Normal 7 2 4 2 8 2" xfId="23846" xr:uid="{00000000-0005-0000-0000-0000F15E0000}"/>
    <cellStyle name="Normal 7 2 4 2 8 2 2" xfId="23847" xr:uid="{00000000-0005-0000-0000-0000F25E0000}"/>
    <cellStyle name="Normal 7 2 4 2 8 3" xfId="23848" xr:uid="{00000000-0005-0000-0000-0000F35E0000}"/>
    <cellStyle name="Normal 7 2 4 2 9" xfId="23849" xr:uid="{00000000-0005-0000-0000-0000F45E0000}"/>
    <cellStyle name="Normal 7 2 4 2 9 2" xfId="23850" xr:uid="{00000000-0005-0000-0000-0000F55E0000}"/>
    <cellStyle name="Normal 7 2 4 3" xfId="23851" xr:uid="{00000000-0005-0000-0000-0000F65E0000}"/>
    <cellStyle name="Normal 7 2 4 3 10" xfId="23852" xr:uid="{00000000-0005-0000-0000-0000F75E0000}"/>
    <cellStyle name="Normal 7 2 4 3 2" xfId="23853" xr:uid="{00000000-0005-0000-0000-0000F85E0000}"/>
    <cellStyle name="Normal 7 2 4 3 2 2" xfId="23854" xr:uid="{00000000-0005-0000-0000-0000F95E0000}"/>
    <cellStyle name="Normal 7 2 4 3 2 2 2" xfId="23855" xr:uid="{00000000-0005-0000-0000-0000FA5E0000}"/>
    <cellStyle name="Normal 7 2 4 3 2 2 2 2" xfId="23856" xr:uid="{00000000-0005-0000-0000-0000FB5E0000}"/>
    <cellStyle name="Normal 7 2 4 3 2 2 2 2 2" xfId="23857" xr:uid="{00000000-0005-0000-0000-0000FC5E0000}"/>
    <cellStyle name="Normal 7 2 4 3 2 2 2 3" xfId="23858" xr:uid="{00000000-0005-0000-0000-0000FD5E0000}"/>
    <cellStyle name="Normal 7 2 4 3 2 2 3" xfId="23859" xr:uid="{00000000-0005-0000-0000-0000FE5E0000}"/>
    <cellStyle name="Normal 7 2 4 3 2 2 3 2" xfId="23860" xr:uid="{00000000-0005-0000-0000-0000FF5E0000}"/>
    <cellStyle name="Normal 7 2 4 3 2 2 4" xfId="23861" xr:uid="{00000000-0005-0000-0000-0000005F0000}"/>
    <cellStyle name="Normal 7 2 4 3 2 3" xfId="23862" xr:uid="{00000000-0005-0000-0000-0000015F0000}"/>
    <cellStyle name="Normal 7 2 4 3 2 3 2" xfId="23863" xr:uid="{00000000-0005-0000-0000-0000025F0000}"/>
    <cellStyle name="Normal 7 2 4 3 2 3 2 2" xfId="23864" xr:uid="{00000000-0005-0000-0000-0000035F0000}"/>
    <cellStyle name="Normal 7 2 4 3 2 3 2 2 2" xfId="23865" xr:uid="{00000000-0005-0000-0000-0000045F0000}"/>
    <cellStyle name="Normal 7 2 4 3 2 3 2 3" xfId="23866" xr:uid="{00000000-0005-0000-0000-0000055F0000}"/>
    <cellStyle name="Normal 7 2 4 3 2 3 3" xfId="23867" xr:uid="{00000000-0005-0000-0000-0000065F0000}"/>
    <cellStyle name="Normal 7 2 4 3 2 3 3 2" xfId="23868" xr:uid="{00000000-0005-0000-0000-0000075F0000}"/>
    <cellStyle name="Normal 7 2 4 3 2 3 4" xfId="23869" xr:uid="{00000000-0005-0000-0000-0000085F0000}"/>
    <cellStyle name="Normal 7 2 4 3 2 4" xfId="23870" xr:uid="{00000000-0005-0000-0000-0000095F0000}"/>
    <cellStyle name="Normal 7 2 4 3 2 4 2" xfId="23871" xr:uid="{00000000-0005-0000-0000-00000A5F0000}"/>
    <cellStyle name="Normal 7 2 4 3 2 4 2 2" xfId="23872" xr:uid="{00000000-0005-0000-0000-00000B5F0000}"/>
    <cellStyle name="Normal 7 2 4 3 2 4 2 2 2" xfId="23873" xr:uid="{00000000-0005-0000-0000-00000C5F0000}"/>
    <cellStyle name="Normal 7 2 4 3 2 4 2 3" xfId="23874" xr:uid="{00000000-0005-0000-0000-00000D5F0000}"/>
    <cellStyle name="Normal 7 2 4 3 2 4 3" xfId="23875" xr:uid="{00000000-0005-0000-0000-00000E5F0000}"/>
    <cellStyle name="Normal 7 2 4 3 2 4 3 2" xfId="23876" xr:uid="{00000000-0005-0000-0000-00000F5F0000}"/>
    <cellStyle name="Normal 7 2 4 3 2 4 4" xfId="23877" xr:uid="{00000000-0005-0000-0000-0000105F0000}"/>
    <cellStyle name="Normal 7 2 4 3 2 5" xfId="23878" xr:uid="{00000000-0005-0000-0000-0000115F0000}"/>
    <cellStyle name="Normal 7 2 4 3 2 5 2" xfId="23879" xr:uid="{00000000-0005-0000-0000-0000125F0000}"/>
    <cellStyle name="Normal 7 2 4 3 2 5 2 2" xfId="23880" xr:uid="{00000000-0005-0000-0000-0000135F0000}"/>
    <cellStyle name="Normal 7 2 4 3 2 5 3" xfId="23881" xr:uid="{00000000-0005-0000-0000-0000145F0000}"/>
    <cellStyle name="Normal 7 2 4 3 2 6" xfId="23882" xr:uid="{00000000-0005-0000-0000-0000155F0000}"/>
    <cellStyle name="Normal 7 2 4 3 2 6 2" xfId="23883" xr:uid="{00000000-0005-0000-0000-0000165F0000}"/>
    <cellStyle name="Normal 7 2 4 3 2 7" xfId="23884" xr:uid="{00000000-0005-0000-0000-0000175F0000}"/>
    <cellStyle name="Normal 7 2 4 3 3" xfId="23885" xr:uid="{00000000-0005-0000-0000-0000185F0000}"/>
    <cellStyle name="Normal 7 2 4 3 3 2" xfId="23886" xr:uid="{00000000-0005-0000-0000-0000195F0000}"/>
    <cellStyle name="Normal 7 2 4 3 3 2 2" xfId="23887" xr:uid="{00000000-0005-0000-0000-00001A5F0000}"/>
    <cellStyle name="Normal 7 2 4 3 3 2 2 2" xfId="23888" xr:uid="{00000000-0005-0000-0000-00001B5F0000}"/>
    <cellStyle name="Normal 7 2 4 3 3 2 3" xfId="23889" xr:uid="{00000000-0005-0000-0000-00001C5F0000}"/>
    <cellStyle name="Normal 7 2 4 3 3 3" xfId="23890" xr:uid="{00000000-0005-0000-0000-00001D5F0000}"/>
    <cellStyle name="Normal 7 2 4 3 3 3 2" xfId="23891" xr:uid="{00000000-0005-0000-0000-00001E5F0000}"/>
    <cellStyle name="Normal 7 2 4 3 3 4" xfId="23892" xr:uid="{00000000-0005-0000-0000-00001F5F0000}"/>
    <cellStyle name="Normal 7 2 4 3 4" xfId="23893" xr:uid="{00000000-0005-0000-0000-0000205F0000}"/>
    <cellStyle name="Normal 7 2 4 3 4 2" xfId="23894" xr:uid="{00000000-0005-0000-0000-0000215F0000}"/>
    <cellStyle name="Normal 7 2 4 3 4 2 2" xfId="23895" xr:uid="{00000000-0005-0000-0000-0000225F0000}"/>
    <cellStyle name="Normal 7 2 4 3 4 2 2 2" xfId="23896" xr:uid="{00000000-0005-0000-0000-0000235F0000}"/>
    <cellStyle name="Normal 7 2 4 3 4 2 3" xfId="23897" xr:uid="{00000000-0005-0000-0000-0000245F0000}"/>
    <cellStyle name="Normal 7 2 4 3 4 3" xfId="23898" xr:uid="{00000000-0005-0000-0000-0000255F0000}"/>
    <cellStyle name="Normal 7 2 4 3 4 3 2" xfId="23899" xr:uid="{00000000-0005-0000-0000-0000265F0000}"/>
    <cellStyle name="Normal 7 2 4 3 4 4" xfId="23900" xr:uid="{00000000-0005-0000-0000-0000275F0000}"/>
    <cellStyle name="Normal 7 2 4 3 5" xfId="23901" xr:uid="{00000000-0005-0000-0000-0000285F0000}"/>
    <cellStyle name="Normal 7 2 4 3 5 2" xfId="23902" xr:uid="{00000000-0005-0000-0000-0000295F0000}"/>
    <cellStyle name="Normal 7 2 4 3 5 2 2" xfId="23903" xr:uid="{00000000-0005-0000-0000-00002A5F0000}"/>
    <cellStyle name="Normal 7 2 4 3 5 2 2 2" xfId="23904" xr:uid="{00000000-0005-0000-0000-00002B5F0000}"/>
    <cellStyle name="Normal 7 2 4 3 5 2 3" xfId="23905" xr:uid="{00000000-0005-0000-0000-00002C5F0000}"/>
    <cellStyle name="Normal 7 2 4 3 5 3" xfId="23906" xr:uid="{00000000-0005-0000-0000-00002D5F0000}"/>
    <cellStyle name="Normal 7 2 4 3 5 3 2" xfId="23907" xr:uid="{00000000-0005-0000-0000-00002E5F0000}"/>
    <cellStyle name="Normal 7 2 4 3 5 4" xfId="23908" xr:uid="{00000000-0005-0000-0000-00002F5F0000}"/>
    <cellStyle name="Normal 7 2 4 3 6" xfId="23909" xr:uid="{00000000-0005-0000-0000-0000305F0000}"/>
    <cellStyle name="Normal 7 2 4 3 6 2" xfId="23910" xr:uid="{00000000-0005-0000-0000-0000315F0000}"/>
    <cellStyle name="Normal 7 2 4 3 6 2 2" xfId="23911" xr:uid="{00000000-0005-0000-0000-0000325F0000}"/>
    <cellStyle name="Normal 7 2 4 3 6 2 2 2" xfId="23912" xr:uid="{00000000-0005-0000-0000-0000335F0000}"/>
    <cellStyle name="Normal 7 2 4 3 6 2 3" xfId="23913" xr:uid="{00000000-0005-0000-0000-0000345F0000}"/>
    <cellStyle name="Normal 7 2 4 3 6 3" xfId="23914" xr:uid="{00000000-0005-0000-0000-0000355F0000}"/>
    <cellStyle name="Normal 7 2 4 3 6 3 2" xfId="23915" xr:uid="{00000000-0005-0000-0000-0000365F0000}"/>
    <cellStyle name="Normal 7 2 4 3 6 4" xfId="23916" xr:uid="{00000000-0005-0000-0000-0000375F0000}"/>
    <cellStyle name="Normal 7 2 4 3 7" xfId="23917" xr:uid="{00000000-0005-0000-0000-0000385F0000}"/>
    <cellStyle name="Normal 7 2 4 3 7 2" xfId="23918" xr:uid="{00000000-0005-0000-0000-0000395F0000}"/>
    <cellStyle name="Normal 7 2 4 3 7 2 2" xfId="23919" xr:uid="{00000000-0005-0000-0000-00003A5F0000}"/>
    <cellStyle name="Normal 7 2 4 3 7 3" xfId="23920" xr:uid="{00000000-0005-0000-0000-00003B5F0000}"/>
    <cellStyle name="Normal 7 2 4 3 8" xfId="23921" xr:uid="{00000000-0005-0000-0000-00003C5F0000}"/>
    <cellStyle name="Normal 7 2 4 3 8 2" xfId="23922" xr:uid="{00000000-0005-0000-0000-00003D5F0000}"/>
    <cellStyle name="Normal 7 2 4 3 9" xfId="23923" xr:uid="{00000000-0005-0000-0000-00003E5F0000}"/>
    <cellStyle name="Normal 7 2 4 3 9 2" xfId="23924" xr:uid="{00000000-0005-0000-0000-00003F5F0000}"/>
    <cellStyle name="Normal 7 2 4 4" xfId="23925" xr:uid="{00000000-0005-0000-0000-0000405F0000}"/>
    <cellStyle name="Normal 7 2 4 4 2" xfId="23926" xr:uid="{00000000-0005-0000-0000-0000415F0000}"/>
    <cellStyle name="Normal 7 2 4 4 2 2" xfId="23927" xr:uid="{00000000-0005-0000-0000-0000425F0000}"/>
    <cellStyle name="Normal 7 2 4 4 2 2 2" xfId="23928" xr:uid="{00000000-0005-0000-0000-0000435F0000}"/>
    <cellStyle name="Normal 7 2 4 4 2 2 2 2" xfId="23929" xr:uid="{00000000-0005-0000-0000-0000445F0000}"/>
    <cellStyle name="Normal 7 2 4 4 2 2 2 2 2" xfId="23930" xr:uid="{00000000-0005-0000-0000-0000455F0000}"/>
    <cellStyle name="Normal 7 2 4 4 2 2 2 3" xfId="23931" xr:uid="{00000000-0005-0000-0000-0000465F0000}"/>
    <cellStyle name="Normal 7 2 4 4 2 2 3" xfId="23932" xr:uid="{00000000-0005-0000-0000-0000475F0000}"/>
    <cellStyle name="Normal 7 2 4 4 2 2 3 2" xfId="23933" xr:uid="{00000000-0005-0000-0000-0000485F0000}"/>
    <cellStyle name="Normal 7 2 4 4 2 2 4" xfId="23934" xr:uid="{00000000-0005-0000-0000-0000495F0000}"/>
    <cellStyle name="Normal 7 2 4 4 2 3" xfId="23935" xr:uid="{00000000-0005-0000-0000-00004A5F0000}"/>
    <cellStyle name="Normal 7 2 4 4 2 3 2" xfId="23936" xr:uid="{00000000-0005-0000-0000-00004B5F0000}"/>
    <cellStyle name="Normal 7 2 4 4 2 3 2 2" xfId="23937" xr:uid="{00000000-0005-0000-0000-00004C5F0000}"/>
    <cellStyle name="Normal 7 2 4 4 2 3 2 2 2" xfId="23938" xr:uid="{00000000-0005-0000-0000-00004D5F0000}"/>
    <cellStyle name="Normal 7 2 4 4 2 3 2 3" xfId="23939" xr:uid="{00000000-0005-0000-0000-00004E5F0000}"/>
    <cellStyle name="Normal 7 2 4 4 2 3 3" xfId="23940" xr:uid="{00000000-0005-0000-0000-00004F5F0000}"/>
    <cellStyle name="Normal 7 2 4 4 2 3 3 2" xfId="23941" xr:uid="{00000000-0005-0000-0000-0000505F0000}"/>
    <cellStyle name="Normal 7 2 4 4 2 3 4" xfId="23942" xr:uid="{00000000-0005-0000-0000-0000515F0000}"/>
    <cellStyle name="Normal 7 2 4 4 2 4" xfId="23943" xr:uid="{00000000-0005-0000-0000-0000525F0000}"/>
    <cellStyle name="Normal 7 2 4 4 2 4 2" xfId="23944" xr:uid="{00000000-0005-0000-0000-0000535F0000}"/>
    <cellStyle name="Normal 7 2 4 4 2 4 2 2" xfId="23945" xr:uid="{00000000-0005-0000-0000-0000545F0000}"/>
    <cellStyle name="Normal 7 2 4 4 2 4 2 2 2" xfId="23946" xr:uid="{00000000-0005-0000-0000-0000555F0000}"/>
    <cellStyle name="Normal 7 2 4 4 2 4 2 3" xfId="23947" xr:uid="{00000000-0005-0000-0000-0000565F0000}"/>
    <cellStyle name="Normal 7 2 4 4 2 4 3" xfId="23948" xr:uid="{00000000-0005-0000-0000-0000575F0000}"/>
    <cellStyle name="Normal 7 2 4 4 2 4 3 2" xfId="23949" xr:uid="{00000000-0005-0000-0000-0000585F0000}"/>
    <cellStyle name="Normal 7 2 4 4 2 4 4" xfId="23950" xr:uid="{00000000-0005-0000-0000-0000595F0000}"/>
    <cellStyle name="Normal 7 2 4 4 2 5" xfId="23951" xr:uid="{00000000-0005-0000-0000-00005A5F0000}"/>
    <cellStyle name="Normal 7 2 4 4 2 5 2" xfId="23952" xr:uid="{00000000-0005-0000-0000-00005B5F0000}"/>
    <cellStyle name="Normal 7 2 4 4 2 5 2 2" xfId="23953" xr:uid="{00000000-0005-0000-0000-00005C5F0000}"/>
    <cellStyle name="Normal 7 2 4 4 2 5 3" xfId="23954" xr:uid="{00000000-0005-0000-0000-00005D5F0000}"/>
    <cellStyle name="Normal 7 2 4 4 2 6" xfId="23955" xr:uid="{00000000-0005-0000-0000-00005E5F0000}"/>
    <cellStyle name="Normal 7 2 4 4 2 6 2" xfId="23956" xr:uid="{00000000-0005-0000-0000-00005F5F0000}"/>
    <cellStyle name="Normal 7 2 4 4 2 7" xfId="23957" xr:uid="{00000000-0005-0000-0000-0000605F0000}"/>
    <cellStyle name="Normal 7 2 4 4 3" xfId="23958" xr:uid="{00000000-0005-0000-0000-0000615F0000}"/>
    <cellStyle name="Normal 7 2 4 4 3 2" xfId="23959" xr:uid="{00000000-0005-0000-0000-0000625F0000}"/>
    <cellStyle name="Normal 7 2 4 4 3 2 2" xfId="23960" xr:uid="{00000000-0005-0000-0000-0000635F0000}"/>
    <cellStyle name="Normal 7 2 4 4 3 2 2 2" xfId="23961" xr:uid="{00000000-0005-0000-0000-0000645F0000}"/>
    <cellStyle name="Normal 7 2 4 4 3 2 3" xfId="23962" xr:uid="{00000000-0005-0000-0000-0000655F0000}"/>
    <cellStyle name="Normal 7 2 4 4 3 3" xfId="23963" xr:uid="{00000000-0005-0000-0000-0000665F0000}"/>
    <cellStyle name="Normal 7 2 4 4 3 3 2" xfId="23964" xr:uid="{00000000-0005-0000-0000-0000675F0000}"/>
    <cellStyle name="Normal 7 2 4 4 3 4" xfId="23965" xr:uid="{00000000-0005-0000-0000-0000685F0000}"/>
    <cellStyle name="Normal 7 2 4 4 4" xfId="23966" xr:uid="{00000000-0005-0000-0000-0000695F0000}"/>
    <cellStyle name="Normal 7 2 4 4 4 2" xfId="23967" xr:uid="{00000000-0005-0000-0000-00006A5F0000}"/>
    <cellStyle name="Normal 7 2 4 4 4 2 2" xfId="23968" xr:uid="{00000000-0005-0000-0000-00006B5F0000}"/>
    <cellStyle name="Normal 7 2 4 4 4 2 2 2" xfId="23969" xr:uid="{00000000-0005-0000-0000-00006C5F0000}"/>
    <cellStyle name="Normal 7 2 4 4 4 2 3" xfId="23970" xr:uid="{00000000-0005-0000-0000-00006D5F0000}"/>
    <cellStyle name="Normal 7 2 4 4 4 3" xfId="23971" xr:uid="{00000000-0005-0000-0000-00006E5F0000}"/>
    <cellStyle name="Normal 7 2 4 4 4 3 2" xfId="23972" xr:uid="{00000000-0005-0000-0000-00006F5F0000}"/>
    <cellStyle name="Normal 7 2 4 4 4 4" xfId="23973" xr:uid="{00000000-0005-0000-0000-0000705F0000}"/>
    <cellStyle name="Normal 7 2 4 4 5" xfId="23974" xr:uid="{00000000-0005-0000-0000-0000715F0000}"/>
    <cellStyle name="Normal 7 2 4 4 5 2" xfId="23975" xr:uid="{00000000-0005-0000-0000-0000725F0000}"/>
    <cellStyle name="Normal 7 2 4 4 5 2 2" xfId="23976" xr:uid="{00000000-0005-0000-0000-0000735F0000}"/>
    <cellStyle name="Normal 7 2 4 4 5 2 2 2" xfId="23977" xr:uid="{00000000-0005-0000-0000-0000745F0000}"/>
    <cellStyle name="Normal 7 2 4 4 5 2 3" xfId="23978" xr:uid="{00000000-0005-0000-0000-0000755F0000}"/>
    <cellStyle name="Normal 7 2 4 4 5 3" xfId="23979" xr:uid="{00000000-0005-0000-0000-0000765F0000}"/>
    <cellStyle name="Normal 7 2 4 4 5 3 2" xfId="23980" xr:uid="{00000000-0005-0000-0000-0000775F0000}"/>
    <cellStyle name="Normal 7 2 4 4 5 4" xfId="23981" xr:uid="{00000000-0005-0000-0000-0000785F0000}"/>
    <cellStyle name="Normal 7 2 4 4 6" xfId="23982" xr:uid="{00000000-0005-0000-0000-0000795F0000}"/>
    <cellStyle name="Normal 7 2 4 4 6 2" xfId="23983" xr:uid="{00000000-0005-0000-0000-00007A5F0000}"/>
    <cellStyle name="Normal 7 2 4 4 6 2 2" xfId="23984" xr:uid="{00000000-0005-0000-0000-00007B5F0000}"/>
    <cellStyle name="Normal 7 2 4 4 6 3" xfId="23985" xr:uid="{00000000-0005-0000-0000-00007C5F0000}"/>
    <cellStyle name="Normal 7 2 4 4 7" xfId="23986" xr:uid="{00000000-0005-0000-0000-00007D5F0000}"/>
    <cellStyle name="Normal 7 2 4 4 7 2" xfId="23987" xr:uid="{00000000-0005-0000-0000-00007E5F0000}"/>
    <cellStyle name="Normal 7 2 4 4 8" xfId="23988" xr:uid="{00000000-0005-0000-0000-00007F5F0000}"/>
    <cellStyle name="Normal 7 2 4 4 8 2" xfId="23989" xr:uid="{00000000-0005-0000-0000-0000805F0000}"/>
    <cellStyle name="Normal 7 2 4 4 9" xfId="23990" xr:uid="{00000000-0005-0000-0000-0000815F0000}"/>
    <cellStyle name="Normal 7 2 4 5" xfId="23991" xr:uid="{00000000-0005-0000-0000-0000825F0000}"/>
    <cellStyle name="Normal 7 2 4 5 2" xfId="23992" xr:uid="{00000000-0005-0000-0000-0000835F0000}"/>
    <cellStyle name="Normal 7 2 4 5 2 2" xfId="23993" xr:uid="{00000000-0005-0000-0000-0000845F0000}"/>
    <cellStyle name="Normal 7 2 4 5 2 2 2" xfId="23994" xr:uid="{00000000-0005-0000-0000-0000855F0000}"/>
    <cellStyle name="Normal 7 2 4 5 2 2 2 2" xfId="23995" xr:uid="{00000000-0005-0000-0000-0000865F0000}"/>
    <cellStyle name="Normal 7 2 4 5 2 2 2 2 2" xfId="23996" xr:uid="{00000000-0005-0000-0000-0000875F0000}"/>
    <cellStyle name="Normal 7 2 4 5 2 2 2 3" xfId="23997" xr:uid="{00000000-0005-0000-0000-0000885F0000}"/>
    <cellStyle name="Normal 7 2 4 5 2 2 3" xfId="23998" xr:uid="{00000000-0005-0000-0000-0000895F0000}"/>
    <cellStyle name="Normal 7 2 4 5 2 2 3 2" xfId="23999" xr:uid="{00000000-0005-0000-0000-00008A5F0000}"/>
    <cellStyle name="Normal 7 2 4 5 2 2 4" xfId="24000" xr:uid="{00000000-0005-0000-0000-00008B5F0000}"/>
    <cellStyle name="Normal 7 2 4 5 2 3" xfId="24001" xr:uid="{00000000-0005-0000-0000-00008C5F0000}"/>
    <cellStyle name="Normal 7 2 4 5 2 3 2" xfId="24002" xr:uid="{00000000-0005-0000-0000-00008D5F0000}"/>
    <cellStyle name="Normal 7 2 4 5 2 3 2 2" xfId="24003" xr:uid="{00000000-0005-0000-0000-00008E5F0000}"/>
    <cellStyle name="Normal 7 2 4 5 2 3 2 2 2" xfId="24004" xr:uid="{00000000-0005-0000-0000-00008F5F0000}"/>
    <cellStyle name="Normal 7 2 4 5 2 3 2 3" xfId="24005" xr:uid="{00000000-0005-0000-0000-0000905F0000}"/>
    <cellStyle name="Normal 7 2 4 5 2 3 3" xfId="24006" xr:uid="{00000000-0005-0000-0000-0000915F0000}"/>
    <cellStyle name="Normal 7 2 4 5 2 3 3 2" xfId="24007" xr:uid="{00000000-0005-0000-0000-0000925F0000}"/>
    <cellStyle name="Normal 7 2 4 5 2 3 4" xfId="24008" xr:uid="{00000000-0005-0000-0000-0000935F0000}"/>
    <cellStyle name="Normal 7 2 4 5 2 4" xfId="24009" xr:uid="{00000000-0005-0000-0000-0000945F0000}"/>
    <cellStyle name="Normal 7 2 4 5 2 4 2" xfId="24010" xr:uid="{00000000-0005-0000-0000-0000955F0000}"/>
    <cellStyle name="Normal 7 2 4 5 2 4 2 2" xfId="24011" xr:uid="{00000000-0005-0000-0000-0000965F0000}"/>
    <cellStyle name="Normal 7 2 4 5 2 4 2 2 2" xfId="24012" xr:uid="{00000000-0005-0000-0000-0000975F0000}"/>
    <cellStyle name="Normal 7 2 4 5 2 4 2 3" xfId="24013" xr:uid="{00000000-0005-0000-0000-0000985F0000}"/>
    <cellStyle name="Normal 7 2 4 5 2 4 3" xfId="24014" xr:uid="{00000000-0005-0000-0000-0000995F0000}"/>
    <cellStyle name="Normal 7 2 4 5 2 4 3 2" xfId="24015" xr:uid="{00000000-0005-0000-0000-00009A5F0000}"/>
    <cellStyle name="Normal 7 2 4 5 2 4 4" xfId="24016" xr:uid="{00000000-0005-0000-0000-00009B5F0000}"/>
    <cellStyle name="Normal 7 2 4 5 2 5" xfId="24017" xr:uid="{00000000-0005-0000-0000-00009C5F0000}"/>
    <cellStyle name="Normal 7 2 4 5 2 5 2" xfId="24018" xr:uid="{00000000-0005-0000-0000-00009D5F0000}"/>
    <cellStyle name="Normal 7 2 4 5 2 5 2 2" xfId="24019" xr:uid="{00000000-0005-0000-0000-00009E5F0000}"/>
    <cellStyle name="Normal 7 2 4 5 2 5 3" xfId="24020" xr:uid="{00000000-0005-0000-0000-00009F5F0000}"/>
    <cellStyle name="Normal 7 2 4 5 2 6" xfId="24021" xr:uid="{00000000-0005-0000-0000-0000A05F0000}"/>
    <cellStyle name="Normal 7 2 4 5 2 6 2" xfId="24022" xr:uid="{00000000-0005-0000-0000-0000A15F0000}"/>
    <cellStyle name="Normal 7 2 4 5 2 7" xfId="24023" xr:uid="{00000000-0005-0000-0000-0000A25F0000}"/>
    <cellStyle name="Normal 7 2 4 5 3" xfId="24024" xr:uid="{00000000-0005-0000-0000-0000A35F0000}"/>
    <cellStyle name="Normal 7 2 4 5 3 2" xfId="24025" xr:uid="{00000000-0005-0000-0000-0000A45F0000}"/>
    <cellStyle name="Normal 7 2 4 5 3 2 2" xfId="24026" xr:uid="{00000000-0005-0000-0000-0000A55F0000}"/>
    <cellStyle name="Normal 7 2 4 5 3 2 2 2" xfId="24027" xr:uid="{00000000-0005-0000-0000-0000A65F0000}"/>
    <cellStyle name="Normal 7 2 4 5 3 2 3" xfId="24028" xr:uid="{00000000-0005-0000-0000-0000A75F0000}"/>
    <cellStyle name="Normal 7 2 4 5 3 3" xfId="24029" xr:uid="{00000000-0005-0000-0000-0000A85F0000}"/>
    <cellStyle name="Normal 7 2 4 5 3 3 2" xfId="24030" xr:uid="{00000000-0005-0000-0000-0000A95F0000}"/>
    <cellStyle name="Normal 7 2 4 5 3 4" xfId="24031" xr:uid="{00000000-0005-0000-0000-0000AA5F0000}"/>
    <cellStyle name="Normal 7 2 4 5 4" xfId="24032" xr:uid="{00000000-0005-0000-0000-0000AB5F0000}"/>
    <cellStyle name="Normal 7 2 4 5 4 2" xfId="24033" xr:uid="{00000000-0005-0000-0000-0000AC5F0000}"/>
    <cellStyle name="Normal 7 2 4 5 4 2 2" xfId="24034" xr:uid="{00000000-0005-0000-0000-0000AD5F0000}"/>
    <cellStyle name="Normal 7 2 4 5 4 2 2 2" xfId="24035" xr:uid="{00000000-0005-0000-0000-0000AE5F0000}"/>
    <cellStyle name="Normal 7 2 4 5 4 2 3" xfId="24036" xr:uid="{00000000-0005-0000-0000-0000AF5F0000}"/>
    <cellStyle name="Normal 7 2 4 5 4 3" xfId="24037" xr:uid="{00000000-0005-0000-0000-0000B05F0000}"/>
    <cellStyle name="Normal 7 2 4 5 4 3 2" xfId="24038" xr:uid="{00000000-0005-0000-0000-0000B15F0000}"/>
    <cellStyle name="Normal 7 2 4 5 4 4" xfId="24039" xr:uid="{00000000-0005-0000-0000-0000B25F0000}"/>
    <cellStyle name="Normal 7 2 4 5 5" xfId="24040" xr:uid="{00000000-0005-0000-0000-0000B35F0000}"/>
    <cellStyle name="Normal 7 2 4 5 5 2" xfId="24041" xr:uid="{00000000-0005-0000-0000-0000B45F0000}"/>
    <cellStyle name="Normal 7 2 4 5 5 2 2" xfId="24042" xr:uid="{00000000-0005-0000-0000-0000B55F0000}"/>
    <cellStyle name="Normal 7 2 4 5 5 2 2 2" xfId="24043" xr:uid="{00000000-0005-0000-0000-0000B65F0000}"/>
    <cellStyle name="Normal 7 2 4 5 5 2 3" xfId="24044" xr:uid="{00000000-0005-0000-0000-0000B75F0000}"/>
    <cellStyle name="Normal 7 2 4 5 5 3" xfId="24045" xr:uid="{00000000-0005-0000-0000-0000B85F0000}"/>
    <cellStyle name="Normal 7 2 4 5 5 3 2" xfId="24046" xr:uid="{00000000-0005-0000-0000-0000B95F0000}"/>
    <cellStyle name="Normal 7 2 4 5 5 4" xfId="24047" xr:uid="{00000000-0005-0000-0000-0000BA5F0000}"/>
    <cellStyle name="Normal 7 2 4 5 6" xfId="24048" xr:uid="{00000000-0005-0000-0000-0000BB5F0000}"/>
    <cellStyle name="Normal 7 2 4 5 6 2" xfId="24049" xr:uid="{00000000-0005-0000-0000-0000BC5F0000}"/>
    <cellStyle name="Normal 7 2 4 5 6 2 2" xfId="24050" xr:uid="{00000000-0005-0000-0000-0000BD5F0000}"/>
    <cellStyle name="Normal 7 2 4 5 6 3" xfId="24051" xr:uid="{00000000-0005-0000-0000-0000BE5F0000}"/>
    <cellStyle name="Normal 7 2 4 5 7" xfId="24052" xr:uid="{00000000-0005-0000-0000-0000BF5F0000}"/>
    <cellStyle name="Normal 7 2 4 5 7 2" xfId="24053" xr:uid="{00000000-0005-0000-0000-0000C05F0000}"/>
    <cellStyle name="Normal 7 2 4 5 8" xfId="24054" xr:uid="{00000000-0005-0000-0000-0000C15F0000}"/>
    <cellStyle name="Normal 7 2 4 6" xfId="24055" xr:uid="{00000000-0005-0000-0000-0000C25F0000}"/>
    <cellStyle name="Normal 7 2 4 6 2" xfId="24056" xr:uid="{00000000-0005-0000-0000-0000C35F0000}"/>
    <cellStyle name="Normal 7 2 4 6 2 2" xfId="24057" xr:uid="{00000000-0005-0000-0000-0000C45F0000}"/>
    <cellStyle name="Normal 7 2 4 6 2 2 2" xfId="24058" xr:uid="{00000000-0005-0000-0000-0000C55F0000}"/>
    <cellStyle name="Normal 7 2 4 6 2 2 2 2" xfId="24059" xr:uid="{00000000-0005-0000-0000-0000C65F0000}"/>
    <cellStyle name="Normal 7 2 4 6 2 2 3" xfId="24060" xr:uid="{00000000-0005-0000-0000-0000C75F0000}"/>
    <cellStyle name="Normal 7 2 4 6 2 3" xfId="24061" xr:uid="{00000000-0005-0000-0000-0000C85F0000}"/>
    <cellStyle name="Normal 7 2 4 6 2 3 2" xfId="24062" xr:uid="{00000000-0005-0000-0000-0000C95F0000}"/>
    <cellStyle name="Normal 7 2 4 6 2 4" xfId="24063" xr:uid="{00000000-0005-0000-0000-0000CA5F0000}"/>
    <cellStyle name="Normal 7 2 4 6 3" xfId="24064" xr:uid="{00000000-0005-0000-0000-0000CB5F0000}"/>
    <cellStyle name="Normal 7 2 4 6 3 2" xfId="24065" xr:uid="{00000000-0005-0000-0000-0000CC5F0000}"/>
    <cellStyle name="Normal 7 2 4 6 3 2 2" xfId="24066" xr:uid="{00000000-0005-0000-0000-0000CD5F0000}"/>
    <cellStyle name="Normal 7 2 4 6 3 2 2 2" xfId="24067" xr:uid="{00000000-0005-0000-0000-0000CE5F0000}"/>
    <cellStyle name="Normal 7 2 4 6 3 2 3" xfId="24068" xr:uid="{00000000-0005-0000-0000-0000CF5F0000}"/>
    <cellStyle name="Normal 7 2 4 6 3 3" xfId="24069" xr:uid="{00000000-0005-0000-0000-0000D05F0000}"/>
    <cellStyle name="Normal 7 2 4 6 3 3 2" xfId="24070" xr:uid="{00000000-0005-0000-0000-0000D15F0000}"/>
    <cellStyle name="Normal 7 2 4 6 3 4" xfId="24071" xr:uid="{00000000-0005-0000-0000-0000D25F0000}"/>
    <cellStyle name="Normal 7 2 4 6 4" xfId="24072" xr:uid="{00000000-0005-0000-0000-0000D35F0000}"/>
    <cellStyle name="Normal 7 2 4 6 4 2" xfId="24073" xr:uid="{00000000-0005-0000-0000-0000D45F0000}"/>
    <cellStyle name="Normal 7 2 4 6 4 2 2" xfId="24074" xr:uid="{00000000-0005-0000-0000-0000D55F0000}"/>
    <cellStyle name="Normal 7 2 4 6 4 2 2 2" xfId="24075" xr:uid="{00000000-0005-0000-0000-0000D65F0000}"/>
    <cellStyle name="Normal 7 2 4 6 4 2 3" xfId="24076" xr:uid="{00000000-0005-0000-0000-0000D75F0000}"/>
    <cellStyle name="Normal 7 2 4 6 4 3" xfId="24077" xr:uid="{00000000-0005-0000-0000-0000D85F0000}"/>
    <cellStyle name="Normal 7 2 4 6 4 3 2" xfId="24078" xr:uid="{00000000-0005-0000-0000-0000D95F0000}"/>
    <cellStyle name="Normal 7 2 4 6 4 4" xfId="24079" xr:uid="{00000000-0005-0000-0000-0000DA5F0000}"/>
    <cellStyle name="Normal 7 2 4 6 5" xfId="24080" xr:uid="{00000000-0005-0000-0000-0000DB5F0000}"/>
    <cellStyle name="Normal 7 2 4 6 5 2" xfId="24081" xr:uid="{00000000-0005-0000-0000-0000DC5F0000}"/>
    <cellStyle name="Normal 7 2 4 6 5 2 2" xfId="24082" xr:uid="{00000000-0005-0000-0000-0000DD5F0000}"/>
    <cellStyle name="Normal 7 2 4 6 5 3" xfId="24083" xr:uid="{00000000-0005-0000-0000-0000DE5F0000}"/>
    <cellStyle name="Normal 7 2 4 6 6" xfId="24084" xr:uid="{00000000-0005-0000-0000-0000DF5F0000}"/>
    <cellStyle name="Normal 7 2 4 6 6 2" xfId="24085" xr:uid="{00000000-0005-0000-0000-0000E05F0000}"/>
    <cellStyle name="Normal 7 2 4 6 7" xfId="24086" xr:uid="{00000000-0005-0000-0000-0000E15F0000}"/>
    <cellStyle name="Normal 7 2 4 7" xfId="24087" xr:uid="{00000000-0005-0000-0000-0000E25F0000}"/>
    <cellStyle name="Normal 7 2 4 7 2" xfId="24088" xr:uid="{00000000-0005-0000-0000-0000E35F0000}"/>
    <cellStyle name="Normal 7 2 4 7 2 2" xfId="24089" xr:uid="{00000000-0005-0000-0000-0000E45F0000}"/>
    <cellStyle name="Normal 7 2 4 7 2 2 2" xfId="24090" xr:uid="{00000000-0005-0000-0000-0000E55F0000}"/>
    <cellStyle name="Normal 7 2 4 7 2 3" xfId="24091" xr:uid="{00000000-0005-0000-0000-0000E65F0000}"/>
    <cellStyle name="Normal 7 2 4 7 3" xfId="24092" xr:uid="{00000000-0005-0000-0000-0000E75F0000}"/>
    <cellStyle name="Normal 7 2 4 7 3 2" xfId="24093" xr:uid="{00000000-0005-0000-0000-0000E85F0000}"/>
    <cellStyle name="Normal 7 2 4 7 4" xfId="24094" xr:uid="{00000000-0005-0000-0000-0000E95F0000}"/>
    <cellStyle name="Normal 7 2 4 8" xfId="24095" xr:uid="{00000000-0005-0000-0000-0000EA5F0000}"/>
    <cellStyle name="Normal 7 2 4 8 2" xfId="24096" xr:uid="{00000000-0005-0000-0000-0000EB5F0000}"/>
    <cellStyle name="Normal 7 2 4 8 2 2" xfId="24097" xr:uid="{00000000-0005-0000-0000-0000EC5F0000}"/>
    <cellStyle name="Normal 7 2 4 8 2 2 2" xfId="24098" xr:uid="{00000000-0005-0000-0000-0000ED5F0000}"/>
    <cellStyle name="Normal 7 2 4 8 2 3" xfId="24099" xr:uid="{00000000-0005-0000-0000-0000EE5F0000}"/>
    <cellStyle name="Normal 7 2 4 8 3" xfId="24100" xr:uid="{00000000-0005-0000-0000-0000EF5F0000}"/>
    <cellStyle name="Normal 7 2 4 8 3 2" xfId="24101" xr:uid="{00000000-0005-0000-0000-0000F05F0000}"/>
    <cellStyle name="Normal 7 2 4 8 4" xfId="24102" xr:uid="{00000000-0005-0000-0000-0000F15F0000}"/>
    <cellStyle name="Normal 7 2 4 9" xfId="24103" xr:uid="{00000000-0005-0000-0000-0000F25F0000}"/>
    <cellStyle name="Normal 7 2 4 9 2" xfId="24104" xr:uid="{00000000-0005-0000-0000-0000F35F0000}"/>
    <cellStyle name="Normal 7 2 4 9 2 2" xfId="24105" xr:uid="{00000000-0005-0000-0000-0000F45F0000}"/>
    <cellStyle name="Normal 7 2 4 9 2 2 2" xfId="24106" xr:uid="{00000000-0005-0000-0000-0000F55F0000}"/>
    <cellStyle name="Normal 7 2 4 9 2 3" xfId="24107" xr:uid="{00000000-0005-0000-0000-0000F65F0000}"/>
    <cellStyle name="Normal 7 2 4 9 3" xfId="24108" xr:uid="{00000000-0005-0000-0000-0000F75F0000}"/>
    <cellStyle name="Normal 7 2 4 9 3 2" xfId="24109" xr:uid="{00000000-0005-0000-0000-0000F85F0000}"/>
    <cellStyle name="Normal 7 2 4 9 4" xfId="24110" xr:uid="{00000000-0005-0000-0000-0000F95F0000}"/>
    <cellStyle name="Normal 7 2 5" xfId="567" xr:uid="{00000000-0005-0000-0000-0000FA5F0000}"/>
    <cellStyle name="Normal 7 2 5 10" xfId="24111" xr:uid="{00000000-0005-0000-0000-0000FB5F0000}"/>
    <cellStyle name="Normal 7 2 5 10 2" xfId="24112" xr:uid="{00000000-0005-0000-0000-0000FC5F0000}"/>
    <cellStyle name="Normal 7 2 5 10 2 2" xfId="24113" xr:uid="{00000000-0005-0000-0000-0000FD5F0000}"/>
    <cellStyle name="Normal 7 2 5 10 2 2 2" xfId="24114" xr:uid="{00000000-0005-0000-0000-0000FE5F0000}"/>
    <cellStyle name="Normal 7 2 5 10 2 3" xfId="24115" xr:uid="{00000000-0005-0000-0000-0000FF5F0000}"/>
    <cellStyle name="Normal 7 2 5 10 3" xfId="24116" xr:uid="{00000000-0005-0000-0000-000000600000}"/>
    <cellStyle name="Normal 7 2 5 10 3 2" xfId="24117" xr:uid="{00000000-0005-0000-0000-000001600000}"/>
    <cellStyle name="Normal 7 2 5 10 4" xfId="24118" xr:uid="{00000000-0005-0000-0000-000002600000}"/>
    <cellStyle name="Normal 7 2 5 11" xfId="24119" xr:uid="{00000000-0005-0000-0000-000003600000}"/>
    <cellStyle name="Normal 7 2 5 11 2" xfId="24120" xr:uid="{00000000-0005-0000-0000-000004600000}"/>
    <cellStyle name="Normal 7 2 5 11 2 2" xfId="24121" xr:uid="{00000000-0005-0000-0000-000005600000}"/>
    <cellStyle name="Normal 7 2 5 11 3" xfId="24122" xr:uid="{00000000-0005-0000-0000-000006600000}"/>
    <cellStyle name="Normal 7 2 5 12" xfId="24123" xr:uid="{00000000-0005-0000-0000-000007600000}"/>
    <cellStyle name="Normal 7 2 5 12 2" xfId="24124" xr:uid="{00000000-0005-0000-0000-000008600000}"/>
    <cellStyle name="Normal 7 2 5 13" xfId="24125" xr:uid="{00000000-0005-0000-0000-000009600000}"/>
    <cellStyle name="Normal 7 2 5 13 2" xfId="24126" xr:uid="{00000000-0005-0000-0000-00000A600000}"/>
    <cellStyle name="Normal 7 2 5 14" xfId="24127" xr:uid="{00000000-0005-0000-0000-00000B600000}"/>
    <cellStyle name="Normal 7 2 5 2" xfId="24128" xr:uid="{00000000-0005-0000-0000-00000C600000}"/>
    <cellStyle name="Normal 7 2 5 2 10" xfId="24129" xr:uid="{00000000-0005-0000-0000-00000D600000}"/>
    <cellStyle name="Normal 7 2 5 2 10 2" xfId="24130" xr:uid="{00000000-0005-0000-0000-00000E600000}"/>
    <cellStyle name="Normal 7 2 5 2 11" xfId="24131" xr:uid="{00000000-0005-0000-0000-00000F600000}"/>
    <cellStyle name="Normal 7 2 5 2 2" xfId="24132" xr:uid="{00000000-0005-0000-0000-000010600000}"/>
    <cellStyle name="Normal 7 2 5 2 2 2" xfId="24133" xr:uid="{00000000-0005-0000-0000-000011600000}"/>
    <cellStyle name="Normal 7 2 5 2 2 2 2" xfId="24134" xr:uid="{00000000-0005-0000-0000-000012600000}"/>
    <cellStyle name="Normal 7 2 5 2 2 2 2 2" xfId="24135" xr:uid="{00000000-0005-0000-0000-000013600000}"/>
    <cellStyle name="Normal 7 2 5 2 2 2 2 2 2" xfId="24136" xr:uid="{00000000-0005-0000-0000-000014600000}"/>
    <cellStyle name="Normal 7 2 5 2 2 2 2 2 2 2" xfId="24137" xr:uid="{00000000-0005-0000-0000-000015600000}"/>
    <cellStyle name="Normal 7 2 5 2 2 2 2 2 3" xfId="24138" xr:uid="{00000000-0005-0000-0000-000016600000}"/>
    <cellStyle name="Normal 7 2 5 2 2 2 2 3" xfId="24139" xr:uid="{00000000-0005-0000-0000-000017600000}"/>
    <cellStyle name="Normal 7 2 5 2 2 2 2 3 2" xfId="24140" xr:uid="{00000000-0005-0000-0000-000018600000}"/>
    <cellStyle name="Normal 7 2 5 2 2 2 2 4" xfId="24141" xr:uid="{00000000-0005-0000-0000-000019600000}"/>
    <cellStyle name="Normal 7 2 5 2 2 2 3" xfId="24142" xr:uid="{00000000-0005-0000-0000-00001A600000}"/>
    <cellStyle name="Normal 7 2 5 2 2 2 3 2" xfId="24143" xr:uid="{00000000-0005-0000-0000-00001B600000}"/>
    <cellStyle name="Normal 7 2 5 2 2 2 3 2 2" xfId="24144" xr:uid="{00000000-0005-0000-0000-00001C600000}"/>
    <cellStyle name="Normal 7 2 5 2 2 2 3 2 2 2" xfId="24145" xr:uid="{00000000-0005-0000-0000-00001D600000}"/>
    <cellStyle name="Normal 7 2 5 2 2 2 3 2 3" xfId="24146" xr:uid="{00000000-0005-0000-0000-00001E600000}"/>
    <cellStyle name="Normal 7 2 5 2 2 2 3 3" xfId="24147" xr:uid="{00000000-0005-0000-0000-00001F600000}"/>
    <cellStyle name="Normal 7 2 5 2 2 2 3 3 2" xfId="24148" xr:uid="{00000000-0005-0000-0000-000020600000}"/>
    <cellStyle name="Normal 7 2 5 2 2 2 3 4" xfId="24149" xr:uid="{00000000-0005-0000-0000-000021600000}"/>
    <cellStyle name="Normal 7 2 5 2 2 2 4" xfId="24150" xr:uid="{00000000-0005-0000-0000-000022600000}"/>
    <cellStyle name="Normal 7 2 5 2 2 2 4 2" xfId="24151" xr:uid="{00000000-0005-0000-0000-000023600000}"/>
    <cellStyle name="Normal 7 2 5 2 2 2 4 2 2" xfId="24152" xr:uid="{00000000-0005-0000-0000-000024600000}"/>
    <cellStyle name="Normal 7 2 5 2 2 2 4 2 2 2" xfId="24153" xr:uid="{00000000-0005-0000-0000-000025600000}"/>
    <cellStyle name="Normal 7 2 5 2 2 2 4 2 3" xfId="24154" xr:uid="{00000000-0005-0000-0000-000026600000}"/>
    <cellStyle name="Normal 7 2 5 2 2 2 4 3" xfId="24155" xr:uid="{00000000-0005-0000-0000-000027600000}"/>
    <cellStyle name="Normal 7 2 5 2 2 2 4 3 2" xfId="24156" xr:uid="{00000000-0005-0000-0000-000028600000}"/>
    <cellStyle name="Normal 7 2 5 2 2 2 4 4" xfId="24157" xr:uid="{00000000-0005-0000-0000-000029600000}"/>
    <cellStyle name="Normal 7 2 5 2 2 2 5" xfId="24158" xr:uid="{00000000-0005-0000-0000-00002A600000}"/>
    <cellStyle name="Normal 7 2 5 2 2 2 5 2" xfId="24159" xr:uid="{00000000-0005-0000-0000-00002B600000}"/>
    <cellStyle name="Normal 7 2 5 2 2 2 5 2 2" xfId="24160" xr:uid="{00000000-0005-0000-0000-00002C600000}"/>
    <cellStyle name="Normal 7 2 5 2 2 2 5 3" xfId="24161" xr:uid="{00000000-0005-0000-0000-00002D600000}"/>
    <cellStyle name="Normal 7 2 5 2 2 2 6" xfId="24162" xr:uid="{00000000-0005-0000-0000-00002E600000}"/>
    <cellStyle name="Normal 7 2 5 2 2 2 6 2" xfId="24163" xr:uid="{00000000-0005-0000-0000-00002F600000}"/>
    <cellStyle name="Normal 7 2 5 2 2 2 7" xfId="24164" xr:uid="{00000000-0005-0000-0000-000030600000}"/>
    <cellStyle name="Normal 7 2 5 2 2 3" xfId="24165" xr:uid="{00000000-0005-0000-0000-000031600000}"/>
    <cellStyle name="Normal 7 2 5 2 2 3 2" xfId="24166" xr:uid="{00000000-0005-0000-0000-000032600000}"/>
    <cellStyle name="Normal 7 2 5 2 2 3 2 2" xfId="24167" xr:uid="{00000000-0005-0000-0000-000033600000}"/>
    <cellStyle name="Normal 7 2 5 2 2 3 2 2 2" xfId="24168" xr:uid="{00000000-0005-0000-0000-000034600000}"/>
    <cellStyle name="Normal 7 2 5 2 2 3 2 3" xfId="24169" xr:uid="{00000000-0005-0000-0000-000035600000}"/>
    <cellStyle name="Normal 7 2 5 2 2 3 3" xfId="24170" xr:uid="{00000000-0005-0000-0000-000036600000}"/>
    <cellStyle name="Normal 7 2 5 2 2 3 3 2" xfId="24171" xr:uid="{00000000-0005-0000-0000-000037600000}"/>
    <cellStyle name="Normal 7 2 5 2 2 3 4" xfId="24172" xr:uid="{00000000-0005-0000-0000-000038600000}"/>
    <cellStyle name="Normal 7 2 5 2 2 4" xfId="24173" xr:uid="{00000000-0005-0000-0000-000039600000}"/>
    <cellStyle name="Normal 7 2 5 2 2 4 2" xfId="24174" xr:uid="{00000000-0005-0000-0000-00003A600000}"/>
    <cellStyle name="Normal 7 2 5 2 2 4 2 2" xfId="24175" xr:uid="{00000000-0005-0000-0000-00003B600000}"/>
    <cellStyle name="Normal 7 2 5 2 2 4 2 2 2" xfId="24176" xr:uid="{00000000-0005-0000-0000-00003C600000}"/>
    <cellStyle name="Normal 7 2 5 2 2 4 2 3" xfId="24177" xr:uid="{00000000-0005-0000-0000-00003D600000}"/>
    <cellStyle name="Normal 7 2 5 2 2 4 3" xfId="24178" xr:uid="{00000000-0005-0000-0000-00003E600000}"/>
    <cellStyle name="Normal 7 2 5 2 2 4 3 2" xfId="24179" xr:uid="{00000000-0005-0000-0000-00003F600000}"/>
    <cellStyle name="Normal 7 2 5 2 2 4 4" xfId="24180" xr:uid="{00000000-0005-0000-0000-000040600000}"/>
    <cellStyle name="Normal 7 2 5 2 2 5" xfId="24181" xr:uid="{00000000-0005-0000-0000-000041600000}"/>
    <cellStyle name="Normal 7 2 5 2 2 5 2" xfId="24182" xr:uid="{00000000-0005-0000-0000-000042600000}"/>
    <cellStyle name="Normal 7 2 5 2 2 5 2 2" xfId="24183" xr:uid="{00000000-0005-0000-0000-000043600000}"/>
    <cellStyle name="Normal 7 2 5 2 2 5 2 2 2" xfId="24184" xr:uid="{00000000-0005-0000-0000-000044600000}"/>
    <cellStyle name="Normal 7 2 5 2 2 5 2 3" xfId="24185" xr:uid="{00000000-0005-0000-0000-000045600000}"/>
    <cellStyle name="Normal 7 2 5 2 2 5 3" xfId="24186" xr:uid="{00000000-0005-0000-0000-000046600000}"/>
    <cellStyle name="Normal 7 2 5 2 2 5 3 2" xfId="24187" xr:uid="{00000000-0005-0000-0000-000047600000}"/>
    <cellStyle name="Normal 7 2 5 2 2 5 4" xfId="24188" xr:uid="{00000000-0005-0000-0000-000048600000}"/>
    <cellStyle name="Normal 7 2 5 2 2 6" xfId="24189" xr:uid="{00000000-0005-0000-0000-000049600000}"/>
    <cellStyle name="Normal 7 2 5 2 2 6 2" xfId="24190" xr:uid="{00000000-0005-0000-0000-00004A600000}"/>
    <cellStyle name="Normal 7 2 5 2 2 6 2 2" xfId="24191" xr:uid="{00000000-0005-0000-0000-00004B600000}"/>
    <cellStyle name="Normal 7 2 5 2 2 6 3" xfId="24192" xr:uid="{00000000-0005-0000-0000-00004C600000}"/>
    <cellStyle name="Normal 7 2 5 2 2 7" xfId="24193" xr:uid="{00000000-0005-0000-0000-00004D600000}"/>
    <cellStyle name="Normal 7 2 5 2 2 7 2" xfId="24194" xr:uid="{00000000-0005-0000-0000-00004E600000}"/>
    <cellStyle name="Normal 7 2 5 2 2 8" xfId="24195" xr:uid="{00000000-0005-0000-0000-00004F600000}"/>
    <cellStyle name="Normal 7 2 5 2 2 8 2" xfId="24196" xr:uid="{00000000-0005-0000-0000-000050600000}"/>
    <cellStyle name="Normal 7 2 5 2 2 9" xfId="24197" xr:uid="{00000000-0005-0000-0000-000051600000}"/>
    <cellStyle name="Normal 7 2 5 2 3" xfId="24198" xr:uid="{00000000-0005-0000-0000-000052600000}"/>
    <cellStyle name="Normal 7 2 5 2 3 2" xfId="24199" xr:uid="{00000000-0005-0000-0000-000053600000}"/>
    <cellStyle name="Normal 7 2 5 2 3 2 2" xfId="24200" xr:uid="{00000000-0005-0000-0000-000054600000}"/>
    <cellStyle name="Normal 7 2 5 2 3 2 2 2" xfId="24201" xr:uid="{00000000-0005-0000-0000-000055600000}"/>
    <cellStyle name="Normal 7 2 5 2 3 2 2 2 2" xfId="24202" xr:uid="{00000000-0005-0000-0000-000056600000}"/>
    <cellStyle name="Normal 7 2 5 2 3 2 2 3" xfId="24203" xr:uid="{00000000-0005-0000-0000-000057600000}"/>
    <cellStyle name="Normal 7 2 5 2 3 2 3" xfId="24204" xr:uid="{00000000-0005-0000-0000-000058600000}"/>
    <cellStyle name="Normal 7 2 5 2 3 2 3 2" xfId="24205" xr:uid="{00000000-0005-0000-0000-000059600000}"/>
    <cellStyle name="Normal 7 2 5 2 3 2 4" xfId="24206" xr:uid="{00000000-0005-0000-0000-00005A600000}"/>
    <cellStyle name="Normal 7 2 5 2 3 3" xfId="24207" xr:uid="{00000000-0005-0000-0000-00005B600000}"/>
    <cellStyle name="Normal 7 2 5 2 3 3 2" xfId="24208" xr:uid="{00000000-0005-0000-0000-00005C600000}"/>
    <cellStyle name="Normal 7 2 5 2 3 3 2 2" xfId="24209" xr:uid="{00000000-0005-0000-0000-00005D600000}"/>
    <cellStyle name="Normal 7 2 5 2 3 3 2 2 2" xfId="24210" xr:uid="{00000000-0005-0000-0000-00005E600000}"/>
    <cellStyle name="Normal 7 2 5 2 3 3 2 3" xfId="24211" xr:uid="{00000000-0005-0000-0000-00005F600000}"/>
    <cellStyle name="Normal 7 2 5 2 3 3 3" xfId="24212" xr:uid="{00000000-0005-0000-0000-000060600000}"/>
    <cellStyle name="Normal 7 2 5 2 3 3 3 2" xfId="24213" xr:uid="{00000000-0005-0000-0000-000061600000}"/>
    <cellStyle name="Normal 7 2 5 2 3 3 4" xfId="24214" xr:uid="{00000000-0005-0000-0000-000062600000}"/>
    <cellStyle name="Normal 7 2 5 2 3 4" xfId="24215" xr:uid="{00000000-0005-0000-0000-000063600000}"/>
    <cellStyle name="Normal 7 2 5 2 3 4 2" xfId="24216" xr:uid="{00000000-0005-0000-0000-000064600000}"/>
    <cellStyle name="Normal 7 2 5 2 3 4 2 2" xfId="24217" xr:uid="{00000000-0005-0000-0000-000065600000}"/>
    <cellStyle name="Normal 7 2 5 2 3 4 2 2 2" xfId="24218" xr:uid="{00000000-0005-0000-0000-000066600000}"/>
    <cellStyle name="Normal 7 2 5 2 3 4 2 3" xfId="24219" xr:uid="{00000000-0005-0000-0000-000067600000}"/>
    <cellStyle name="Normal 7 2 5 2 3 4 3" xfId="24220" xr:uid="{00000000-0005-0000-0000-000068600000}"/>
    <cellStyle name="Normal 7 2 5 2 3 4 3 2" xfId="24221" xr:uid="{00000000-0005-0000-0000-000069600000}"/>
    <cellStyle name="Normal 7 2 5 2 3 4 4" xfId="24222" xr:uid="{00000000-0005-0000-0000-00006A600000}"/>
    <cellStyle name="Normal 7 2 5 2 3 5" xfId="24223" xr:uid="{00000000-0005-0000-0000-00006B600000}"/>
    <cellStyle name="Normal 7 2 5 2 3 5 2" xfId="24224" xr:uid="{00000000-0005-0000-0000-00006C600000}"/>
    <cellStyle name="Normal 7 2 5 2 3 5 2 2" xfId="24225" xr:uid="{00000000-0005-0000-0000-00006D600000}"/>
    <cellStyle name="Normal 7 2 5 2 3 5 3" xfId="24226" xr:uid="{00000000-0005-0000-0000-00006E600000}"/>
    <cellStyle name="Normal 7 2 5 2 3 6" xfId="24227" xr:uid="{00000000-0005-0000-0000-00006F600000}"/>
    <cellStyle name="Normal 7 2 5 2 3 6 2" xfId="24228" xr:uid="{00000000-0005-0000-0000-000070600000}"/>
    <cellStyle name="Normal 7 2 5 2 3 7" xfId="24229" xr:uid="{00000000-0005-0000-0000-000071600000}"/>
    <cellStyle name="Normal 7 2 5 2 4" xfId="24230" xr:uid="{00000000-0005-0000-0000-000072600000}"/>
    <cellStyle name="Normal 7 2 5 2 4 2" xfId="24231" xr:uid="{00000000-0005-0000-0000-000073600000}"/>
    <cellStyle name="Normal 7 2 5 2 4 2 2" xfId="24232" xr:uid="{00000000-0005-0000-0000-000074600000}"/>
    <cellStyle name="Normal 7 2 5 2 4 2 2 2" xfId="24233" xr:uid="{00000000-0005-0000-0000-000075600000}"/>
    <cellStyle name="Normal 7 2 5 2 4 2 3" xfId="24234" xr:uid="{00000000-0005-0000-0000-000076600000}"/>
    <cellStyle name="Normal 7 2 5 2 4 3" xfId="24235" xr:uid="{00000000-0005-0000-0000-000077600000}"/>
    <cellStyle name="Normal 7 2 5 2 4 3 2" xfId="24236" xr:uid="{00000000-0005-0000-0000-000078600000}"/>
    <cellStyle name="Normal 7 2 5 2 4 4" xfId="24237" xr:uid="{00000000-0005-0000-0000-000079600000}"/>
    <cellStyle name="Normal 7 2 5 2 5" xfId="24238" xr:uid="{00000000-0005-0000-0000-00007A600000}"/>
    <cellStyle name="Normal 7 2 5 2 5 2" xfId="24239" xr:uid="{00000000-0005-0000-0000-00007B600000}"/>
    <cellStyle name="Normal 7 2 5 2 5 2 2" xfId="24240" xr:uid="{00000000-0005-0000-0000-00007C600000}"/>
    <cellStyle name="Normal 7 2 5 2 5 2 2 2" xfId="24241" xr:uid="{00000000-0005-0000-0000-00007D600000}"/>
    <cellStyle name="Normal 7 2 5 2 5 2 3" xfId="24242" xr:uid="{00000000-0005-0000-0000-00007E600000}"/>
    <cellStyle name="Normal 7 2 5 2 5 3" xfId="24243" xr:uid="{00000000-0005-0000-0000-00007F600000}"/>
    <cellStyle name="Normal 7 2 5 2 5 3 2" xfId="24244" xr:uid="{00000000-0005-0000-0000-000080600000}"/>
    <cellStyle name="Normal 7 2 5 2 5 4" xfId="24245" xr:uid="{00000000-0005-0000-0000-000081600000}"/>
    <cellStyle name="Normal 7 2 5 2 6" xfId="24246" xr:uid="{00000000-0005-0000-0000-000082600000}"/>
    <cellStyle name="Normal 7 2 5 2 6 2" xfId="24247" xr:uid="{00000000-0005-0000-0000-000083600000}"/>
    <cellStyle name="Normal 7 2 5 2 6 2 2" xfId="24248" xr:uid="{00000000-0005-0000-0000-000084600000}"/>
    <cellStyle name="Normal 7 2 5 2 6 2 2 2" xfId="24249" xr:uid="{00000000-0005-0000-0000-000085600000}"/>
    <cellStyle name="Normal 7 2 5 2 6 2 3" xfId="24250" xr:uid="{00000000-0005-0000-0000-000086600000}"/>
    <cellStyle name="Normal 7 2 5 2 6 3" xfId="24251" xr:uid="{00000000-0005-0000-0000-000087600000}"/>
    <cellStyle name="Normal 7 2 5 2 6 3 2" xfId="24252" xr:uid="{00000000-0005-0000-0000-000088600000}"/>
    <cellStyle name="Normal 7 2 5 2 6 4" xfId="24253" xr:uid="{00000000-0005-0000-0000-000089600000}"/>
    <cellStyle name="Normal 7 2 5 2 7" xfId="24254" xr:uid="{00000000-0005-0000-0000-00008A600000}"/>
    <cellStyle name="Normal 7 2 5 2 7 2" xfId="24255" xr:uid="{00000000-0005-0000-0000-00008B600000}"/>
    <cellStyle name="Normal 7 2 5 2 7 2 2" xfId="24256" xr:uid="{00000000-0005-0000-0000-00008C600000}"/>
    <cellStyle name="Normal 7 2 5 2 7 2 2 2" xfId="24257" xr:uid="{00000000-0005-0000-0000-00008D600000}"/>
    <cellStyle name="Normal 7 2 5 2 7 2 3" xfId="24258" xr:uid="{00000000-0005-0000-0000-00008E600000}"/>
    <cellStyle name="Normal 7 2 5 2 7 3" xfId="24259" xr:uid="{00000000-0005-0000-0000-00008F600000}"/>
    <cellStyle name="Normal 7 2 5 2 7 3 2" xfId="24260" xr:uid="{00000000-0005-0000-0000-000090600000}"/>
    <cellStyle name="Normal 7 2 5 2 7 4" xfId="24261" xr:uid="{00000000-0005-0000-0000-000091600000}"/>
    <cellStyle name="Normal 7 2 5 2 8" xfId="24262" xr:uid="{00000000-0005-0000-0000-000092600000}"/>
    <cellStyle name="Normal 7 2 5 2 8 2" xfId="24263" xr:uid="{00000000-0005-0000-0000-000093600000}"/>
    <cellStyle name="Normal 7 2 5 2 8 2 2" xfId="24264" xr:uid="{00000000-0005-0000-0000-000094600000}"/>
    <cellStyle name="Normal 7 2 5 2 8 3" xfId="24265" xr:uid="{00000000-0005-0000-0000-000095600000}"/>
    <cellStyle name="Normal 7 2 5 2 9" xfId="24266" xr:uid="{00000000-0005-0000-0000-000096600000}"/>
    <cellStyle name="Normal 7 2 5 2 9 2" xfId="24267" xr:uid="{00000000-0005-0000-0000-000097600000}"/>
    <cellStyle name="Normal 7 2 5 3" xfId="24268" xr:uid="{00000000-0005-0000-0000-000098600000}"/>
    <cellStyle name="Normal 7 2 5 3 10" xfId="24269" xr:uid="{00000000-0005-0000-0000-000099600000}"/>
    <cellStyle name="Normal 7 2 5 3 2" xfId="24270" xr:uid="{00000000-0005-0000-0000-00009A600000}"/>
    <cellStyle name="Normal 7 2 5 3 2 2" xfId="24271" xr:uid="{00000000-0005-0000-0000-00009B600000}"/>
    <cellStyle name="Normal 7 2 5 3 2 2 2" xfId="24272" xr:uid="{00000000-0005-0000-0000-00009C600000}"/>
    <cellStyle name="Normal 7 2 5 3 2 2 2 2" xfId="24273" xr:uid="{00000000-0005-0000-0000-00009D600000}"/>
    <cellStyle name="Normal 7 2 5 3 2 2 2 2 2" xfId="24274" xr:uid="{00000000-0005-0000-0000-00009E600000}"/>
    <cellStyle name="Normal 7 2 5 3 2 2 2 3" xfId="24275" xr:uid="{00000000-0005-0000-0000-00009F600000}"/>
    <cellStyle name="Normal 7 2 5 3 2 2 3" xfId="24276" xr:uid="{00000000-0005-0000-0000-0000A0600000}"/>
    <cellStyle name="Normal 7 2 5 3 2 2 3 2" xfId="24277" xr:uid="{00000000-0005-0000-0000-0000A1600000}"/>
    <cellStyle name="Normal 7 2 5 3 2 2 4" xfId="24278" xr:uid="{00000000-0005-0000-0000-0000A2600000}"/>
    <cellStyle name="Normal 7 2 5 3 2 3" xfId="24279" xr:uid="{00000000-0005-0000-0000-0000A3600000}"/>
    <cellStyle name="Normal 7 2 5 3 2 3 2" xfId="24280" xr:uid="{00000000-0005-0000-0000-0000A4600000}"/>
    <cellStyle name="Normal 7 2 5 3 2 3 2 2" xfId="24281" xr:uid="{00000000-0005-0000-0000-0000A5600000}"/>
    <cellStyle name="Normal 7 2 5 3 2 3 2 2 2" xfId="24282" xr:uid="{00000000-0005-0000-0000-0000A6600000}"/>
    <cellStyle name="Normal 7 2 5 3 2 3 2 3" xfId="24283" xr:uid="{00000000-0005-0000-0000-0000A7600000}"/>
    <cellStyle name="Normal 7 2 5 3 2 3 3" xfId="24284" xr:uid="{00000000-0005-0000-0000-0000A8600000}"/>
    <cellStyle name="Normal 7 2 5 3 2 3 3 2" xfId="24285" xr:uid="{00000000-0005-0000-0000-0000A9600000}"/>
    <cellStyle name="Normal 7 2 5 3 2 3 4" xfId="24286" xr:uid="{00000000-0005-0000-0000-0000AA600000}"/>
    <cellStyle name="Normal 7 2 5 3 2 4" xfId="24287" xr:uid="{00000000-0005-0000-0000-0000AB600000}"/>
    <cellStyle name="Normal 7 2 5 3 2 4 2" xfId="24288" xr:uid="{00000000-0005-0000-0000-0000AC600000}"/>
    <cellStyle name="Normal 7 2 5 3 2 4 2 2" xfId="24289" xr:uid="{00000000-0005-0000-0000-0000AD600000}"/>
    <cellStyle name="Normal 7 2 5 3 2 4 2 2 2" xfId="24290" xr:uid="{00000000-0005-0000-0000-0000AE600000}"/>
    <cellStyle name="Normal 7 2 5 3 2 4 2 3" xfId="24291" xr:uid="{00000000-0005-0000-0000-0000AF600000}"/>
    <cellStyle name="Normal 7 2 5 3 2 4 3" xfId="24292" xr:uid="{00000000-0005-0000-0000-0000B0600000}"/>
    <cellStyle name="Normal 7 2 5 3 2 4 3 2" xfId="24293" xr:uid="{00000000-0005-0000-0000-0000B1600000}"/>
    <cellStyle name="Normal 7 2 5 3 2 4 4" xfId="24294" xr:uid="{00000000-0005-0000-0000-0000B2600000}"/>
    <cellStyle name="Normal 7 2 5 3 2 5" xfId="24295" xr:uid="{00000000-0005-0000-0000-0000B3600000}"/>
    <cellStyle name="Normal 7 2 5 3 2 5 2" xfId="24296" xr:uid="{00000000-0005-0000-0000-0000B4600000}"/>
    <cellStyle name="Normal 7 2 5 3 2 5 2 2" xfId="24297" xr:uid="{00000000-0005-0000-0000-0000B5600000}"/>
    <cellStyle name="Normal 7 2 5 3 2 5 3" xfId="24298" xr:uid="{00000000-0005-0000-0000-0000B6600000}"/>
    <cellStyle name="Normal 7 2 5 3 2 6" xfId="24299" xr:uid="{00000000-0005-0000-0000-0000B7600000}"/>
    <cellStyle name="Normal 7 2 5 3 2 6 2" xfId="24300" xr:uid="{00000000-0005-0000-0000-0000B8600000}"/>
    <cellStyle name="Normal 7 2 5 3 2 7" xfId="24301" xr:uid="{00000000-0005-0000-0000-0000B9600000}"/>
    <cellStyle name="Normal 7 2 5 3 3" xfId="24302" xr:uid="{00000000-0005-0000-0000-0000BA600000}"/>
    <cellStyle name="Normal 7 2 5 3 3 2" xfId="24303" xr:uid="{00000000-0005-0000-0000-0000BB600000}"/>
    <cellStyle name="Normal 7 2 5 3 3 2 2" xfId="24304" xr:uid="{00000000-0005-0000-0000-0000BC600000}"/>
    <cellStyle name="Normal 7 2 5 3 3 2 2 2" xfId="24305" xr:uid="{00000000-0005-0000-0000-0000BD600000}"/>
    <cellStyle name="Normal 7 2 5 3 3 2 3" xfId="24306" xr:uid="{00000000-0005-0000-0000-0000BE600000}"/>
    <cellStyle name="Normal 7 2 5 3 3 3" xfId="24307" xr:uid="{00000000-0005-0000-0000-0000BF600000}"/>
    <cellStyle name="Normal 7 2 5 3 3 3 2" xfId="24308" xr:uid="{00000000-0005-0000-0000-0000C0600000}"/>
    <cellStyle name="Normal 7 2 5 3 3 4" xfId="24309" xr:uid="{00000000-0005-0000-0000-0000C1600000}"/>
    <cellStyle name="Normal 7 2 5 3 4" xfId="24310" xr:uid="{00000000-0005-0000-0000-0000C2600000}"/>
    <cellStyle name="Normal 7 2 5 3 4 2" xfId="24311" xr:uid="{00000000-0005-0000-0000-0000C3600000}"/>
    <cellStyle name="Normal 7 2 5 3 4 2 2" xfId="24312" xr:uid="{00000000-0005-0000-0000-0000C4600000}"/>
    <cellStyle name="Normal 7 2 5 3 4 2 2 2" xfId="24313" xr:uid="{00000000-0005-0000-0000-0000C5600000}"/>
    <cellStyle name="Normal 7 2 5 3 4 2 3" xfId="24314" xr:uid="{00000000-0005-0000-0000-0000C6600000}"/>
    <cellStyle name="Normal 7 2 5 3 4 3" xfId="24315" xr:uid="{00000000-0005-0000-0000-0000C7600000}"/>
    <cellStyle name="Normal 7 2 5 3 4 3 2" xfId="24316" xr:uid="{00000000-0005-0000-0000-0000C8600000}"/>
    <cellStyle name="Normal 7 2 5 3 4 4" xfId="24317" xr:uid="{00000000-0005-0000-0000-0000C9600000}"/>
    <cellStyle name="Normal 7 2 5 3 5" xfId="24318" xr:uid="{00000000-0005-0000-0000-0000CA600000}"/>
    <cellStyle name="Normal 7 2 5 3 5 2" xfId="24319" xr:uid="{00000000-0005-0000-0000-0000CB600000}"/>
    <cellStyle name="Normal 7 2 5 3 5 2 2" xfId="24320" xr:uid="{00000000-0005-0000-0000-0000CC600000}"/>
    <cellStyle name="Normal 7 2 5 3 5 2 2 2" xfId="24321" xr:uid="{00000000-0005-0000-0000-0000CD600000}"/>
    <cellStyle name="Normal 7 2 5 3 5 2 3" xfId="24322" xr:uid="{00000000-0005-0000-0000-0000CE600000}"/>
    <cellStyle name="Normal 7 2 5 3 5 3" xfId="24323" xr:uid="{00000000-0005-0000-0000-0000CF600000}"/>
    <cellStyle name="Normal 7 2 5 3 5 3 2" xfId="24324" xr:uid="{00000000-0005-0000-0000-0000D0600000}"/>
    <cellStyle name="Normal 7 2 5 3 5 4" xfId="24325" xr:uid="{00000000-0005-0000-0000-0000D1600000}"/>
    <cellStyle name="Normal 7 2 5 3 6" xfId="24326" xr:uid="{00000000-0005-0000-0000-0000D2600000}"/>
    <cellStyle name="Normal 7 2 5 3 6 2" xfId="24327" xr:uid="{00000000-0005-0000-0000-0000D3600000}"/>
    <cellStyle name="Normal 7 2 5 3 6 2 2" xfId="24328" xr:uid="{00000000-0005-0000-0000-0000D4600000}"/>
    <cellStyle name="Normal 7 2 5 3 6 2 2 2" xfId="24329" xr:uid="{00000000-0005-0000-0000-0000D5600000}"/>
    <cellStyle name="Normal 7 2 5 3 6 2 3" xfId="24330" xr:uid="{00000000-0005-0000-0000-0000D6600000}"/>
    <cellStyle name="Normal 7 2 5 3 6 3" xfId="24331" xr:uid="{00000000-0005-0000-0000-0000D7600000}"/>
    <cellStyle name="Normal 7 2 5 3 6 3 2" xfId="24332" xr:uid="{00000000-0005-0000-0000-0000D8600000}"/>
    <cellStyle name="Normal 7 2 5 3 6 4" xfId="24333" xr:uid="{00000000-0005-0000-0000-0000D9600000}"/>
    <cellStyle name="Normal 7 2 5 3 7" xfId="24334" xr:uid="{00000000-0005-0000-0000-0000DA600000}"/>
    <cellStyle name="Normal 7 2 5 3 7 2" xfId="24335" xr:uid="{00000000-0005-0000-0000-0000DB600000}"/>
    <cellStyle name="Normal 7 2 5 3 7 2 2" xfId="24336" xr:uid="{00000000-0005-0000-0000-0000DC600000}"/>
    <cellStyle name="Normal 7 2 5 3 7 3" xfId="24337" xr:uid="{00000000-0005-0000-0000-0000DD600000}"/>
    <cellStyle name="Normal 7 2 5 3 8" xfId="24338" xr:uid="{00000000-0005-0000-0000-0000DE600000}"/>
    <cellStyle name="Normal 7 2 5 3 8 2" xfId="24339" xr:uid="{00000000-0005-0000-0000-0000DF600000}"/>
    <cellStyle name="Normal 7 2 5 3 9" xfId="24340" xr:uid="{00000000-0005-0000-0000-0000E0600000}"/>
    <cellStyle name="Normal 7 2 5 3 9 2" xfId="24341" xr:uid="{00000000-0005-0000-0000-0000E1600000}"/>
    <cellStyle name="Normal 7 2 5 4" xfId="24342" xr:uid="{00000000-0005-0000-0000-0000E2600000}"/>
    <cellStyle name="Normal 7 2 5 4 2" xfId="24343" xr:uid="{00000000-0005-0000-0000-0000E3600000}"/>
    <cellStyle name="Normal 7 2 5 4 2 2" xfId="24344" xr:uid="{00000000-0005-0000-0000-0000E4600000}"/>
    <cellStyle name="Normal 7 2 5 4 2 2 2" xfId="24345" xr:uid="{00000000-0005-0000-0000-0000E5600000}"/>
    <cellStyle name="Normal 7 2 5 4 2 2 2 2" xfId="24346" xr:uid="{00000000-0005-0000-0000-0000E6600000}"/>
    <cellStyle name="Normal 7 2 5 4 2 2 2 2 2" xfId="24347" xr:uid="{00000000-0005-0000-0000-0000E7600000}"/>
    <cellStyle name="Normal 7 2 5 4 2 2 2 3" xfId="24348" xr:uid="{00000000-0005-0000-0000-0000E8600000}"/>
    <cellStyle name="Normal 7 2 5 4 2 2 3" xfId="24349" xr:uid="{00000000-0005-0000-0000-0000E9600000}"/>
    <cellStyle name="Normal 7 2 5 4 2 2 3 2" xfId="24350" xr:uid="{00000000-0005-0000-0000-0000EA600000}"/>
    <cellStyle name="Normal 7 2 5 4 2 2 4" xfId="24351" xr:uid="{00000000-0005-0000-0000-0000EB600000}"/>
    <cellStyle name="Normal 7 2 5 4 2 3" xfId="24352" xr:uid="{00000000-0005-0000-0000-0000EC600000}"/>
    <cellStyle name="Normal 7 2 5 4 2 3 2" xfId="24353" xr:uid="{00000000-0005-0000-0000-0000ED600000}"/>
    <cellStyle name="Normal 7 2 5 4 2 3 2 2" xfId="24354" xr:uid="{00000000-0005-0000-0000-0000EE600000}"/>
    <cellStyle name="Normal 7 2 5 4 2 3 2 2 2" xfId="24355" xr:uid="{00000000-0005-0000-0000-0000EF600000}"/>
    <cellStyle name="Normal 7 2 5 4 2 3 2 3" xfId="24356" xr:uid="{00000000-0005-0000-0000-0000F0600000}"/>
    <cellStyle name="Normal 7 2 5 4 2 3 3" xfId="24357" xr:uid="{00000000-0005-0000-0000-0000F1600000}"/>
    <cellStyle name="Normal 7 2 5 4 2 3 3 2" xfId="24358" xr:uid="{00000000-0005-0000-0000-0000F2600000}"/>
    <cellStyle name="Normal 7 2 5 4 2 3 4" xfId="24359" xr:uid="{00000000-0005-0000-0000-0000F3600000}"/>
    <cellStyle name="Normal 7 2 5 4 2 4" xfId="24360" xr:uid="{00000000-0005-0000-0000-0000F4600000}"/>
    <cellStyle name="Normal 7 2 5 4 2 4 2" xfId="24361" xr:uid="{00000000-0005-0000-0000-0000F5600000}"/>
    <cellStyle name="Normal 7 2 5 4 2 4 2 2" xfId="24362" xr:uid="{00000000-0005-0000-0000-0000F6600000}"/>
    <cellStyle name="Normal 7 2 5 4 2 4 2 2 2" xfId="24363" xr:uid="{00000000-0005-0000-0000-0000F7600000}"/>
    <cellStyle name="Normal 7 2 5 4 2 4 2 3" xfId="24364" xr:uid="{00000000-0005-0000-0000-0000F8600000}"/>
    <cellStyle name="Normal 7 2 5 4 2 4 3" xfId="24365" xr:uid="{00000000-0005-0000-0000-0000F9600000}"/>
    <cellStyle name="Normal 7 2 5 4 2 4 3 2" xfId="24366" xr:uid="{00000000-0005-0000-0000-0000FA600000}"/>
    <cellStyle name="Normal 7 2 5 4 2 4 4" xfId="24367" xr:uid="{00000000-0005-0000-0000-0000FB600000}"/>
    <cellStyle name="Normal 7 2 5 4 2 5" xfId="24368" xr:uid="{00000000-0005-0000-0000-0000FC600000}"/>
    <cellStyle name="Normal 7 2 5 4 2 5 2" xfId="24369" xr:uid="{00000000-0005-0000-0000-0000FD600000}"/>
    <cellStyle name="Normal 7 2 5 4 2 5 2 2" xfId="24370" xr:uid="{00000000-0005-0000-0000-0000FE600000}"/>
    <cellStyle name="Normal 7 2 5 4 2 5 3" xfId="24371" xr:uid="{00000000-0005-0000-0000-0000FF600000}"/>
    <cellStyle name="Normal 7 2 5 4 2 6" xfId="24372" xr:uid="{00000000-0005-0000-0000-000000610000}"/>
    <cellStyle name="Normal 7 2 5 4 2 6 2" xfId="24373" xr:uid="{00000000-0005-0000-0000-000001610000}"/>
    <cellStyle name="Normal 7 2 5 4 2 7" xfId="24374" xr:uid="{00000000-0005-0000-0000-000002610000}"/>
    <cellStyle name="Normal 7 2 5 4 3" xfId="24375" xr:uid="{00000000-0005-0000-0000-000003610000}"/>
    <cellStyle name="Normal 7 2 5 4 3 2" xfId="24376" xr:uid="{00000000-0005-0000-0000-000004610000}"/>
    <cellStyle name="Normal 7 2 5 4 3 2 2" xfId="24377" xr:uid="{00000000-0005-0000-0000-000005610000}"/>
    <cellStyle name="Normal 7 2 5 4 3 2 2 2" xfId="24378" xr:uid="{00000000-0005-0000-0000-000006610000}"/>
    <cellStyle name="Normal 7 2 5 4 3 2 3" xfId="24379" xr:uid="{00000000-0005-0000-0000-000007610000}"/>
    <cellStyle name="Normal 7 2 5 4 3 3" xfId="24380" xr:uid="{00000000-0005-0000-0000-000008610000}"/>
    <cellStyle name="Normal 7 2 5 4 3 3 2" xfId="24381" xr:uid="{00000000-0005-0000-0000-000009610000}"/>
    <cellStyle name="Normal 7 2 5 4 3 4" xfId="24382" xr:uid="{00000000-0005-0000-0000-00000A610000}"/>
    <cellStyle name="Normal 7 2 5 4 4" xfId="24383" xr:uid="{00000000-0005-0000-0000-00000B610000}"/>
    <cellStyle name="Normal 7 2 5 4 4 2" xfId="24384" xr:uid="{00000000-0005-0000-0000-00000C610000}"/>
    <cellStyle name="Normal 7 2 5 4 4 2 2" xfId="24385" xr:uid="{00000000-0005-0000-0000-00000D610000}"/>
    <cellStyle name="Normal 7 2 5 4 4 2 2 2" xfId="24386" xr:uid="{00000000-0005-0000-0000-00000E610000}"/>
    <cellStyle name="Normal 7 2 5 4 4 2 3" xfId="24387" xr:uid="{00000000-0005-0000-0000-00000F610000}"/>
    <cellStyle name="Normal 7 2 5 4 4 3" xfId="24388" xr:uid="{00000000-0005-0000-0000-000010610000}"/>
    <cellStyle name="Normal 7 2 5 4 4 3 2" xfId="24389" xr:uid="{00000000-0005-0000-0000-000011610000}"/>
    <cellStyle name="Normal 7 2 5 4 4 4" xfId="24390" xr:uid="{00000000-0005-0000-0000-000012610000}"/>
    <cellStyle name="Normal 7 2 5 4 5" xfId="24391" xr:uid="{00000000-0005-0000-0000-000013610000}"/>
    <cellStyle name="Normal 7 2 5 4 5 2" xfId="24392" xr:uid="{00000000-0005-0000-0000-000014610000}"/>
    <cellStyle name="Normal 7 2 5 4 5 2 2" xfId="24393" xr:uid="{00000000-0005-0000-0000-000015610000}"/>
    <cellStyle name="Normal 7 2 5 4 5 2 2 2" xfId="24394" xr:uid="{00000000-0005-0000-0000-000016610000}"/>
    <cellStyle name="Normal 7 2 5 4 5 2 3" xfId="24395" xr:uid="{00000000-0005-0000-0000-000017610000}"/>
    <cellStyle name="Normal 7 2 5 4 5 3" xfId="24396" xr:uid="{00000000-0005-0000-0000-000018610000}"/>
    <cellStyle name="Normal 7 2 5 4 5 3 2" xfId="24397" xr:uid="{00000000-0005-0000-0000-000019610000}"/>
    <cellStyle name="Normal 7 2 5 4 5 4" xfId="24398" xr:uid="{00000000-0005-0000-0000-00001A610000}"/>
    <cellStyle name="Normal 7 2 5 4 6" xfId="24399" xr:uid="{00000000-0005-0000-0000-00001B610000}"/>
    <cellStyle name="Normal 7 2 5 4 6 2" xfId="24400" xr:uid="{00000000-0005-0000-0000-00001C610000}"/>
    <cellStyle name="Normal 7 2 5 4 6 2 2" xfId="24401" xr:uid="{00000000-0005-0000-0000-00001D610000}"/>
    <cellStyle name="Normal 7 2 5 4 6 3" xfId="24402" xr:uid="{00000000-0005-0000-0000-00001E610000}"/>
    <cellStyle name="Normal 7 2 5 4 7" xfId="24403" xr:uid="{00000000-0005-0000-0000-00001F610000}"/>
    <cellStyle name="Normal 7 2 5 4 7 2" xfId="24404" xr:uid="{00000000-0005-0000-0000-000020610000}"/>
    <cellStyle name="Normal 7 2 5 4 8" xfId="24405" xr:uid="{00000000-0005-0000-0000-000021610000}"/>
    <cellStyle name="Normal 7 2 5 4 8 2" xfId="24406" xr:uid="{00000000-0005-0000-0000-000022610000}"/>
    <cellStyle name="Normal 7 2 5 4 9" xfId="24407" xr:uid="{00000000-0005-0000-0000-000023610000}"/>
    <cellStyle name="Normal 7 2 5 5" xfId="24408" xr:uid="{00000000-0005-0000-0000-000024610000}"/>
    <cellStyle name="Normal 7 2 5 5 2" xfId="24409" xr:uid="{00000000-0005-0000-0000-000025610000}"/>
    <cellStyle name="Normal 7 2 5 5 2 2" xfId="24410" xr:uid="{00000000-0005-0000-0000-000026610000}"/>
    <cellStyle name="Normal 7 2 5 5 2 2 2" xfId="24411" xr:uid="{00000000-0005-0000-0000-000027610000}"/>
    <cellStyle name="Normal 7 2 5 5 2 2 2 2" xfId="24412" xr:uid="{00000000-0005-0000-0000-000028610000}"/>
    <cellStyle name="Normal 7 2 5 5 2 2 2 2 2" xfId="24413" xr:uid="{00000000-0005-0000-0000-000029610000}"/>
    <cellStyle name="Normal 7 2 5 5 2 2 2 3" xfId="24414" xr:uid="{00000000-0005-0000-0000-00002A610000}"/>
    <cellStyle name="Normal 7 2 5 5 2 2 3" xfId="24415" xr:uid="{00000000-0005-0000-0000-00002B610000}"/>
    <cellStyle name="Normal 7 2 5 5 2 2 3 2" xfId="24416" xr:uid="{00000000-0005-0000-0000-00002C610000}"/>
    <cellStyle name="Normal 7 2 5 5 2 2 4" xfId="24417" xr:uid="{00000000-0005-0000-0000-00002D610000}"/>
    <cellStyle name="Normal 7 2 5 5 2 3" xfId="24418" xr:uid="{00000000-0005-0000-0000-00002E610000}"/>
    <cellStyle name="Normal 7 2 5 5 2 3 2" xfId="24419" xr:uid="{00000000-0005-0000-0000-00002F610000}"/>
    <cellStyle name="Normal 7 2 5 5 2 3 2 2" xfId="24420" xr:uid="{00000000-0005-0000-0000-000030610000}"/>
    <cellStyle name="Normal 7 2 5 5 2 3 2 2 2" xfId="24421" xr:uid="{00000000-0005-0000-0000-000031610000}"/>
    <cellStyle name="Normal 7 2 5 5 2 3 2 3" xfId="24422" xr:uid="{00000000-0005-0000-0000-000032610000}"/>
    <cellStyle name="Normal 7 2 5 5 2 3 3" xfId="24423" xr:uid="{00000000-0005-0000-0000-000033610000}"/>
    <cellStyle name="Normal 7 2 5 5 2 3 3 2" xfId="24424" xr:uid="{00000000-0005-0000-0000-000034610000}"/>
    <cellStyle name="Normal 7 2 5 5 2 3 4" xfId="24425" xr:uid="{00000000-0005-0000-0000-000035610000}"/>
    <cellStyle name="Normal 7 2 5 5 2 4" xfId="24426" xr:uid="{00000000-0005-0000-0000-000036610000}"/>
    <cellStyle name="Normal 7 2 5 5 2 4 2" xfId="24427" xr:uid="{00000000-0005-0000-0000-000037610000}"/>
    <cellStyle name="Normal 7 2 5 5 2 4 2 2" xfId="24428" xr:uid="{00000000-0005-0000-0000-000038610000}"/>
    <cellStyle name="Normal 7 2 5 5 2 4 2 2 2" xfId="24429" xr:uid="{00000000-0005-0000-0000-000039610000}"/>
    <cellStyle name="Normal 7 2 5 5 2 4 2 3" xfId="24430" xr:uid="{00000000-0005-0000-0000-00003A610000}"/>
    <cellStyle name="Normal 7 2 5 5 2 4 3" xfId="24431" xr:uid="{00000000-0005-0000-0000-00003B610000}"/>
    <cellStyle name="Normal 7 2 5 5 2 4 3 2" xfId="24432" xr:uid="{00000000-0005-0000-0000-00003C610000}"/>
    <cellStyle name="Normal 7 2 5 5 2 4 4" xfId="24433" xr:uid="{00000000-0005-0000-0000-00003D610000}"/>
    <cellStyle name="Normal 7 2 5 5 2 5" xfId="24434" xr:uid="{00000000-0005-0000-0000-00003E610000}"/>
    <cellStyle name="Normal 7 2 5 5 2 5 2" xfId="24435" xr:uid="{00000000-0005-0000-0000-00003F610000}"/>
    <cellStyle name="Normal 7 2 5 5 2 5 2 2" xfId="24436" xr:uid="{00000000-0005-0000-0000-000040610000}"/>
    <cellStyle name="Normal 7 2 5 5 2 5 3" xfId="24437" xr:uid="{00000000-0005-0000-0000-000041610000}"/>
    <cellStyle name="Normal 7 2 5 5 2 6" xfId="24438" xr:uid="{00000000-0005-0000-0000-000042610000}"/>
    <cellStyle name="Normal 7 2 5 5 2 6 2" xfId="24439" xr:uid="{00000000-0005-0000-0000-000043610000}"/>
    <cellStyle name="Normal 7 2 5 5 2 7" xfId="24440" xr:uid="{00000000-0005-0000-0000-000044610000}"/>
    <cellStyle name="Normal 7 2 5 5 3" xfId="24441" xr:uid="{00000000-0005-0000-0000-000045610000}"/>
    <cellStyle name="Normal 7 2 5 5 3 2" xfId="24442" xr:uid="{00000000-0005-0000-0000-000046610000}"/>
    <cellStyle name="Normal 7 2 5 5 3 2 2" xfId="24443" xr:uid="{00000000-0005-0000-0000-000047610000}"/>
    <cellStyle name="Normal 7 2 5 5 3 2 2 2" xfId="24444" xr:uid="{00000000-0005-0000-0000-000048610000}"/>
    <cellStyle name="Normal 7 2 5 5 3 2 3" xfId="24445" xr:uid="{00000000-0005-0000-0000-000049610000}"/>
    <cellStyle name="Normal 7 2 5 5 3 3" xfId="24446" xr:uid="{00000000-0005-0000-0000-00004A610000}"/>
    <cellStyle name="Normal 7 2 5 5 3 3 2" xfId="24447" xr:uid="{00000000-0005-0000-0000-00004B610000}"/>
    <cellStyle name="Normal 7 2 5 5 3 4" xfId="24448" xr:uid="{00000000-0005-0000-0000-00004C610000}"/>
    <cellStyle name="Normal 7 2 5 5 4" xfId="24449" xr:uid="{00000000-0005-0000-0000-00004D610000}"/>
    <cellStyle name="Normal 7 2 5 5 4 2" xfId="24450" xr:uid="{00000000-0005-0000-0000-00004E610000}"/>
    <cellStyle name="Normal 7 2 5 5 4 2 2" xfId="24451" xr:uid="{00000000-0005-0000-0000-00004F610000}"/>
    <cellStyle name="Normal 7 2 5 5 4 2 2 2" xfId="24452" xr:uid="{00000000-0005-0000-0000-000050610000}"/>
    <cellStyle name="Normal 7 2 5 5 4 2 3" xfId="24453" xr:uid="{00000000-0005-0000-0000-000051610000}"/>
    <cellStyle name="Normal 7 2 5 5 4 3" xfId="24454" xr:uid="{00000000-0005-0000-0000-000052610000}"/>
    <cellStyle name="Normal 7 2 5 5 4 3 2" xfId="24455" xr:uid="{00000000-0005-0000-0000-000053610000}"/>
    <cellStyle name="Normal 7 2 5 5 4 4" xfId="24456" xr:uid="{00000000-0005-0000-0000-000054610000}"/>
    <cellStyle name="Normal 7 2 5 5 5" xfId="24457" xr:uid="{00000000-0005-0000-0000-000055610000}"/>
    <cellStyle name="Normal 7 2 5 5 5 2" xfId="24458" xr:uid="{00000000-0005-0000-0000-000056610000}"/>
    <cellStyle name="Normal 7 2 5 5 5 2 2" xfId="24459" xr:uid="{00000000-0005-0000-0000-000057610000}"/>
    <cellStyle name="Normal 7 2 5 5 5 2 2 2" xfId="24460" xr:uid="{00000000-0005-0000-0000-000058610000}"/>
    <cellStyle name="Normal 7 2 5 5 5 2 3" xfId="24461" xr:uid="{00000000-0005-0000-0000-000059610000}"/>
    <cellStyle name="Normal 7 2 5 5 5 3" xfId="24462" xr:uid="{00000000-0005-0000-0000-00005A610000}"/>
    <cellStyle name="Normal 7 2 5 5 5 3 2" xfId="24463" xr:uid="{00000000-0005-0000-0000-00005B610000}"/>
    <cellStyle name="Normal 7 2 5 5 5 4" xfId="24464" xr:uid="{00000000-0005-0000-0000-00005C610000}"/>
    <cellStyle name="Normal 7 2 5 5 6" xfId="24465" xr:uid="{00000000-0005-0000-0000-00005D610000}"/>
    <cellStyle name="Normal 7 2 5 5 6 2" xfId="24466" xr:uid="{00000000-0005-0000-0000-00005E610000}"/>
    <cellStyle name="Normal 7 2 5 5 6 2 2" xfId="24467" xr:uid="{00000000-0005-0000-0000-00005F610000}"/>
    <cellStyle name="Normal 7 2 5 5 6 3" xfId="24468" xr:uid="{00000000-0005-0000-0000-000060610000}"/>
    <cellStyle name="Normal 7 2 5 5 7" xfId="24469" xr:uid="{00000000-0005-0000-0000-000061610000}"/>
    <cellStyle name="Normal 7 2 5 5 7 2" xfId="24470" xr:uid="{00000000-0005-0000-0000-000062610000}"/>
    <cellStyle name="Normal 7 2 5 5 8" xfId="24471" xr:uid="{00000000-0005-0000-0000-000063610000}"/>
    <cellStyle name="Normal 7 2 5 6" xfId="24472" xr:uid="{00000000-0005-0000-0000-000064610000}"/>
    <cellStyle name="Normal 7 2 5 6 2" xfId="24473" xr:uid="{00000000-0005-0000-0000-000065610000}"/>
    <cellStyle name="Normal 7 2 5 6 2 2" xfId="24474" xr:uid="{00000000-0005-0000-0000-000066610000}"/>
    <cellStyle name="Normal 7 2 5 6 2 2 2" xfId="24475" xr:uid="{00000000-0005-0000-0000-000067610000}"/>
    <cellStyle name="Normal 7 2 5 6 2 2 2 2" xfId="24476" xr:uid="{00000000-0005-0000-0000-000068610000}"/>
    <cellStyle name="Normal 7 2 5 6 2 2 3" xfId="24477" xr:uid="{00000000-0005-0000-0000-000069610000}"/>
    <cellStyle name="Normal 7 2 5 6 2 3" xfId="24478" xr:uid="{00000000-0005-0000-0000-00006A610000}"/>
    <cellStyle name="Normal 7 2 5 6 2 3 2" xfId="24479" xr:uid="{00000000-0005-0000-0000-00006B610000}"/>
    <cellStyle name="Normal 7 2 5 6 2 4" xfId="24480" xr:uid="{00000000-0005-0000-0000-00006C610000}"/>
    <cellStyle name="Normal 7 2 5 6 3" xfId="24481" xr:uid="{00000000-0005-0000-0000-00006D610000}"/>
    <cellStyle name="Normal 7 2 5 6 3 2" xfId="24482" xr:uid="{00000000-0005-0000-0000-00006E610000}"/>
    <cellStyle name="Normal 7 2 5 6 3 2 2" xfId="24483" xr:uid="{00000000-0005-0000-0000-00006F610000}"/>
    <cellStyle name="Normal 7 2 5 6 3 2 2 2" xfId="24484" xr:uid="{00000000-0005-0000-0000-000070610000}"/>
    <cellStyle name="Normal 7 2 5 6 3 2 3" xfId="24485" xr:uid="{00000000-0005-0000-0000-000071610000}"/>
    <cellStyle name="Normal 7 2 5 6 3 3" xfId="24486" xr:uid="{00000000-0005-0000-0000-000072610000}"/>
    <cellStyle name="Normal 7 2 5 6 3 3 2" xfId="24487" xr:uid="{00000000-0005-0000-0000-000073610000}"/>
    <cellStyle name="Normal 7 2 5 6 3 4" xfId="24488" xr:uid="{00000000-0005-0000-0000-000074610000}"/>
    <cellStyle name="Normal 7 2 5 6 4" xfId="24489" xr:uid="{00000000-0005-0000-0000-000075610000}"/>
    <cellStyle name="Normal 7 2 5 6 4 2" xfId="24490" xr:uid="{00000000-0005-0000-0000-000076610000}"/>
    <cellStyle name="Normal 7 2 5 6 4 2 2" xfId="24491" xr:uid="{00000000-0005-0000-0000-000077610000}"/>
    <cellStyle name="Normal 7 2 5 6 4 2 2 2" xfId="24492" xr:uid="{00000000-0005-0000-0000-000078610000}"/>
    <cellStyle name="Normal 7 2 5 6 4 2 3" xfId="24493" xr:uid="{00000000-0005-0000-0000-000079610000}"/>
    <cellStyle name="Normal 7 2 5 6 4 3" xfId="24494" xr:uid="{00000000-0005-0000-0000-00007A610000}"/>
    <cellStyle name="Normal 7 2 5 6 4 3 2" xfId="24495" xr:uid="{00000000-0005-0000-0000-00007B610000}"/>
    <cellStyle name="Normal 7 2 5 6 4 4" xfId="24496" xr:uid="{00000000-0005-0000-0000-00007C610000}"/>
    <cellStyle name="Normal 7 2 5 6 5" xfId="24497" xr:uid="{00000000-0005-0000-0000-00007D610000}"/>
    <cellStyle name="Normal 7 2 5 6 5 2" xfId="24498" xr:uid="{00000000-0005-0000-0000-00007E610000}"/>
    <cellStyle name="Normal 7 2 5 6 5 2 2" xfId="24499" xr:uid="{00000000-0005-0000-0000-00007F610000}"/>
    <cellStyle name="Normal 7 2 5 6 5 3" xfId="24500" xr:uid="{00000000-0005-0000-0000-000080610000}"/>
    <cellStyle name="Normal 7 2 5 6 6" xfId="24501" xr:uid="{00000000-0005-0000-0000-000081610000}"/>
    <cellStyle name="Normal 7 2 5 6 6 2" xfId="24502" xr:uid="{00000000-0005-0000-0000-000082610000}"/>
    <cellStyle name="Normal 7 2 5 6 7" xfId="24503" xr:uid="{00000000-0005-0000-0000-000083610000}"/>
    <cellStyle name="Normal 7 2 5 7" xfId="24504" xr:uid="{00000000-0005-0000-0000-000084610000}"/>
    <cellStyle name="Normal 7 2 5 7 2" xfId="24505" xr:uid="{00000000-0005-0000-0000-000085610000}"/>
    <cellStyle name="Normal 7 2 5 7 2 2" xfId="24506" xr:uid="{00000000-0005-0000-0000-000086610000}"/>
    <cellStyle name="Normal 7 2 5 7 2 2 2" xfId="24507" xr:uid="{00000000-0005-0000-0000-000087610000}"/>
    <cellStyle name="Normal 7 2 5 7 2 3" xfId="24508" xr:uid="{00000000-0005-0000-0000-000088610000}"/>
    <cellStyle name="Normal 7 2 5 7 3" xfId="24509" xr:uid="{00000000-0005-0000-0000-000089610000}"/>
    <cellStyle name="Normal 7 2 5 7 3 2" xfId="24510" xr:uid="{00000000-0005-0000-0000-00008A610000}"/>
    <cellStyle name="Normal 7 2 5 7 4" xfId="24511" xr:uid="{00000000-0005-0000-0000-00008B610000}"/>
    <cellStyle name="Normal 7 2 5 8" xfId="24512" xr:uid="{00000000-0005-0000-0000-00008C610000}"/>
    <cellStyle name="Normal 7 2 5 8 2" xfId="24513" xr:uid="{00000000-0005-0000-0000-00008D610000}"/>
    <cellStyle name="Normal 7 2 5 8 2 2" xfId="24514" xr:uid="{00000000-0005-0000-0000-00008E610000}"/>
    <cellStyle name="Normal 7 2 5 8 2 2 2" xfId="24515" xr:uid="{00000000-0005-0000-0000-00008F610000}"/>
    <cellStyle name="Normal 7 2 5 8 2 3" xfId="24516" xr:uid="{00000000-0005-0000-0000-000090610000}"/>
    <cellStyle name="Normal 7 2 5 8 3" xfId="24517" xr:uid="{00000000-0005-0000-0000-000091610000}"/>
    <cellStyle name="Normal 7 2 5 8 3 2" xfId="24518" xr:uid="{00000000-0005-0000-0000-000092610000}"/>
    <cellStyle name="Normal 7 2 5 8 4" xfId="24519" xr:uid="{00000000-0005-0000-0000-000093610000}"/>
    <cellStyle name="Normal 7 2 5 9" xfId="24520" xr:uid="{00000000-0005-0000-0000-000094610000}"/>
    <cellStyle name="Normal 7 2 5 9 2" xfId="24521" xr:uid="{00000000-0005-0000-0000-000095610000}"/>
    <cellStyle name="Normal 7 2 5 9 2 2" xfId="24522" xr:uid="{00000000-0005-0000-0000-000096610000}"/>
    <cellStyle name="Normal 7 2 5 9 2 2 2" xfId="24523" xr:uid="{00000000-0005-0000-0000-000097610000}"/>
    <cellStyle name="Normal 7 2 5 9 2 3" xfId="24524" xr:uid="{00000000-0005-0000-0000-000098610000}"/>
    <cellStyle name="Normal 7 2 5 9 3" xfId="24525" xr:uid="{00000000-0005-0000-0000-000099610000}"/>
    <cellStyle name="Normal 7 2 5 9 3 2" xfId="24526" xr:uid="{00000000-0005-0000-0000-00009A610000}"/>
    <cellStyle name="Normal 7 2 5 9 4" xfId="24527" xr:uid="{00000000-0005-0000-0000-00009B610000}"/>
    <cellStyle name="Normal 7 2 6" xfId="935" xr:uid="{00000000-0005-0000-0000-00009C610000}"/>
    <cellStyle name="Normal 7 2 6 10" xfId="24529" xr:uid="{00000000-0005-0000-0000-00009D610000}"/>
    <cellStyle name="Normal 7 2 6 10 2" xfId="24530" xr:uid="{00000000-0005-0000-0000-00009E610000}"/>
    <cellStyle name="Normal 7 2 6 10 2 2" xfId="24531" xr:uid="{00000000-0005-0000-0000-00009F610000}"/>
    <cellStyle name="Normal 7 2 6 10 2 2 2" xfId="24532" xr:uid="{00000000-0005-0000-0000-0000A0610000}"/>
    <cellStyle name="Normal 7 2 6 10 2 3" xfId="24533" xr:uid="{00000000-0005-0000-0000-0000A1610000}"/>
    <cellStyle name="Normal 7 2 6 10 3" xfId="24534" xr:uid="{00000000-0005-0000-0000-0000A2610000}"/>
    <cellStyle name="Normal 7 2 6 10 3 2" xfId="24535" xr:uid="{00000000-0005-0000-0000-0000A3610000}"/>
    <cellStyle name="Normal 7 2 6 10 4" xfId="24536" xr:uid="{00000000-0005-0000-0000-0000A4610000}"/>
    <cellStyle name="Normal 7 2 6 11" xfId="24537" xr:uid="{00000000-0005-0000-0000-0000A5610000}"/>
    <cellStyle name="Normal 7 2 6 11 2" xfId="24538" xr:uid="{00000000-0005-0000-0000-0000A6610000}"/>
    <cellStyle name="Normal 7 2 6 11 2 2" xfId="24539" xr:uid="{00000000-0005-0000-0000-0000A7610000}"/>
    <cellStyle name="Normal 7 2 6 11 3" xfId="24540" xr:uid="{00000000-0005-0000-0000-0000A8610000}"/>
    <cellStyle name="Normal 7 2 6 12" xfId="24541" xr:uid="{00000000-0005-0000-0000-0000A9610000}"/>
    <cellStyle name="Normal 7 2 6 12 2" xfId="24542" xr:uid="{00000000-0005-0000-0000-0000AA610000}"/>
    <cellStyle name="Normal 7 2 6 13" xfId="24543" xr:uid="{00000000-0005-0000-0000-0000AB610000}"/>
    <cellStyle name="Normal 7 2 6 13 2" xfId="24544" xr:uid="{00000000-0005-0000-0000-0000AC610000}"/>
    <cellStyle name="Normal 7 2 6 14" xfId="24545" xr:uid="{00000000-0005-0000-0000-0000AD610000}"/>
    <cellStyle name="Normal 7 2 6 15" xfId="24546" xr:uid="{00000000-0005-0000-0000-0000AE610000}"/>
    <cellStyle name="Normal 7 2 6 16" xfId="24528" xr:uid="{00000000-0005-0000-0000-0000AF610000}"/>
    <cellStyle name="Normal 7 2 6 2" xfId="1113" xr:uid="{00000000-0005-0000-0000-0000B0610000}"/>
    <cellStyle name="Normal 7 2 6 2 10" xfId="24548" xr:uid="{00000000-0005-0000-0000-0000B1610000}"/>
    <cellStyle name="Normal 7 2 6 2 10 2" xfId="24549" xr:uid="{00000000-0005-0000-0000-0000B2610000}"/>
    <cellStyle name="Normal 7 2 6 2 11" xfId="24550" xr:uid="{00000000-0005-0000-0000-0000B3610000}"/>
    <cellStyle name="Normal 7 2 6 2 12" xfId="24547" xr:uid="{00000000-0005-0000-0000-0000B4610000}"/>
    <cellStyle name="Normal 7 2 6 2 2" xfId="24551" xr:uid="{00000000-0005-0000-0000-0000B5610000}"/>
    <cellStyle name="Normal 7 2 6 2 2 2" xfId="24552" xr:uid="{00000000-0005-0000-0000-0000B6610000}"/>
    <cellStyle name="Normal 7 2 6 2 2 2 2" xfId="24553" xr:uid="{00000000-0005-0000-0000-0000B7610000}"/>
    <cellStyle name="Normal 7 2 6 2 2 2 2 2" xfId="24554" xr:uid="{00000000-0005-0000-0000-0000B8610000}"/>
    <cellStyle name="Normal 7 2 6 2 2 2 2 2 2" xfId="24555" xr:uid="{00000000-0005-0000-0000-0000B9610000}"/>
    <cellStyle name="Normal 7 2 6 2 2 2 2 2 2 2" xfId="24556" xr:uid="{00000000-0005-0000-0000-0000BA610000}"/>
    <cellStyle name="Normal 7 2 6 2 2 2 2 2 3" xfId="24557" xr:uid="{00000000-0005-0000-0000-0000BB610000}"/>
    <cellStyle name="Normal 7 2 6 2 2 2 2 3" xfId="24558" xr:uid="{00000000-0005-0000-0000-0000BC610000}"/>
    <cellStyle name="Normal 7 2 6 2 2 2 2 3 2" xfId="24559" xr:uid="{00000000-0005-0000-0000-0000BD610000}"/>
    <cellStyle name="Normal 7 2 6 2 2 2 2 4" xfId="24560" xr:uid="{00000000-0005-0000-0000-0000BE610000}"/>
    <cellStyle name="Normal 7 2 6 2 2 2 3" xfId="24561" xr:uid="{00000000-0005-0000-0000-0000BF610000}"/>
    <cellStyle name="Normal 7 2 6 2 2 2 3 2" xfId="24562" xr:uid="{00000000-0005-0000-0000-0000C0610000}"/>
    <cellStyle name="Normal 7 2 6 2 2 2 3 2 2" xfId="24563" xr:uid="{00000000-0005-0000-0000-0000C1610000}"/>
    <cellStyle name="Normal 7 2 6 2 2 2 3 2 2 2" xfId="24564" xr:uid="{00000000-0005-0000-0000-0000C2610000}"/>
    <cellStyle name="Normal 7 2 6 2 2 2 3 2 3" xfId="24565" xr:uid="{00000000-0005-0000-0000-0000C3610000}"/>
    <cellStyle name="Normal 7 2 6 2 2 2 3 3" xfId="24566" xr:uid="{00000000-0005-0000-0000-0000C4610000}"/>
    <cellStyle name="Normal 7 2 6 2 2 2 3 3 2" xfId="24567" xr:uid="{00000000-0005-0000-0000-0000C5610000}"/>
    <cellStyle name="Normal 7 2 6 2 2 2 3 4" xfId="24568" xr:uid="{00000000-0005-0000-0000-0000C6610000}"/>
    <cellStyle name="Normal 7 2 6 2 2 2 4" xfId="24569" xr:uid="{00000000-0005-0000-0000-0000C7610000}"/>
    <cellStyle name="Normal 7 2 6 2 2 2 4 2" xfId="24570" xr:uid="{00000000-0005-0000-0000-0000C8610000}"/>
    <cellStyle name="Normal 7 2 6 2 2 2 4 2 2" xfId="24571" xr:uid="{00000000-0005-0000-0000-0000C9610000}"/>
    <cellStyle name="Normal 7 2 6 2 2 2 4 2 2 2" xfId="24572" xr:uid="{00000000-0005-0000-0000-0000CA610000}"/>
    <cellStyle name="Normal 7 2 6 2 2 2 4 2 3" xfId="24573" xr:uid="{00000000-0005-0000-0000-0000CB610000}"/>
    <cellStyle name="Normal 7 2 6 2 2 2 4 3" xfId="24574" xr:uid="{00000000-0005-0000-0000-0000CC610000}"/>
    <cellStyle name="Normal 7 2 6 2 2 2 4 3 2" xfId="24575" xr:uid="{00000000-0005-0000-0000-0000CD610000}"/>
    <cellStyle name="Normal 7 2 6 2 2 2 4 4" xfId="24576" xr:uid="{00000000-0005-0000-0000-0000CE610000}"/>
    <cellStyle name="Normal 7 2 6 2 2 2 5" xfId="24577" xr:uid="{00000000-0005-0000-0000-0000CF610000}"/>
    <cellStyle name="Normal 7 2 6 2 2 2 5 2" xfId="24578" xr:uid="{00000000-0005-0000-0000-0000D0610000}"/>
    <cellStyle name="Normal 7 2 6 2 2 2 5 2 2" xfId="24579" xr:uid="{00000000-0005-0000-0000-0000D1610000}"/>
    <cellStyle name="Normal 7 2 6 2 2 2 5 3" xfId="24580" xr:uid="{00000000-0005-0000-0000-0000D2610000}"/>
    <cellStyle name="Normal 7 2 6 2 2 2 6" xfId="24581" xr:uid="{00000000-0005-0000-0000-0000D3610000}"/>
    <cellStyle name="Normal 7 2 6 2 2 2 6 2" xfId="24582" xr:uid="{00000000-0005-0000-0000-0000D4610000}"/>
    <cellStyle name="Normal 7 2 6 2 2 2 7" xfId="24583" xr:uid="{00000000-0005-0000-0000-0000D5610000}"/>
    <cellStyle name="Normal 7 2 6 2 2 3" xfId="24584" xr:uid="{00000000-0005-0000-0000-0000D6610000}"/>
    <cellStyle name="Normal 7 2 6 2 2 3 2" xfId="24585" xr:uid="{00000000-0005-0000-0000-0000D7610000}"/>
    <cellStyle name="Normal 7 2 6 2 2 3 2 2" xfId="24586" xr:uid="{00000000-0005-0000-0000-0000D8610000}"/>
    <cellStyle name="Normal 7 2 6 2 2 3 2 2 2" xfId="24587" xr:uid="{00000000-0005-0000-0000-0000D9610000}"/>
    <cellStyle name="Normal 7 2 6 2 2 3 2 3" xfId="24588" xr:uid="{00000000-0005-0000-0000-0000DA610000}"/>
    <cellStyle name="Normal 7 2 6 2 2 3 3" xfId="24589" xr:uid="{00000000-0005-0000-0000-0000DB610000}"/>
    <cellStyle name="Normal 7 2 6 2 2 3 3 2" xfId="24590" xr:uid="{00000000-0005-0000-0000-0000DC610000}"/>
    <cellStyle name="Normal 7 2 6 2 2 3 4" xfId="24591" xr:uid="{00000000-0005-0000-0000-0000DD610000}"/>
    <cellStyle name="Normal 7 2 6 2 2 4" xfId="24592" xr:uid="{00000000-0005-0000-0000-0000DE610000}"/>
    <cellStyle name="Normal 7 2 6 2 2 4 2" xfId="24593" xr:uid="{00000000-0005-0000-0000-0000DF610000}"/>
    <cellStyle name="Normal 7 2 6 2 2 4 2 2" xfId="24594" xr:uid="{00000000-0005-0000-0000-0000E0610000}"/>
    <cellStyle name="Normal 7 2 6 2 2 4 2 2 2" xfId="24595" xr:uid="{00000000-0005-0000-0000-0000E1610000}"/>
    <cellStyle name="Normal 7 2 6 2 2 4 2 3" xfId="24596" xr:uid="{00000000-0005-0000-0000-0000E2610000}"/>
    <cellStyle name="Normal 7 2 6 2 2 4 3" xfId="24597" xr:uid="{00000000-0005-0000-0000-0000E3610000}"/>
    <cellStyle name="Normal 7 2 6 2 2 4 3 2" xfId="24598" xr:uid="{00000000-0005-0000-0000-0000E4610000}"/>
    <cellStyle name="Normal 7 2 6 2 2 4 4" xfId="24599" xr:uid="{00000000-0005-0000-0000-0000E5610000}"/>
    <cellStyle name="Normal 7 2 6 2 2 5" xfId="24600" xr:uid="{00000000-0005-0000-0000-0000E6610000}"/>
    <cellStyle name="Normal 7 2 6 2 2 5 2" xfId="24601" xr:uid="{00000000-0005-0000-0000-0000E7610000}"/>
    <cellStyle name="Normal 7 2 6 2 2 5 2 2" xfId="24602" xr:uid="{00000000-0005-0000-0000-0000E8610000}"/>
    <cellStyle name="Normal 7 2 6 2 2 5 2 2 2" xfId="24603" xr:uid="{00000000-0005-0000-0000-0000E9610000}"/>
    <cellStyle name="Normal 7 2 6 2 2 5 2 3" xfId="24604" xr:uid="{00000000-0005-0000-0000-0000EA610000}"/>
    <cellStyle name="Normal 7 2 6 2 2 5 3" xfId="24605" xr:uid="{00000000-0005-0000-0000-0000EB610000}"/>
    <cellStyle name="Normal 7 2 6 2 2 5 3 2" xfId="24606" xr:uid="{00000000-0005-0000-0000-0000EC610000}"/>
    <cellStyle name="Normal 7 2 6 2 2 5 4" xfId="24607" xr:uid="{00000000-0005-0000-0000-0000ED610000}"/>
    <cellStyle name="Normal 7 2 6 2 2 6" xfId="24608" xr:uid="{00000000-0005-0000-0000-0000EE610000}"/>
    <cellStyle name="Normal 7 2 6 2 2 6 2" xfId="24609" xr:uid="{00000000-0005-0000-0000-0000EF610000}"/>
    <cellStyle name="Normal 7 2 6 2 2 6 2 2" xfId="24610" xr:uid="{00000000-0005-0000-0000-0000F0610000}"/>
    <cellStyle name="Normal 7 2 6 2 2 6 3" xfId="24611" xr:uid="{00000000-0005-0000-0000-0000F1610000}"/>
    <cellStyle name="Normal 7 2 6 2 2 7" xfId="24612" xr:uid="{00000000-0005-0000-0000-0000F2610000}"/>
    <cellStyle name="Normal 7 2 6 2 2 7 2" xfId="24613" xr:uid="{00000000-0005-0000-0000-0000F3610000}"/>
    <cellStyle name="Normal 7 2 6 2 2 8" xfId="24614" xr:uid="{00000000-0005-0000-0000-0000F4610000}"/>
    <cellStyle name="Normal 7 2 6 2 2 8 2" xfId="24615" xr:uid="{00000000-0005-0000-0000-0000F5610000}"/>
    <cellStyle name="Normal 7 2 6 2 2 9" xfId="24616" xr:uid="{00000000-0005-0000-0000-0000F6610000}"/>
    <cellStyle name="Normal 7 2 6 2 3" xfId="24617" xr:uid="{00000000-0005-0000-0000-0000F7610000}"/>
    <cellStyle name="Normal 7 2 6 2 3 2" xfId="24618" xr:uid="{00000000-0005-0000-0000-0000F8610000}"/>
    <cellStyle name="Normal 7 2 6 2 3 2 2" xfId="24619" xr:uid="{00000000-0005-0000-0000-0000F9610000}"/>
    <cellStyle name="Normal 7 2 6 2 3 2 2 2" xfId="24620" xr:uid="{00000000-0005-0000-0000-0000FA610000}"/>
    <cellStyle name="Normal 7 2 6 2 3 2 2 2 2" xfId="24621" xr:uid="{00000000-0005-0000-0000-0000FB610000}"/>
    <cellStyle name="Normal 7 2 6 2 3 2 2 3" xfId="24622" xr:uid="{00000000-0005-0000-0000-0000FC610000}"/>
    <cellStyle name="Normal 7 2 6 2 3 2 3" xfId="24623" xr:uid="{00000000-0005-0000-0000-0000FD610000}"/>
    <cellStyle name="Normal 7 2 6 2 3 2 3 2" xfId="24624" xr:uid="{00000000-0005-0000-0000-0000FE610000}"/>
    <cellStyle name="Normal 7 2 6 2 3 2 4" xfId="24625" xr:uid="{00000000-0005-0000-0000-0000FF610000}"/>
    <cellStyle name="Normal 7 2 6 2 3 3" xfId="24626" xr:uid="{00000000-0005-0000-0000-000000620000}"/>
    <cellStyle name="Normal 7 2 6 2 3 3 2" xfId="24627" xr:uid="{00000000-0005-0000-0000-000001620000}"/>
    <cellStyle name="Normal 7 2 6 2 3 3 2 2" xfId="24628" xr:uid="{00000000-0005-0000-0000-000002620000}"/>
    <cellStyle name="Normal 7 2 6 2 3 3 2 2 2" xfId="24629" xr:uid="{00000000-0005-0000-0000-000003620000}"/>
    <cellStyle name="Normal 7 2 6 2 3 3 2 3" xfId="24630" xr:uid="{00000000-0005-0000-0000-000004620000}"/>
    <cellStyle name="Normal 7 2 6 2 3 3 3" xfId="24631" xr:uid="{00000000-0005-0000-0000-000005620000}"/>
    <cellStyle name="Normal 7 2 6 2 3 3 3 2" xfId="24632" xr:uid="{00000000-0005-0000-0000-000006620000}"/>
    <cellStyle name="Normal 7 2 6 2 3 3 4" xfId="24633" xr:uid="{00000000-0005-0000-0000-000007620000}"/>
    <cellStyle name="Normal 7 2 6 2 3 4" xfId="24634" xr:uid="{00000000-0005-0000-0000-000008620000}"/>
    <cellStyle name="Normal 7 2 6 2 3 4 2" xfId="24635" xr:uid="{00000000-0005-0000-0000-000009620000}"/>
    <cellStyle name="Normal 7 2 6 2 3 4 2 2" xfId="24636" xr:uid="{00000000-0005-0000-0000-00000A620000}"/>
    <cellStyle name="Normal 7 2 6 2 3 4 2 2 2" xfId="24637" xr:uid="{00000000-0005-0000-0000-00000B620000}"/>
    <cellStyle name="Normal 7 2 6 2 3 4 2 3" xfId="24638" xr:uid="{00000000-0005-0000-0000-00000C620000}"/>
    <cellStyle name="Normal 7 2 6 2 3 4 3" xfId="24639" xr:uid="{00000000-0005-0000-0000-00000D620000}"/>
    <cellStyle name="Normal 7 2 6 2 3 4 3 2" xfId="24640" xr:uid="{00000000-0005-0000-0000-00000E620000}"/>
    <cellStyle name="Normal 7 2 6 2 3 4 4" xfId="24641" xr:uid="{00000000-0005-0000-0000-00000F620000}"/>
    <cellStyle name="Normal 7 2 6 2 3 5" xfId="24642" xr:uid="{00000000-0005-0000-0000-000010620000}"/>
    <cellStyle name="Normal 7 2 6 2 3 5 2" xfId="24643" xr:uid="{00000000-0005-0000-0000-000011620000}"/>
    <cellStyle name="Normal 7 2 6 2 3 5 2 2" xfId="24644" xr:uid="{00000000-0005-0000-0000-000012620000}"/>
    <cellStyle name="Normal 7 2 6 2 3 5 3" xfId="24645" xr:uid="{00000000-0005-0000-0000-000013620000}"/>
    <cellStyle name="Normal 7 2 6 2 3 6" xfId="24646" xr:uid="{00000000-0005-0000-0000-000014620000}"/>
    <cellStyle name="Normal 7 2 6 2 3 6 2" xfId="24647" xr:uid="{00000000-0005-0000-0000-000015620000}"/>
    <cellStyle name="Normal 7 2 6 2 3 7" xfId="24648" xr:uid="{00000000-0005-0000-0000-000016620000}"/>
    <cellStyle name="Normal 7 2 6 2 4" xfId="24649" xr:uid="{00000000-0005-0000-0000-000017620000}"/>
    <cellStyle name="Normal 7 2 6 2 4 2" xfId="24650" xr:uid="{00000000-0005-0000-0000-000018620000}"/>
    <cellStyle name="Normal 7 2 6 2 4 2 2" xfId="24651" xr:uid="{00000000-0005-0000-0000-000019620000}"/>
    <cellStyle name="Normal 7 2 6 2 4 2 2 2" xfId="24652" xr:uid="{00000000-0005-0000-0000-00001A620000}"/>
    <cellStyle name="Normal 7 2 6 2 4 2 3" xfId="24653" xr:uid="{00000000-0005-0000-0000-00001B620000}"/>
    <cellStyle name="Normal 7 2 6 2 4 3" xfId="24654" xr:uid="{00000000-0005-0000-0000-00001C620000}"/>
    <cellStyle name="Normal 7 2 6 2 4 3 2" xfId="24655" xr:uid="{00000000-0005-0000-0000-00001D620000}"/>
    <cellStyle name="Normal 7 2 6 2 4 4" xfId="24656" xr:uid="{00000000-0005-0000-0000-00001E620000}"/>
    <cellStyle name="Normal 7 2 6 2 5" xfId="24657" xr:uid="{00000000-0005-0000-0000-00001F620000}"/>
    <cellStyle name="Normal 7 2 6 2 5 2" xfId="24658" xr:uid="{00000000-0005-0000-0000-000020620000}"/>
    <cellStyle name="Normal 7 2 6 2 5 2 2" xfId="24659" xr:uid="{00000000-0005-0000-0000-000021620000}"/>
    <cellStyle name="Normal 7 2 6 2 5 2 2 2" xfId="24660" xr:uid="{00000000-0005-0000-0000-000022620000}"/>
    <cellStyle name="Normal 7 2 6 2 5 2 3" xfId="24661" xr:uid="{00000000-0005-0000-0000-000023620000}"/>
    <cellStyle name="Normal 7 2 6 2 5 3" xfId="24662" xr:uid="{00000000-0005-0000-0000-000024620000}"/>
    <cellStyle name="Normal 7 2 6 2 5 3 2" xfId="24663" xr:uid="{00000000-0005-0000-0000-000025620000}"/>
    <cellStyle name="Normal 7 2 6 2 5 4" xfId="24664" xr:uid="{00000000-0005-0000-0000-000026620000}"/>
    <cellStyle name="Normal 7 2 6 2 6" xfId="24665" xr:uid="{00000000-0005-0000-0000-000027620000}"/>
    <cellStyle name="Normal 7 2 6 2 6 2" xfId="24666" xr:uid="{00000000-0005-0000-0000-000028620000}"/>
    <cellStyle name="Normal 7 2 6 2 6 2 2" xfId="24667" xr:uid="{00000000-0005-0000-0000-000029620000}"/>
    <cellStyle name="Normal 7 2 6 2 6 2 2 2" xfId="24668" xr:uid="{00000000-0005-0000-0000-00002A620000}"/>
    <cellStyle name="Normal 7 2 6 2 6 2 3" xfId="24669" xr:uid="{00000000-0005-0000-0000-00002B620000}"/>
    <cellStyle name="Normal 7 2 6 2 6 3" xfId="24670" xr:uid="{00000000-0005-0000-0000-00002C620000}"/>
    <cellStyle name="Normal 7 2 6 2 6 3 2" xfId="24671" xr:uid="{00000000-0005-0000-0000-00002D620000}"/>
    <cellStyle name="Normal 7 2 6 2 6 4" xfId="24672" xr:uid="{00000000-0005-0000-0000-00002E620000}"/>
    <cellStyle name="Normal 7 2 6 2 7" xfId="24673" xr:uid="{00000000-0005-0000-0000-00002F620000}"/>
    <cellStyle name="Normal 7 2 6 2 7 2" xfId="24674" xr:uid="{00000000-0005-0000-0000-000030620000}"/>
    <cellStyle name="Normal 7 2 6 2 7 2 2" xfId="24675" xr:uid="{00000000-0005-0000-0000-000031620000}"/>
    <cellStyle name="Normal 7 2 6 2 7 2 2 2" xfId="24676" xr:uid="{00000000-0005-0000-0000-000032620000}"/>
    <cellStyle name="Normal 7 2 6 2 7 2 3" xfId="24677" xr:uid="{00000000-0005-0000-0000-000033620000}"/>
    <cellStyle name="Normal 7 2 6 2 7 3" xfId="24678" xr:uid="{00000000-0005-0000-0000-000034620000}"/>
    <cellStyle name="Normal 7 2 6 2 7 3 2" xfId="24679" xr:uid="{00000000-0005-0000-0000-000035620000}"/>
    <cellStyle name="Normal 7 2 6 2 7 4" xfId="24680" xr:uid="{00000000-0005-0000-0000-000036620000}"/>
    <cellStyle name="Normal 7 2 6 2 8" xfId="24681" xr:uid="{00000000-0005-0000-0000-000037620000}"/>
    <cellStyle name="Normal 7 2 6 2 8 2" xfId="24682" xr:uid="{00000000-0005-0000-0000-000038620000}"/>
    <cellStyle name="Normal 7 2 6 2 8 2 2" xfId="24683" xr:uid="{00000000-0005-0000-0000-000039620000}"/>
    <cellStyle name="Normal 7 2 6 2 8 3" xfId="24684" xr:uid="{00000000-0005-0000-0000-00003A620000}"/>
    <cellStyle name="Normal 7 2 6 2 9" xfId="24685" xr:uid="{00000000-0005-0000-0000-00003B620000}"/>
    <cellStyle name="Normal 7 2 6 2 9 2" xfId="24686" xr:uid="{00000000-0005-0000-0000-00003C620000}"/>
    <cellStyle name="Normal 7 2 6 3" xfId="24687" xr:uid="{00000000-0005-0000-0000-00003D620000}"/>
    <cellStyle name="Normal 7 2 6 3 10" xfId="24688" xr:uid="{00000000-0005-0000-0000-00003E620000}"/>
    <cellStyle name="Normal 7 2 6 3 2" xfId="24689" xr:uid="{00000000-0005-0000-0000-00003F620000}"/>
    <cellStyle name="Normal 7 2 6 3 2 2" xfId="24690" xr:uid="{00000000-0005-0000-0000-000040620000}"/>
    <cellStyle name="Normal 7 2 6 3 2 2 2" xfId="24691" xr:uid="{00000000-0005-0000-0000-000041620000}"/>
    <cellStyle name="Normal 7 2 6 3 2 2 2 2" xfId="24692" xr:uid="{00000000-0005-0000-0000-000042620000}"/>
    <cellStyle name="Normal 7 2 6 3 2 2 2 2 2" xfId="24693" xr:uid="{00000000-0005-0000-0000-000043620000}"/>
    <cellStyle name="Normal 7 2 6 3 2 2 2 3" xfId="24694" xr:uid="{00000000-0005-0000-0000-000044620000}"/>
    <cellStyle name="Normal 7 2 6 3 2 2 3" xfId="24695" xr:uid="{00000000-0005-0000-0000-000045620000}"/>
    <cellStyle name="Normal 7 2 6 3 2 2 3 2" xfId="24696" xr:uid="{00000000-0005-0000-0000-000046620000}"/>
    <cellStyle name="Normal 7 2 6 3 2 2 4" xfId="24697" xr:uid="{00000000-0005-0000-0000-000047620000}"/>
    <cellStyle name="Normal 7 2 6 3 2 3" xfId="24698" xr:uid="{00000000-0005-0000-0000-000048620000}"/>
    <cellStyle name="Normal 7 2 6 3 2 3 2" xfId="24699" xr:uid="{00000000-0005-0000-0000-000049620000}"/>
    <cellStyle name="Normal 7 2 6 3 2 3 2 2" xfId="24700" xr:uid="{00000000-0005-0000-0000-00004A620000}"/>
    <cellStyle name="Normal 7 2 6 3 2 3 2 2 2" xfId="24701" xr:uid="{00000000-0005-0000-0000-00004B620000}"/>
    <cellStyle name="Normal 7 2 6 3 2 3 2 3" xfId="24702" xr:uid="{00000000-0005-0000-0000-00004C620000}"/>
    <cellStyle name="Normal 7 2 6 3 2 3 3" xfId="24703" xr:uid="{00000000-0005-0000-0000-00004D620000}"/>
    <cellStyle name="Normal 7 2 6 3 2 3 3 2" xfId="24704" xr:uid="{00000000-0005-0000-0000-00004E620000}"/>
    <cellStyle name="Normal 7 2 6 3 2 3 4" xfId="24705" xr:uid="{00000000-0005-0000-0000-00004F620000}"/>
    <cellStyle name="Normal 7 2 6 3 2 4" xfId="24706" xr:uid="{00000000-0005-0000-0000-000050620000}"/>
    <cellStyle name="Normal 7 2 6 3 2 4 2" xfId="24707" xr:uid="{00000000-0005-0000-0000-000051620000}"/>
    <cellStyle name="Normal 7 2 6 3 2 4 2 2" xfId="24708" xr:uid="{00000000-0005-0000-0000-000052620000}"/>
    <cellStyle name="Normal 7 2 6 3 2 4 2 2 2" xfId="24709" xr:uid="{00000000-0005-0000-0000-000053620000}"/>
    <cellStyle name="Normal 7 2 6 3 2 4 2 3" xfId="24710" xr:uid="{00000000-0005-0000-0000-000054620000}"/>
    <cellStyle name="Normal 7 2 6 3 2 4 3" xfId="24711" xr:uid="{00000000-0005-0000-0000-000055620000}"/>
    <cellStyle name="Normal 7 2 6 3 2 4 3 2" xfId="24712" xr:uid="{00000000-0005-0000-0000-000056620000}"/>
    <cellStyle name="Normal 7 2 6 3 2 4 4" xfId="24713" xr:uid="{00000000-0005-0000-0000-000057620000}"/>
    <cellStyle name="Normal 7 2 6 3 2 5" xfId="24714" xr:uid="{00000000-0005-0000-0000-000058620000}"/>
    <cellStyle name="Normal 7 2 6 3 2 5 2" xfId="24715" xr:uid="{00000000-0005-0000-0000-000059620000}"/>
    <cellStyle name="Normal 7 2 6 3 2 5 2 2" xfId="24716" xr:uid="{00000000-0005-0000-0000-00005A620000}"/>
    <cellStyle name="Normal 7 2 6 3 2 5 3" xfId="24717" xr:uid="{00000000-0005-0000-0000-00005B620000}"/>
    <cellStyle name="Normal 7 2 6 3 2 6" xfId="24718" xr:uid="{00000000-0005-0000-0000-00005C620000}"/>
    <cellStyle name="Normal 7 2 6 3 2 6 2" xfId="24719" xr:uid="{00000000-0005-0000-0000-00005D620000}"/>
    <cellStyle name="Normal 7 2 6 3 2 7" xfId="24720" xr:uid="{00000000-0005-0000-0000-00005E620000}"/>
    <cellStyle name="Normal 7 2 6 3 3" xfId="24721" xr:uid="{00000000-0005-0000-0000-00005F620000}"/>
    <cellStyle name="Normal 7 2 6 3 3 2" xfId="24722" xr:uid="{00000000-0005-0000-0000-000060620000}"/>
    <cellStyle name="Normal 7 2 6 3 3 2 2" xfId="24723" xr:uid="{00000000-0005-0000-0000-000061620000}"/>
    <cellStyle name="Normal 7 2 6 3 3 2 2 2" xfId="24724" xr:uid="{00000000-0005-0000-0000-000062620000}"/>
    <cellStyle name="Normal 7 2 6 3 3 2 3" xfId="24725" xr:uid="{00000000-0005-0000-0000-000063620000}"/>
    <cellStyle name="Normal 7 2 6 3 3 3" xfId="24726" xr:uid="{00000000-0005-0000-0000-000064620000}"/>
    <cellStyle name="Normal 7 2 6 3 3 3 2" xfId="24727" xr:uid="{00000000-0005-0000-0000-000065620000}"/>
    <cellStyle name="Normal 7 2 6 3 3 4" xfId="24728" xr:uid="{00000000-0005-0000-0000-000066620000}"/>
    <cellStyle name="Normal 7 2 6 3 4" xfId="24729" xr:uid="{00000000-0005-0000-0000-000067620000}"/>
    <cellStyle name="Normal 7 2 6 3 4 2" xfId="24730" xr:uid="{00000000-0005-0000-0000-000068620000}"/>
    <cellStyle name="Normal 7 2 6 3 4 2 2" xfId="24731" xr:uid="{00000000-0005-0000-0000-000069620000}"/>
    <cellStyle name="Normal 7 2 6 3 4 2 2 2" xfId="24732" xr:uid="{00000000-0005-0000-0000-00006A620000}"/>
    <cellStyle name="Normal 7 2 6 3 4 2 3" xfId="24733" xr:uid="{00000000-0005-0000-0000-00006B620000}"/>
    <cellStyle name="Normal 7 2 6 3 4 3" xfId="24734" xr:uid="{00000000-0005-0000-0000-00006C620000}"/>
    <cellStyle name="Normal 7 2 6 3 4 3 2" xfId="24735" xr:uid="{00000000-0005-0000-0000-00006D620000}"/>
    <cellStyle name="Normal 7 2 6 3 4 4" xfId="24736" xr:uid="{00000000-0005-0000-0000-00006E620000}"/>
    <cellStyle name="Normal 7 2 6 3 5" xfId="24737" xr:uid="{00000000-0005-0000-0000-00006F620000}"/>
    <cellStyle name="Normal 7 2 6 3 5 2" xfId="24738" xr:uid="{00000000-0005-0000-0000-000070620000}"/>
    <cellStyle name="Normal 7 2 6 3 5 2 2" xfId="24739" xr:uid="{00000000-0005-0000-0000-000071620000}"/>
    <cellStyle name="Normal 7 2 6 3 5 2 2 2" xfId="24740" xr:uid="{00000000-0005-0000-0000-000072620000}"/>
    <cellStyle name="Normal 7 2 6 3 5 2 3" xfId="24741" xr:uid="{00000000-0005-0000-0000-000073620000}"/>
    <cellStyle name="Normal 7 2 6 3 5 3" xfId="24742" xr:uid="{00000000-0005-0000-0000-000074620000}"/>
    <cellStyle name="Normal 7 2 6 3 5 3 2" xfId="24743" xr:uid="{00000000-0005-0000-0000-000075620000}"/>
    <cellStyle name="Normal 7 2 6 3 5 4" xfId="24744" xr:uid="{00000000-0005-0000-0000-000076620000}"/>
    <cellStyle name="Normal 7 2 6 3 6" xfId="24745" xr:uid="{00000000-0005-0000-0000-000077620000}"/>
    <cellStyle name="Normal 7 2 6 3 6 2" xfId="24746" xr:uid="{00000000-0005-0000-0000-000078620000}"/>
    <cellStyle name="Normal 7 2 6 3 6 2 2" xfId="24747" xr:uid="{00000000-0005-0000-0000-000079620000}"/>
    <cellStyle name="Normal 7 2 6 3 6 2 2 2" xfId="24748" xr:uid="{00000000-0005-0000-0000-00007A620000}"/>
    <cellStyle name="Normal 7 2 6 3 6 2 3" xfId="24749" xr:uid="{00000000-0005-0000-0000-00007B620000}"/>
    <cellStyle name="Normal 7 2 6 3 6 3" xfId="24750" xr:uid="{00000000-0005-0000-0000-00007C620000}"/>
    <cellStyle name="Normal 7 2 6 3 6 3 2" xfId="24751" xr:uid="{00000000-0005-0000-0000-00007D620000}"/>
    <cellStyle name="Normal 7 2 6 3 6 4" xfId="24752" xr:uid="{00000000-0005-0000-0000-00007E620000}"/>
    <cellStyle name="Normal 7 2 6 3 7" xfId="24753" xr:uid="{00000000-0005-0000-0000-00007F620000}"/>
    <cellStyle name="Normal 7 2 6 3 7 2" xfId="24754" xr:uid="{00000000-0005-0000-0000-000080620000}"/>
    <cellStyle name="Normal 7 2 6 3 7 2 2" xfId="24755" xr:uid="{00000000-0005-0000-0000-000081620000}"/>
    <cellStyle name="Normal 7 2 6 3 7 3" xfId="24756" xr:uid="{00000000-0005-0000-0000-000082620000}"/>
    <cellStyle name="Normal 7 2 6 3 8" xfId="24757" xr:uid="{00000000-0005-0000-0000-000083620000}"/>
    <cellStyle name="Normal 7 2 6 3 8 2" xfId="24758" xr:uid="{00000000-0005-0000-0000-000084620000}"/>
    <cellStyle name="Normal 7 2 6 3 9" xfId="24759" xr:uid="{00000000-0005-0000-0000-000085620000}"/>
    <cellStyle name="Normal 7 2 6 3 9 2" xfId="24760" xr:uid="{00000000-0005-0000-0000-000086620000}"/>
    <cellStyle name="Normal 7 2 6 4" xfId="24761" xr:uid="{00000000-0005-0000-0000-000087620000}"/>
    <cellStyle name="Normal 7 2 6 4 2" xfId="24762" xr:uid="{00000000-0005-0000-0000-000088620000}"/>
    <cellStyle name="Normal 7 2 6 4 2 2" xfId="24763" xr:uid="{00000000-0005-0000-0000-000089620000}"/>
    <cellStyle name="Normal 7 2 6 4 2 2 2" xfId="24764" xr:uid="{00000000-0005-0000-0000-00008A620000}"/>
    <cellStyle name="Normal 7 2 6 4 2 2 2 2" xfId="24765" xr:uid="{00000000-0005-0000-0000-00008B620000}"/>
    <cellStyle name="Normal 7 2 6 4 2 2 2 2 2" xfId="24766" xr:uid="{00000000-0005-0000-0000-00008C620000}"/>
    <cellStyle name="Normal 7 2 6 4 2 2 2 3" xfId="24767" xr:uid="{00000000-0005-0000-0000-00008D620000}"/>
    <cellStyle name="Normal 7 2 6 4 2 2 3" xfId="24768" xr:uid="{00000000-0005-0000-0000-00008E620000}"/>
    <cellStyle name="Normal 7 2 6 4 2 2 3 2" xfId="24769" xr:uid="{00000000-0005-0000-0000-00008F620000}"/>
    <cellStyle name="Normal 7 2 6 4 2 2 4" xfId="24770" xr:uid="{00000000-0005-0000-0000-000090620000}"/>
    <cellStyle name="Normal 7 2 6 4 2 3" xfId="24771" xr:uid="{00000000-0005-0000-0000-000091620000}"/>
    <cellStyle name="Normal 7 2 6 4 2 3 2" xfId="24772" xr:uid="{00000000-0005-0000-0000-000092620000}"/>
    <cellStyle name="Normal 7 2 6 4 2 3 2 2" xfId="24773" xr:uid="{00000000-0005-0000-0000-000093620000}"/>
    <cellStyle name="Normal 7 2 6 4 2 3 2 2 2" xfId="24774" xr:uid="{00000000-0005-0000-0000-000094620000}"/>
    <cellStyle name="Normal 7 2 6 4 2 3 2 3" xfId="24775" xr:uid="{00000000-0005-0000-0000-000095620000}"/>
    <cellStyle name="Normal 7 2 6 4 2 3 3" xfId="24776" xr:uid="{00000000-0005-0000-0000-000096620000}"/>
    <cellStyle name="Normal 7 2 6 4 2 3 3 2" xfId="24777" xr:uid="{00000000-0005-0000-0000-000097620000}"/>
    <cellStyle name="Normal 7 2 6 4 2 3 4" xfId="24778" xr:uid="{00000000-0005-0000-0000-000098620000}"/>
    <cellStyle name="Normal 7 2 6 4 2 4" xfId="24779" xr:uid="{00000000-0005-0000-0000-000099620000}"/>
    <cellStyle name="Normal 7 2 6 4 2 4 2" xfId="24780" xr:uid="{00000000-0005-0000-0000-00009A620000}"/>
    <cellStyle name="Normal 7 2 6 4 2 4 2 2" xfId="24781" xr:uid="{00000000-0005-0000-0000-00009B620000}"/>
    <cellStyle name="Normal 7 2 6 4 2 4 2 2 2" xfId="24782" xr:uid="{00000000-0005-0000-0000-00009C620000}"/>
    <cellStyle name="Normal 7 2 6 4 2 4 2 3" xfId="24783" xr:uid="{00000000-0005-0000-0000-00009D620000}"/>
    <cellStyle name="Normal 7 2 6 4 2 4 3" xfId="24784" xr:uid="{00000000-0005-0000-0000-00009E620000}"/>
    <cellStyle name="Normal 7 2 6 4 2 4 3 2" xfId="24785" xr:uid="{00000000-0005-0000-0000-00009F620000}"/>
    <cellStyle name="Normal 7 2 6 4 2 4 4" xfId="24786" xr:uid="{00000000-0005-0000-0000-0000A0620000}"/>
    <cellStyle name="Normal 7 2 6 4 2 5" xfId="24787" xr:uid="{00000000-0005-0000-0000-0000A1620000}"/>
    <cellStyle name="Normal 7 2 6 4 2 5 2" xfId="24788" xr:uid="{00000000-0005-0000-0000-0000A2620000}"/>
    <cellStyle name="Normal 7 2 6 4 2 5 2 2" xfId="24789" xr:uid="{00000000-0005-0000-0000-0000A3620000}"/>
    <cellStyle name="Normal 7 2 6 4 2 5 3" xfId="24790" xr:uid="{00000000-0005-0000-0000-0000A4620000}"/>
    <cellStyle name="Normal 7 2 6 4 2 6" xfId="24791" xr:uid="{00000000-0005-0000-0000-0000A5620000}"/>
    <cellStyle name="Normal 7 2 6 4 2 6 2" xfId="24792" xr:uid="{00000000-0005-0000-0000-0000A6620000}"/>
    <cellStyle name="Normal 7 2 6 4 2 7" xfId="24793" xr:uid="{00000000-0005-0000-0000-0000A7620000}"/>
    <cellStyle name="Normal 7 2 6 4 3" xfId="24794" xr:uid="{00000000-0005-0000-0000-0000A8620000}"/>
    <cellStyle name="Normal 7 2 6 4 3 2" xfId="24795" xr:uid="{00000000-0005-0000-0000-0000A9620000}"/>
    <cellStyle name="Normal 7 2 6 4 3 2 2" xfId="24796" xr:uid="{00000000-0005-0000-0000-0000AA620000}"/>
    <cellStyle name="Normal 7 2 6 4 3 2 2 2" xfId="24797" xr:uid="{00000000-0005-0000-0000-0000AB620000}"/>
    <cellStyle name="Normal 7 2 6 4 3 2 3" xfId="24798" xr:uid="{00000000-0005-0000-0000-0000AC620000}"/>
    <cellStyle name="Normal 7 2 6 4 3 3" xfId="24799" xr:uid="{00000000-0005-0000-0000-0000AD620000}"/>
    <cellStyle name="Normal 7 2 6 4 3 3 2" xfId="24800" xr:uid="{00000000-0005-0000-0000-0000AE620000}"/>
    <cellStyle name="Normal 7 2 6 4 3 4" xfId="24801" xr:uid="{00000000-0005-0000-0000-0000AF620000}"/>
    <cellStyle name="Normal 7 2 6 4 4" xfId="24802" xr:uid="{00000000-0005-0000-0000-0000B0620000}"/>
    <cellStyle name="Normal 7 2 6 4 4 2" xfId="24803" xr:uid="{00000000-0005-0000-0000-0000B1620000}"/>
    <cellStyle name="Normal 7 2 6 4 4 2 2" xfId="24804" xr:uid="{00000000-0005-0000-0000-0000B2620000}"/>
    <cellStyle name="Normal 7 2 6 4 4 2 2 2" xfId="24805" xr:uid="{00000000-0005-0000-0000-0000B3620000}"/>
    <cellStyle name="Normal 7 2 6 4 4 2 3" xfId="24806" xr:uid="{00000000-0005-0000-0000-0000B4620000}"/>
    <cellStyle name="Normal 7 2 6 4 4 3" xfId="24807" xr:uid="{00000000-0005-0000-0000-0000B5620000}"/>
    <cellStyle name="Normal 7 2 6 4 4 3 2" xfId="24808" xr:uid="{00000000-0005-0000-0000-0000B6620000}"/>
    <cellStyle name="Normal 7 2 6 4 4 4" xfId="24809" xr:uid="{00000000-0005-0000-0000-0000B7620000}"/>
    <cellStyle name="Normal 7 2 6 4 5" xfId="24810" xr:uid="{00000000-0005-0000-0000-0000B8620000}"/>
    <cellStyle name="Normal 7 2 6 4 5 2" xfId="24811" xr:uid="{00000000-0005-0000-0000-0000B9620000}"/>
    <cellStyle name="Normal 7 2 6 4 5 2 2" xfId="24812" xr:uid="{00000000-0005-0000-0000-0000BA620000}"/>
    <cellStyle name="Normal 7 2 6 4 5 2 2 2" xfId="24813" xr:uid="{00000000-0005-0000-0000-0000BB620000}"/>
    <cellStyle name="Normal 7 2 6 4 5 2 3" xfId="24814" xr:uid="{00000000-0005-0000-0000-0000BC620000}"/>
    <cellStyle name="Normal 7 2 6 4 5 3" xfId="24815" xr:uid="{00000000-0005-0000-0000-0000BD620000}"/>
    <cellStyle name="Normal 7 2 6 4 5 3 2" xfId="24816" xr:uid="{00000000-0005-0000-0000-0000BE620000}"/>
    <cellStyle name="Normal 7 2 6 4 5 4" xfId="24817" xr:uid="{00000000-0005-0000-0000-0000BF620000}"/>
    <cellStyle name="Normal 7 2 6 4 6" xfId="24818" xr:uid="{00000000-0005-0000-0000-0000C0620000}"/>
    <cellStyle name="Normal 7 2 6 4 6 2" xfId="24819" xr:uid="{00000000-0005-0000-0000-0000C1620000}"/>
    <cellStyle name="Normal 7 2 6 4 6 2 2" xfId="24820" xr:uid="{00000000-0005-0000-0000-0000C2620000}"/>
    <cellStyle name="Normal 7 2 6 4 6 3" xfId="24821" xr:uid="{00000000-0005-0000-0000-0000C3620000}"/>
    <cellStyle name="Normal 7 2 6 4 7" xfId="24822" xr:uid="{00000000-0005-0000-0000-0000C4620000}"/>
    <cellStyle name="Normal 7 2 6 4 7 2" xfId="24823" xr:uid="{00000000-0005-0000-0000-0000C5620000}"/>
    <cellStyle name="Normal 7 2 6 4 8" xfId="24824" xr:uid="{00000000-0005-0000-0000-0000C6620000}"/>
    <cellStyle name="Normal 7 2 6 4 8 2" xfId="24825" xr:uid="{00000000-0005-0000-0000-0000C7620000}"/>
    <cellStyle name="Normal 7 2 6 4 9" xfId="24826" xr:uid="{00000000-0005-0000-0000-0000C8620000}"/>
    <cellStyle name="Normal 7 2 6 5" xfId="24827" xr:uid="{00000000-0005-0000-0000-0000C9620000}"/>
    <cellStyle name="Normal 7 2 6 5 2" xfId="24828" xr:uid="{00000000-0005-0000-0000-0000CA620000}"/>
    <cellStyle name="Normal 7 2 6 5 2 2" xfId="24829" xr:uid="{00000000-0005-0000-0000-0000CB620000}"/>
    <cellStyle name="Normal 7 2 6 5 2 2 2" xfId="24830" xr:uid="{00000000-0005-0000-0000-0000CC620000}"/>
    <cellStyle name="Normal 7 2 6 5 2 2 2 2" xfId="24831" xr:uid="{00000000-0005-0000-0000-0000CD620000}"/>
    <cellStyle name="Normal 7 2 6 5 2 2 2 2 2" xfId="24832" xr:uid="{00000000-0005-0000-0000-0000CE620000}"/>
    <cellStyle name="Normal 7 2 6 5 2 2 2 3" xfId="24833" xr:uid="{00000000-0005-0000-0000-0000CF620000}"/>
    <cellStyle name="Normal 7 2 6 5 2 2 3" xfId="24834" xr:uid="{00000000-0005-0000-0000-0000D0620000}"/>
    <cellStyle name="Normal 7 2 6 5 2 2 3 2" xfId="24835" xr:uid="{00000000-0005-0000-0000-0000D1620000}"/>
    <cellStyle name="Normal 7 2 6 5 2 2 4" xfId="24836" xr:uid="{00000000-0005-0000-0000-0000D2620000}"/>
    <cellStyle name="Normal 7 2 6 5 2 3" xfId="24837" xr:uid="{00000000-0005-0000-0000-0000D3620000}"/>
    <cellStyle name="Normal 7 2 6 5 2 3 2" xfId="24838" xr:uid="{00000000-0005-0000-0000-0000D4620000}"/>
    <cellStyle name="Normal 7 2 6 5 2 3 2 2" xfId="24839" xr:uid="{00000000-0005-0000-0000-0000D5620000}"/>
    <cellStyle name="Normal 7 2 6 5 2 3 2 2 2" xfId="24840" xr:uid="{00000000-0005-0000-0000-0000D6620000}"/>
    <cellStyle name="Normal 7 2 6 5 2 3 2 3" xfId="24841" xr:uid="{00000000-0005-0000-0000-0000D7620000}"/>
    <cellStyle name="Normal 7 2 6 5 2 3 3" xfId="24842" xr:uid="{00000000-0005-0000-0000-0000D8620000}"/>
    <cellStyle name="Normal 7 2 6 5 2 3 3 2" xfId="24843" xr:uid="{00000000-0005-0000-0000-0000D9620000}"/>
    <cellStyle name="Normal 7 2 6 5 2 3 4" xfId="24844" xr:uid="{00000000-0005-0000-0000-0000DA620000}"/>
    <cellStyle name="Normal 7 2 6 5 2 4" xfId="24845" xr:uid="{00000000-0005-0000-0000-0000DB620000}"/>
    <cellStyle name="Normal 7 2 6 5 2 4 2" xfId="24846" xr:uid="{00000000-0005-0000-0000-0000DC620000}"/>
    <cellStyle name="Normal 7 2 6 5 2 4 2 2" xfId="24847" xr:uid="{00000000-0005-0000-0000-0000DD620000}"/>
    <cellStyle name="Normal 7 2 6 5 2 4 2 2 2" xfId="24848" xr:uid="{00000000-0005-0000-0000-0000DE620000}"/>
    <cellStyle name="Normal 7 2 6 5 2 4 2 3" xfId="24849" xr:uid="{00000000-0005-0000-0000-0000DF620000}"/>
    <cellStyle name="Normal 7 2 6 5 2 4 3" xfId="24850" xr:uid="{00000000-0005-0000-0000-0000E0620000}"/>
    <cellStyle name="Normal 7 2 6 5 2 4 3 2" xfId="24851" xr:uid="{00000000-0005-0000-0000-0000E1620000}"/>
    <cellStyle name="Normal 7 2 6 5 2 4 4" xfId="24852" xr:uid="{00000000-0005-0000-0000-0000E2620000}"/>
    <cellStyle name="Normal 7 2 6 5 2 5" xfId="24853" xr:uid="{00000000-0005-0000-0000-0000E3620000}"/>
    <cellStyle name="Normal 7 2 6 5 2 5 2" xfId="24854" xr:uid="{00000000-0005-0000-0000-0000E4620000}"/>
    <cellStyle name="Normal 7 2 6 5 2 5 2 2" xfId="24855" xr:uid="{00000000-0005-0000-0000-0000E5620000}"/>
    <cellStyle name="Normal 7 2 6 5 2 5 3" xfId="24856" xr:uid="{00000000-0005-0000-0000-0000E6620000}"/>
    <cellStyle name="Normal 7 2 6 5 2 6" xfId="24857" xr:uid="{00000000-0005-0000-0000-0000E7620000}"/>
    <cellStyle name="Normal 7 2 6 5 2 6 2" xfId="24858" xr:uid="{00000000-0005-0000-0000-0000E8620000}"/>
    <cellStyle name="Normal 7 2 6 5 2 7" xfId="24859" xr:uid="{00000000-0005-0000-0000-0000E9620000}"/>
    <cellStyle name="Normal 7 2 6 5 3" xfId="24860" xr:uid="{00000000-0005-0000-0000-0000EA620000}"/>
    <cellStyle name="Normal 7 2 6 5 3 2" xfId="24861" xr:uid="{00000000-0005-0000-0000-0000EB620000}"/>
    <cellStyle name="Normal 7 2 6 5 3 2 2" xfId="24862" xr:uid="{00000000-0005-0000-0000-0000EC620000}"/>
    <cellStyle name="Normal 7 2 6 5 3 2 2 2" xfId="24863" xr:uid="{00000000-0005-0000-0000-0000ED620000}"/>
    <cellStyle name="Normal 7 2 6 5 3 2 3" xfId="24864" xr:uid="{00000000-0005-0000-0000-0000EE620000}"/>
    <cellStyle name="Normal 7 2 6 5 3 3" xfId="24865" xr:uid="{00000000-0005-0000-0000-0000EF620000}"/>
    <cellStyle name="Normal 7 2 6 5 3 3 2" xfId="24866" xr:uid="{00000000-0005-0000-0000-0000F0620000}"/>
    <cellStyle name="Normal 7 2 6 5 3 4" xfId="24867" xr:uid="{00000000-0005-0000-0000-0000F1620000}"/>
    <cellStyle name="Normal 7 2 6 5 4" xfId="24868" xr:uid="{00000000-0005-0000-0000-0000F2620000}"/>
    <cellStyle name="Normal 7 2 6 5 4 2" xfId="24869" xr:uid="{00000000-0005-0000-0000-0000F3620000}"/>
    <cellStyle name="Normal 7 2 6 5 4 2 2" xfId="24870" xr:uid="{00000000-0005-0000-0000-0000F4620000}"/>
    <cellStyle name="Normal 7 2 6 5 4 2 2 2" xfId="24871" xr:uid="{00000000-0005-0000-0000-0000F5620000}"/>
    <cellStyle name="Normal 7 2 6 5 4 2 3" xfId="24872" xr:uid="{00000000-0005-0000-0000-0000F6620000}"/>
    <cellStyle name="Normal 7 2 6 5 4 3" xfId="24873" xr:uid="{00000000-0005-0000-0000-0000F7620000}"/>
    <cellStyle name="Normal 7 2 6 5 4 3 2" xfId="24874" xr:uid="{00000000-0005-0000-0000-0000F8620000}"/>
    <cellStyle name="Normal 7 2 6 5 4 4" xfId="24875" xr:uid="{00000000-0005-0000-0000-0000F9620000}"/>
    <cellStyle name="Normal 7 2 6 5 5" xfId="24876" xr:uid="{00000000-0005-0000-0000-0000FA620000}"/>
    <cellStyle name="Normal 7 2 6 5 5 2" xfId="24877" xr:uid="{00000000-0005-0000-0000-0000FB620000}"/>
    <cellStyle name="Normal 7 2 6 5 5 2 2" xfId="24878" xr:uid="{00000000-0005-0000-0000-0000FC620000}"/>
    <cellStyle name="Normal 7 2 6 5 5 2 2 2" xfId="24879" xr:uid="{00000000-0005-0000-0000-0000FD620000}"/>
    <cellStyle name="Normal 7 2 6 5 5 2 3" xfId="24880" xr:uid="{00000000-0005-0000-0000-0000FE620000}"/>
    <cellStyle name="Normal 7 2 6 5 5 3" xfId="24881" xr:uid="{00000000-0005-0000-0000-0000FF620000}"/>
    <cellStyle name="Normal 7 2 6 5 5 3 2" xfId="24882" xr:uid="{00000000-0005-0000-0000-000000630000}"/>
    <cellStyle name="Normal 7 2 6 5 5 4" xfId="24883" xr:uid="{00000000-0005-0000-0000-000001630000}"/>
    <cellStyle name="Normal 7 2 6 5 6" xfId="24884" xr:uid="{00000000-0005-0000-0000-000002630000}"/>
    <cellStyle name="Normal 7 2 6 5 6 2" xfId="24885" xr:uid="{00000000-0005-0000-0000-000003630000}"/>
    <cellStyle name="Normal 7 2 6 5 6 2 2" xfId="24886" xr:uid="{00000000-0005-0000-0000-000004630000}"/>
    <cellStyle name="Normal 7 2 6 5 6 3" xfId="24887" xr:uid="{00000000-0005-0000-0000-000005630000}"/>
    <cellStyle name="Normal 7 2 6 5 7" xfId="24888" xr:uid="{00000000-0005-0000-0000-000006630000}"/>
    <cellStyle name="Normal 7 2 6 5 7 2" xfId="24889" xr:uid="{00000000-0005-0000-0000-000007630000}"/>
    <cellStyle name="Normal 7 2 6 5 8" xfId="24890" xr:uid="{00000000-0005-0000-0000-000008630000}"/>
    <cellStyle name="Normal 7 2 6 6" xfId="24891" xr:uid="{00000000-0005-0000-0000-000009630000}"/>
    <cellStyle name="Normal 7 2 6 6 2" xfId="24892" xr:uid="{00000000-0005-0000-0000-00000A630000}"/>
    <cellStyle name="Normal 7 2 6 6 2 2" xfId="24893" xr:uid="{00000000-0005-0000-0000-00000B630000}"/>
    <cellStyle name="Normal 7 2 6 6 2 2 2" xfId="24894" xr:uid="{00000000-0005-0000-0000-00000C630000}"/>
    <cellStyle name="Normal 7 2 6 6 2 2 2 2" xfId="24895" xr:uid="{00000000-0005-0000-0000-00000D630000}"/>
    <cellStyle name="Normal 7 2 6 6 2 2 3" xfId="24896" xr:uid="{00000000-0005-0000-0000-00000E630000}"/>
    <cellStyle name="Normal 7 2 6 6 2 3" xfId="24897" xr:uid="{00000000-0005-0000-0000-00000F630000}"/>
    <cellStyle name="Normal 7 2 6 6 2 3 2" xfId="24898" xr:uid="{00000000-0005-0000-0000-000010630000}"/>
    <cellStyle name="Normal 7 2 6 6 2 4" xfId="24899" xr:uid="{00000000-0005-0000-0000-000011630000}"/>
    <cellStyle name="Normal 7 2 6 6 3" xfId="24900" xr:uid="{00000000-0005-0000-0000-000012630000}"/>
    <cellStyle name="Normal 7 2 6 6 3 2" xfId="24901" xr:uid="{00000000-0005-0000-0000-000013630000}"/>
    <cellStyle name="Normal 7 2 6 6 3 2 2" xfId="24902" xr:uid="{00000000-0005-0000-0000-000014630000}"/>
    <cellStyle name="Normal 7 2 6 6 3 2 2 2" xfId="24903" xr:uid="{00000000-0005-0000-0000-000015630000}"/>
    <cellStyle name="Normal 7 2 6 6 3 2 3" xfId="24904" xr:uid="{00000000-0005-0000-0000-000016630000}"/>
    <cellStyle name="Normal 7 2 6 6 3 3" xfId="24905" xr:uid="{00000000-0005-0000-0000-000017630000}"/>
    <cellStyle name="Normal 7 2 6 6 3 3 2" xfId="24906" xr:uid="{00000000-0005-0000-0000-000018630000}"/>
    <cellStyle name="Normal 7 2 6 6 3 4" xfId="24907" xr:uid="{00000000-0005-0000-0000-000019630000}"/>
    <cellStyle name="Normal 7 2 6 6 4" xfId="24908" xr:uid="{00000000-0005-0000-0000-00001A630000}"/>
    <cellStyle name="Normal 7 2 6 6 4 2" xfId="24909" xr:uid="{00000000-0005-0000-0000-00001B630000}"/>
    <cellStyle name="Normal 7 2 6 6 4 2 2" xfId="24910" xr:uid="{00000000-0005-0000-0000-00001C630000}"/>
    <cellStyle name="Normal 7 2 6 6 4 2 2 2" xfId="24911" xr:uid="{00000000-0005-0000-0000-00001D630000}"/>
    <cellStyle name="Normal 7 2 6 6 4 2 3" xfId="24912" xr:uid="{00000000-0005-0000-0000-00001E630000}"/>
    <cellStyle name="Normal 7 2 6 6 4 3" xfId="24913" xr:uid="{00000000-0005-0000-0000-00001F630000}"/>
    <cellStyle name="Normal 7 2 6 6 4 3 2" xfId="24914" xr:uid="{00000000-0005-0000-0000-000020630000}"/>
    <cellStyle name="Normal 7 2 6 6 4 4" xfId="24915" xr:uid="{00000000-0005-0000-0000-000021630000}"/>
    <cellStyle name="Normal 7 2 6 6 5" xfId="24916" xr:uid="{00000000-0005-0000-0000-000022630000}"/>
    <cellStyle name="Normal 7 2 6 6 5 2" xfId="24917" xr:uid="{00000000-0005-0000-0000-000023630000}"/>
    <cellStyle name="Normal 7 2 6 6 5 2 2" xfId="24918" xr:uid="{00000000-0005-0000-0000-000024630000}"/>
    <cellStyle name="Normal 7 2 6 6 5 3" xfId="24919" xr:uid="{00000000-0005-0000-0000-000025630000}"/>
    <cellStyle name="Normal 7 2 6 6 6" xfId="24920" xr:uid="{00000000-0005-0000-0000-000026630000}"/>
    <cellStyle name="Normal 7 2 6 6 6 2" xfId="24921" xr:uid="{00000000-0005-0000-0000-000027630000}"/>
    <cellStyle name="Normal 7 2 6 6 7" xfId="24922" xr:uid="{00000000-0005-0000-0000-000028630000}"/>
    <cellStyle name="Normal 7 2 6 7" xfId="24923" xr:uid="{00000000-0005-0000-0000-000029630000}"/>
    <cellStyle name="Normal 7 2 6 7 2" xfId="24924" xr:uid="{00000000-0005-0000-0000-00002A630000}"/>
    <cellStyle name="Normal 7 2 6 7 2 2" xfId="24925" xr:uid="{00000000-0005-0000-0000-00002B630000}"/>
    <cellStyle name="Normal 7 2 6 7 2 2 2" xfId="24926" xr:uid="{00000000-0005-0000-0000-00002C630000}"/>
    <cellStyle name="Normal 7 2 6 7 2 3" xfId="24927" xr:uid="{00000000-0005-0000-0000-00002D630000}"/>
    <cellStyle name="Normal 7 2 6 7 3" xfId="24928" xr:uid="{00000000-0005-0000-0000-00002E630000}"/>
    <cellStyle name="Normal 7 2 6 7 3 2" xfId="24929" xr:uid="{00000000-0005-0000-0000-00002F630000}"/>
    <cellStyle name="Normal 7 2 6 7 4" xfId="24930" xr:uid="{00000000-0005-0000-0000-000030630000}"/>
    <cellStyle name="Normal 7 2 6 8" xfId="24931" xr:uid="{00000000-0005-0000-0000-000031630000}"/>
    <cellStyle name="Normal 7 2 6 8 2" xfId="24932" xr:uid="{00000000-0005-0000-0000-000032630000}"/>
    <cellStyle name="Normal 7 2 6 8 2 2" xfId="24933" xr:uid="{00000000-0005-0000-0000-000033630000}"/>
    <cellStyle name="Normal 7 2 6 8 2 2 2" xfId="24934" xr:uid="{00000000-0005-0000-0000-000034630000}"/>
    <cellStyle name="Normal 7 2 6 8 2 3" xfId="24935" xr:uid="{00000000-0005-0000-0000-000035630000}"/>
    <cellStyle name="Normal 7 2 6 8 3" xfId="24936" xr:uid="{00000000-0005-0000-0000-000036630000}"/>
    <cellStyle name="Normal 7 2 6 8 3 2" xfId="24937" xr:uid="{00000000-0005-0000-0000-000037630000}"/>
    <cellStyle name="Normal 7 2 6 8 4" xfId="24938" xr:uid="{00000000-0005-0000-0000-000038630000}"/>
    <cellStyle name="Normal 7 2 6 9" xfId="24939" xr:uid="{00000000-0005-0000-0000-000039630000}"/>
    <cellStyle name="Normal 7 2 6 9 2" xfId="24940" xr:uid="{00000000-0005-0000-0000-00003A630000}"/>
    <cellStyle name="Normal 7 2 6 9 2 2" xfId="24941" xr:uid="{00000000-0005-0000-0000-00003B630000}"/>
    <cellStyle name="Normal 7 2 6 9 2 2 2" xfId="24942" xr:uid="{00000000-0005-0000-0000-00003C630000}"/>
    <cellStyle name="Normal 7 2 6 9 2 3" xfId="24943" xr:uid="{00000000-0005-0000-0000-00003D630000}"/>
    <cellStyle name="Normal 7 2 6 9 3" xfId="24944" xr:uid="{00000000-0005-0000-0000-00003E630000}"/>
    <cellStyle name="Normal 7 2 6 9 3 2" xfId="24945" xr:uid="{00000000-0005-0000-0000-00003F630000}"/>
    <cellStyle name="Normal 7 2 6 9 4" xfId="24946" xr:uid="{00000000-0005-0000-0000-000040630000}"/>
    <cellStyle name="Normal 7 2 7" xfId="1182" xr:uid="{00000000-0005-0000-0000-000041630000}"/>
    <cellStyle name="Normal 7 2 7 10" xfId="24948" xr:uid="{00000000-0005-0000-0000-000042630000}"/>
    <cellStyle name="Normal 7 2 7 10 2" xfId="24949" xr:uid="{00000000-0005-0000-0000-000043630000}"/>
    <cellStyle name="Normal 7 2 7 11" xfId="24950" xr:uid="{00000000-0005-0000-0000-000044630000}"/>
    <cellStyle name="Normal 7 2 7 12" xfId="24947" xr:uid="{00000000-0005-0000-0000-000045630000}"/>
    <cellStyle name="Normal 7 2 7 2" xfId="24951" xr:uid="{00000000-0005-0000-0000-000046630000}"/>
    <cellStyle name="Normal 7 2 7 2 2" xfId="24952" xr:uid="{00000000-0005-0000-0000-000047630000}"/>
    <cellStyle name="Normal 7 2 7 2 2 2" xfId="24953" xr:uid="{00000000-0005-0000-0000-000048630000}"/>
    <cellStyle name="Normal 7 2 7 2 2 2 2" xfId="24954" xr:uid="{00000000-0005-0000-0000-000049630000}"/>
    <cellStyle name="Normal 7 2 7 2 2 2 2 2" xfId="24955" xr:uid="{00000000-0005-0000-0000-00004A630000}"/>
    <cellStyle name="Normal 7 2 7 2 2 2 2 2 2" xfId="24956" xr:uid="{00000000-0005-0000-0000-00004B630000}"/>
    <cellStyle name="Normal 7 2 7 2 2 2 2 3" xfId="24957" xr:uid="{00000000-0005-0000-0000-00004C630000}"/>
    <cellStyle name="Normal 7 2 7 2 2 2 3" xfId="24958" xr:uid="{00000000-0005-0000-0000-00004D630000}"/>
    <cellStyle name="Normal 7 2 7 2 2 2 3 2" xfId="24959" xr:uid="{00000000-0005-0000-0000-00004E630000}"/>
    <cellStyle name="Normal 7 2 7 2 2 2 4" xfId="24960" xr:uid="{00000000-0005-0000-0000-00004F630000}"/>
    <cellStyle name="Normal 7 2 7 2 2 3" xfId="24961" xr:uid="{00000000-0005-0000-0000-000050630000}"/>
    <cellStyle name="Normal 7 2 7 2 2 3 2" xfId="24962" xr:uid="{00000000-0005-0000-0000-000051630000}"/>
    <cellStyle name="Normal 7 2 7 2 2 3 2 2" xfId="24963" xr:uid="{00000000-0005-0000-0000-000052630000}"/>
    <cellStyle name="Normal 7 2 7 2 2 3 2 2 2" xfId="24964" xr:uid="{00000000-0005-0000-0000-000053630000}"/>
    <cellStyle name="Normal 7 2 7 2 2 3 2 3" xfId="24965" xr:uid="{00000000-0005-0000-0000-000054630000}"/>
    <cellStyle name="Normal 7 2 7 2 2 3 3" xfId="24966" xr:uid="{00000000-0005-0000-0000-000055630000}"/>
    <cellStyle name="Normal 7 2 7 2 2 3 3 2" xfId="24967" xr:uid="{00000000-0005-0000-0000-000056630000}"/>
    <cellStyle name="Normal 7 2 7 2 2 3 4" xfId="24968" xr:uid="{00000000-0005-0000-0000-000057630000}"/>
    <cellStyle name="Normal 7 2 7 2 2 4" xfId="24969" xr:uid="{00000000-0005-0000-0000-000058630000}"/>
    <cellStyle name="Normal 7 2 7 2 2 4 2" xfId="24970" xr:uid="{00000000-0005-0000-0000-000059630000}"/>
    <cellStyle name="Normal 7 2 7 2 2 4 2 2" xfId="24971" xr:uid="{00000000-0005-0000-0000-00005A630000}"/>
    <cellStyle name="Normal 7 2 7 2 2 4 2 2 2" xfId="24972" xr:uid="{00000000-0005-0000-0000-00005B630000}"/>
    <cellStyle name="Normal 7 2 7 2 2 4 2 3" xfId="24973" xr:uid="{00000000-0005-0000-0000-00005C630000}"/>
    <cellStyle name="Normal 7 2 7 2 2 4 3" xfId="24974" xr:uid="{00000000-0005-0000-0000-00005D630000}"/>
    <cellStyle name="Normal 7 2 7 2 2 4 3 2" xfId="24975" xr:uid="{00000000-0005-0000-0000-00005E630000}"/>
    <cellStyle name="Normal 7 2 7 2 2 4 4" xfId="24976" xr:uid="{00000000-0005-0000-0000-00005F630000}"/>
    <cellStyle name="Normal 7 2 7 2 2 5" xfId="24977" xr:uid="{00000000-0005-0000-0000-000060630000}"/>
    <cellStyle name="Normal 7 2 7 2 2 5 2" xfId="24978" xr:uid="{00000000-0005-0000-0000-000061630000}"/>
    <cellStyle name="Normal 7 2 7 2 2 5 2 2" xfId="24979" xr:uid="{00000000-0005-0000-0000-000062630000}"/>
    <cellStyle name="Normal 7 2 7 2 2 5 3" xfId="24980" xr:uid="{00000000-0005-0000-0000-000063630000}"/>
    <cellStyle name="Normal 7 2 7 2 2 6" xfId="24981" xr:uid="{00000000-0005-0000-0000-000064630000}"/>
    <cellStyle name="Normal 7 2 7 2 2 6 2" xfId="24982" xr:uid="{00000000-0005-0000-0000-000065630000}"/>
    <cellStyle name="Normal 7 2 7 2 2 7" xfId="24983" xr:uid="{00000000-0005-0000-0000-000066630000}"/>
    <cellStyle name="Normal 7 2 7 2 3" xfId="24984" xr:uid="{00000000-0005-0000-0000-000067630000}"/>
    <cellStyle name="Normal 7 2 7 2 3 2" xfId="24985" xr:uid="{00000000-0005-0000-0000-000068630000}"/>
    <cellStyle name="Normal 7 2 7 2 3 2 2" xfId="24986" xr:uid="{00000000-0005-0000-0000-000069630000}"/>
    <cellStyle name="Normal 7 2 7 2 3 2 2 2" xfId="24987" xr:uid="{00000000-0005-0000-0000-00006A630000}"/>
    <cellStyle name="Normal 7 2 7 2 3 2 3" xfId="24988" xr:uid="{00000000-0005-0000-0000-00006B630000}"/>
    <cellStyle name="Normal 7 2 7 2 3 3" xfId="24989" xr:uid="{00000000-0005-0000-0000-00006C630000}"/>
    <cellStyle name="Normal 7 2 7 2 3 3 2" xfId="24990" xr:uid="{00000000-0005-0000-0000-00006D630000}"/>
    <cellStyle name="Normal 7 2 7 2 3 4" xfId="24991" xr:uid="{00000000-0005-0000-0000-00006E630000}"/>
    <cellStyle name="Normal 7 2 7 2 4" xfId="24992" xr:uid="{00000000-0005-0000-0000-00006F630000}"/>
    <cellStyle name="Normal 7 2 7 2 4 2" xfId="24993" xr:uid="{00000000-0005-0000-0000-000070630000}"/>
    <cellStyle name="Normal 7 2 7 2 4 2 2" xfId="24994" xr:uid="{00000000-0005-0000-0000-000071630000}"/>
    <cellStyle name="Normal 7 2 7 2 4 2 2 2" xfId="24995" xr:uid="{00000000-0005-0000-0000-000072630000}"/>
    <cellStyle name="Normal 7 2 7 2 4 2 3" xfId="24996" xr:uid="{00000000-0005-0000-0000-000073630000}"/>
    <cellStyle name="Normal 7 2 7 2 4 3" xfId="24997" xr:uid="{00000000-0005-0000-0000-000074630000}"/>
    <cellStyle name="Normal 7 2 7 2 4 3 2" xfId="24998" xr:uid="{00000000-0005-0000-0000-000075630000}"/>
    <cellStyle name="Normal 7 2 7 2 4 4" xfId="24999" xr:uid="{00000000-0005-0000-0000-000076630000}"/>
    <cellStyle name="Normal 7 2 7 2 5" xfId="25000" xr:uid="{00000000-0005-0000-0000-000077630000}"/>
    <cellStyle name="Normal 7 2 7 2 5 2" xfId="25001" xr:uid="{00000000-0005-0000-0000-000078630000}"/>
    <cellStyle name="Normal 7 2 7 2 5 2 2" xfId="25002" xr:uid="{00000000-0005-0000-0000-000079630000}"/>
    <cellStyle name="Normal 7 2 7 2 5 2 2 2" xfId="25003" xr:uid="{00000000-0005-0000-0000-00007A630000}"/>
    <cellStyle name="Normal 7 2 7 2 5 2 3" xfId="25004" xr:uid="{00000000-0005-0000-0000-00007B630000}"/>
    <cellStyle name="Normal 7 2 7 2 5 3" xfId="25005" xr:uid="{00000000-0005-0000-0000-00007C630000}"/>
    <cellStyle name="Normal 7 2 7 2 5 3 2" xfId="25006" xr:uid="{00000000-0005-0000-0000-00007D630000}"/>
    <cellStyle name="Normal 7 2 7 2 5 4" xfId="25007" xr:uid="{00000000-0005-0000-0000-00007E630000}"/>
    <cellStyle name="Normal 7 2 7 2 6" xfId="25008" xr:uid="{00000000-0005-0000-0000-00007F630000}"/>
    <cellStyle name="Normal 7 2 7 2 6 2" xfId="25009" xr:uid="{00000000-0005-0000-0000-000080630000}"/>
    <cellStyle name="Normal 7 2 7 2 6 2 2" xfId="25010" xr:uid="{00000000-0005-0000-0000-000081630000}"/>
    <cellStyle name="Normal 7 2 7 2 6 3" xfId="25011" xr:uid="{00000000-0005-0000-0000-000082630000}"/>
    <cellStyle name="Normal 7 2 7 2 7" xfId="25012" xr:uid="{00000000-0005-0000-0000-000083630000}"/>
    <cellStyle name="Normal 7 2 7 2 7 2" xfId="25013" xr:uid="{00000000-0005-0000-0000-000084630000}"/>
    <cellStyle name="Normal 7 2 7 2 8" xfId="25014" xr:uid="{00000000-0005-0000-0000-000085630000}"/>
    <cellStyle name="Normal 7 2 7 2 8 2" xfId="25015" xr:uid="{00000000-0005-0000-0000-000086630000}"/>
    <cellStyle name="Normal 7 2 7 2 9" xfId="25016" xr:uid="{00000000-0005-0000-0000-000087630000}"/>
    <cellStyle name="Normal 7 2 7 3" xfId="25017" xr:uid="{00000000-0005-0000-0000-000088630000}"/>
    <cellStyle name="Normal 7 2 7 3 2" xfId="25018" xr:uid="{00000000-0005-0000-0000-000089630000}"/>
    <cellStyle name="Normal 7 2 7 3 2 2" xfId="25019" xr:uid="{00000000-0005-0000-0000-00008A630000}"/>
    <cellStyle name="Normal 7 2 7 3 2 2 2" xfId="25020" xr:uid="{00000000-0005-0000-0000-00008B630000}"/>
    <cellStyle name="Normal 7 2 7 3 2 2 2 2" xfId="25021" xr:uid="{00000000-0005-0000-0000-00008C630000}"/>
    <cellStyle name="Normal 7 2 7 3 2 2 3" xfId="25022" xr:uid="{00000000-0005-0000-0000-00008D630000}"/>
    <cellStyle name="Normal 7 2 7 3 2 3" xfId="25023" xr:uid="{00000000-0005-0000-0000-00008E630000}"/>
    <cellStyle name="Normal 7 2 7 3 2 3 2" xfId="25024" xr:uid="{00000000-0005-0000-0000-00008F630000}"/>
    <cellStyle name="Normal 7 2 7 3 2 4" xfId="25025" xr:uid="{00000000-0005-0000-0000-000090630000}"/>
    <cellStyle name="Normal 7 2 7 3 3" xfId="25026" xr:uid="{00000000-0005-0000-0000-000091630000}"/>
    <cellStyle name="Normal 7 2 7 3 3 2" xfId="25027" xr:uid="{00000000-0005-0000-0000-000092630000}"/>
    <cellStyle name="Normal 7 2 7 3 3 2 2" xfId="25028" xr:uid="{00000000-0005-0000-0000-000093630000}"/>
    <cellStyle name="Normal 7 2 7 3 3 2 2 2" xfId="25029" xr:uid="{00000000-0005-0000-0000-000094630000}"/>
    <cellStyle name="Normal 7 2 7 3 3 2 3" xfId="25030" xr:uid="{00000000-0005-0000-0000-000095630000}"/>
    <cellStyle name="Normal 7 2 7 3 3 3" xfId="25031" xr:uid="{00000000-0005-0000-0000-000096630000}"/>
    <cellStyle name="Normal 7 2 7 3 3 3 2" xfId="25032" xr:uid="{00000000-0005-0000-0000-000097630000}"/>
    <cellStyle name="Normal 7 2 7 3 3 4" xfId="25033" xr:uid="{00000000-0005-0000-0000-000098630000}"/>
    <cellStyle name="Normal 7 2 7 3 4" xfId="25034" xr:uid="{00000000-0005-0000-0000-000099630000}"/>
    <cellStyle name="Normal 7 2 7 3 4 2" xfId="25035" xr:uid="{00000000-0005-0000-0000-00009A630000}"/>
    <cellStyle name="Normal 7 2 7 3 4 2 2" xfId="25036" xr:uid="{00000000-0005-0000-0000-00009B630000}"/>
    <cellStyle name="Normal 7 2 7 3 4 2 2 2" xfId="25037" xr:uid="{00000000-0005-0000-0000-00009C630000}"/>
    <cellStyle name="Normal 7 2 7 3 4 2 3" xfId="25038" xr:uid="{00000000-0005-0000-0000-00009D630000}"/>
    <cellStyle name="Normal 7 2 7 3 4 3" xfId="25039" xr:uid="{00000000-0005-0000-0000-00009E630000}"/>
    <cellStyle name="Normal 7 2 7 3 4 3 2" xfId="25040" xr:uid="{00000000-0005-0000-0000-00009F630000}"/>
    <cellStyle name="Normal 7 2 7 3 4 4" xfId="25041" xr:uid="{00000000-0005-0000-0000-0000A0630000}"/>
    <cellStyle name="Normal 7 2 7 3 5" xfId="25042" xr:uid="{00000000-0005-0000-0000-0000A1630000}"/>
    <cellStyle name="Normal 7 2 7 3 5 2" xfId="25043" xr:uid="{00000000-0005-0000-0000-0000A2630000}"/>
    <cellStyle name="Normal 7 2 7 3 5 2 2" xfId="25044" xr:uid="{00000000-0005-0000-0000-0000A3630000}"/>
    <cellStyle name="Normal 7 2 7 3 5 3" xfId="25045" xr:uid="{00000000-0005-0000-0000-0000A4630000}"/>
    <cellStyle name="Normal 7 2 7 3 6" xfId="25046" xr:uid="{00000000-0005-0000-0000-0000A5630000}"/>
    <cellStyle name="Normal 7 2 7 3 6 2" xfId="25047" xr:uid="{00000000-0005-0000-0000-0000A6630000}"/>
    <cellStyle name="Normal 7 2 7 3 7" xfId="25048" xr:uid="{00000000-0005-0000-0000-0000A7630000}"/>
    <cellStyle name="Normal 7 2 7 4" xfId="25049" xr:uid="{00000000-0005-0000-0000-0000A8630000}"/>
    <cellStyle name="Normal 7 2 7 4 2" xfId="25050" xr:uid="{00000000-0005-0000-0000-0000A9630000}"/>
    <cellStyle name="Normal 7 2 7 4 2 2" xfId="25051" xr:uid="{00000000-0005-0000-0000-0000AA630000}"/>
    <cellStyle name="Normal 7 2 7 4 2 2 2" xfId="25052" xr:uid="{00000000-0005-0000-0000-0000AB630000}"/>
    <cellStyle name="Normal 7 2 7 4 2 3" xfId="25053" xr:uid="{00000000-0005-0000-0000-0000AC630000}"/>
    <cellStyle name="Normal 7 2 7 4 3" xfId="25054" xr:uid="{00000000-0005-0000-0000-0000AD630000}"/>
    <cellStyle name="Normal 7 2 7 4 3 2" xfId="25055" xr:uid="{00000000-0005-0000-0000-0000AE630000}"/>
    <cellStyle name="Normal 7 2 7 4 4" xfId="25056" xr:uid="{00000000-0005-0000-0000-0000AF630000}"/>
    <cellStyle name="Normal 7 2 7 5" xfId="25057" xr:uid="{00000000-0005-0000-0000-0000B0630000}"/>
    <cellStyle name="Normal 7 2 7 5 2" xfId="25058" xr:uid="{00000000-0005-0000-0000-0000B1630000}"/>
    <cellStyle name="Normal 7 2 7 5 2 2" xfId="25059" xr:uid="{00000000-0005-0000-0000-0000B2630000}"/>
    <cellStyle name="Normal 7 2 7 5 2 2 2" xfId="25060" xr:uid="{00000000-0005-0000-0000-0000B3630000}"/>
    <cellStyle name="Normal 7 2 7 5 2 3" xfId="25061" xr:uid="{00000000-0005-0000-0000-0000B4630000}"/>
    <cellStyle name="Normal 7 2 7 5 3" xfId="25062" xr:uid="{00000000-0005-0000-0000-0000B5630000}"/>
    <cellStyle name="Normal 7 2 7 5 3 2" xfId="25063" xr:uid="{00000000-0005-0000-0000-0000B6630000}"/>
    <cellStyle name="Normal 7 2 7 5 4" xfId="25064" xr:uid="{00000000-0005-0000-0000-0000B7630000}"/>
    <cellStyle name="Normal 7 2 7 6" xfId="25065" xr:uid="{00000000-0005-0000-0000-0000B8630000}"/>
    <cellStyle name="Normal 7 2 7 6 2" xfId="25066" xr:uid="{00000000-0005-0000-0000-0000B9630000}"/>
    <cellStyle name="Normal 7 2 7 6 2 2" xfId="25067" xr:uid="{00000000-0005-0000-0000-0000BA630000}"/>
    <cellStyle name="Normal 7 2 7 6 2 2 2" xfId="25068" xr:uid="{00000000-0005-0000-0000-0000BB630000}"/>
    <cellStyle name="Normal 7 2 7 6 2 3" xfId="25069" xr:uid="{00000000-0005-0000-0000-0000BC630000}"/>
    <cellStyle name="Normal 7 2 7 6 3" xfId="25070" xr:uid="{00000000-0005-0000-0000-0000BD630000}"/>
    <cellStyle name="Normal 7 2 7 6 3 2" xfId="25071" xr:uid="{00000000-0005-0000-0000-0000BE630000}"/>
    <cellStyle name="Normal 7 2 7 6 4" xfId="25072" xr:uid="{00000000-0005-0000-0000-0000BF630000}"/>
    <cellStyle name="Normal 7 2 7 7" xfId="25073" xr:uid="{00000000-0005-0000-0000-0000C0630000}"/>
    <cellStyle name="Normal 7 2 7 7 2" xfId="25074" xr:uid="{00000000-0005-0000-0000-0000C1630000}"/>
    <cellStyle name="Normal 7 2 7 7 2 2" xfId="25075" xr:uid="{00000000-0005-0000-0000-0000C2630000}"/>
    <cellStyle name="Normal 7 2 7 7 2 2 2" xfId="25076" xr:uid="{00000000-0005-0000-0000-0000C3630000}"/>
    <cellStyle name="Normal 7 2 7 7 2 3" xfId="25077" xr:uid="{00000000-0005-0000-0000-0000C4630000}"/>
    <cellStyle name="Normal 7 2 7 7 3" xfId="25078" xr:uid="{00000000-0005-0000-0000-0000C5630000}"/>
    <cellStyle name="Normal 7 2 7 7 3 2" xfId="25079" xr:uid="{00000000-0005-0000-0000-0000C6630000}"/>
    <cellStyle name="Normal 7 2 7 7 4" xfId="25080" xr:uid="{00000000-0005-0000-0000-0000C7630000}"/>
    <cellStyle name="Normal 7 2 7 8" xfId="25081" xr:uid="{00000000-0005-0000-0000-0000C8630000}"/>
    <cellStyle name="Normal 7 2 7 8 2" xfId="25082" xr:uid="{00000000-0005-0000-0000-0000C9630000}"/>
    <cellStyle name="Normal 7 2 7 8 2 2" xfId="25083" xr:uid="{00000000-0005-0000-0000-0000CA630000}"/>
    <cellStyle name="Normal 7 2 7 8 3" xfId="25084" xr:uid="{00000000-0005-0000-0000-0000CB630000}"/>
    <cellStyle name="Normal 7 2 7 9" xfId="25085" xr:uid="{00000000-0005-0000-0000-0000CC630000}"/>
    <cellStyle name="Normal 7 2 7 9 2" xfId="25086" xr:uid="{00000000-0005-0000-0000-0000CD630000}"/>
    <cellStyle name="Normal 7 2 8" xfId="25087" xr:uid="{00000000-0005-0000-0000-0000CE630000}"/>
    <cellStyle name="Normal 7 2 8 10" xfId="25088" xr:uid="{00000000-0005-0000-0000-0000CF630000}"/>
    <cellStyle name="Normal 7 2 8 2" xfId="25089" xr:uid="{00000000-0005-0000-0000-0000D0630000}"/>
    <cellStyle name="Normal 7 2 8 2 2" xfId="25090" xr:uid="{00000000-0005-0000-0000-0000D1630000}"/>
    <cellStyle name="Normal 7 2 8 2 2 2" xfId="25091" xr:uid="{00000000-0005-0000-0000-0000D2630000}"/>
    <cellStyle name="Normal 7 2 8 2 2 2 2" xfId="25092" xr:uid="{00000000-0005-0000-0000-0000D3630000}"/>
    <cellStyle name="Normal 7 2 8 2 2 2 2 2" xfId="25093" xr:uid="{00000000-0005-0000-0000-0000D4630000}"/>
    <cellStyle name="Normal 7 2 8 2 2 2 3" xfId="25094" xr:uid="{00000000-0005-0000-0000-0000D5630000}"/>
    <cellStyle name="Normal 7 2 8 2 2 3" xfId="25095" xr:uid="{00000000-0005-0000-0000-0000D6630000}"/>
    <cellStyle name="Normal 7 2 8 2 2 3 2" xfId="25096" xr:uid="{00000000-0005-0000-0000-0000D7630000}"/>
    <cellStyle name="Normal 7 2 8 2 2 4" xfId="25097" xr:uid="{00000000-0005-0000-0000-0000D8630000}"/>
    <cellStyle name="Normal 7 2 8 2 3" xfId="25098" xr:uid="{00000000-0005-0000-0000-0000D9630000}"/>
    <cellStyle name="Normal 7 2 8 2 3 2" xfId="25099" xr:uid="{00000000-0005-0000-0000-0000DA630000}"/>
    <cellStyle name="Normal 7 2 8 2 3 2 2" xfId="25100" xr:uid="{00000000-0005-0000-0000-0000DB630000}"/>
    <cellStyle name="Normal 7 2 8 2 3 2 2 2" xfId="25101" xr:uid="{00000000-0005-0000-0000-0000DC630000}"/>
    <cellStyle name="Normal 7 2 8 2 3 2 3" xfId="25102" xr:uid="{00000000-0005-0000-0000-0000DD630000}"/>
    <cellStyle name="Normal 7 2 8 2 3 3" xfId="25103" xr:uid="{00000000-0005-0000-0000-0000DE630000}"/>
    <cellStyle name="Normal 7 2 8 2 3 3 2" xfId="25104" xr:uid="{00000000-0005-0000-0000-0000DF630000}"/>
    <cellStyle name="Normal 7 2 8 2 3 4" xfId="25105" xr:uid="{00000000-0005-0000-0000-0000E0630000}"/>
    <cellStyle name="Normal 7 2 8 2 4" xfId="25106" xr:uid="{00000000-0005-0000-0000-0000E1630000}"/>
    <cellStyle name="Normal 7 2 8 2 4 2" xfId="25107" xr:uid="{00000000-0005-0000-0000-0000E2630000}"/>
    <cellStyle name="Normal 7 2 8 2 4 2 2" xfId="25108" xr:uid="{00000000-0005-0000-0000-0000E3630000}"/>
    <cellStyle name="Normal 7 2 8 2 4 2 2 2" xfId="25109" xr:uid="{00000000-0005-0000-0000-0000E4630000}"/>
    <cellStyle name="Normal 7 2 8 2 4 2 3" xfId="25110" xr:uid="{00000000-0005-0000-0000-0000E5630000}"/>
    <cellStyle name="Normal 7 2 8 2 4 3" xfId="25111" xr:uid="{00000000-0005-0000-0000-0000E6630000}"/>
    <cellStyle name="Normal 7 2 8 2 4 3 2" xfId="25112" xr:uid="{00000000-0005-0000-0000-0000E7630000}"/>
    <cellStyle name="Normal 7 2 8 2 4 4" xfId="25113" xr:uid="{00000000-0005-0000-0000-0000E8630000}"/>
    <cellStyle name="Normal 7 2 8 2 5" xfId="25114" xr:uid="{00000000-0005-0000-0000-0000E9630000}"/>
    <cellStyle name="Normal 7 2 8 2 5 2" xfId="25115" xr:uid="{00000000-0005-0000-0000-0000EA630000}"/>
    <cellStyle name="Normal 7 2 8 2 5 2 2" xfId="25116" xr:uid="{00000000-0005-0000-0000-0000EB630000}"/>
    <cellStyle name="Normal 7 2 8 2 5 3" xfId="25117" xr:uid="{00000000-0005-0000-0000-0000EC630000}"/>
    <cellStyle name="Normal 7 2 8 2 6" xfId="25118" xr:uid="{00000000-0005-0000-0000-0000ED630000}"/>
    <cellStyle name="Normal 7 2 8 2 6 2" xfId="25119" xr:uid="{00000000-0005-0000-0000-0000EE630000}"/>
    <cellStyle name="Normal 7 2 8 2 7" xfId="25120" xr:uid="{00000000-0005-0000-0000-0000EF630000}"/>
    <cellStyle name="Normal 7 2 8 3" xfId="25121" xr:uid="{00000000-0005-0000-0000-0000F0630000}"/>
    <cellStyle name="Normal 7 2 8 3 2" xfId="25122" xr:uid="{00000000-0005-0000-0000-0000F1630000}"/>
    <cellStyle name="Normal 7 2 8 3 2 2" xfId="25123" xr:uid="{00000000-0005-0000-0000-0000F2630000}"/>
    <cellStyle name="Normal 7 2 8 3 2 2 2" xfId="25124" xr:uid="{00000000-0005-0000-0000-0000F3630000}"/>
    <cellStyle name="Normal 7 2 8 3 2 3" xfId="25125" xr:uid="{00000000-0005-0000-0000-0000F4630000}"/>
    <cellStyle name="Normal 7 2 8 3 3" xfId="25126" xr:uid="{00000000-0005-0000-0000-0000F5630000}"/>
    <cellStyle name="Normal 7 2 8 3 3 2" xfId="25127" xr:uid="{00000000-0005-0000-0000-0000F6630000}"/>
    <cellStyle name="Normal 7 2 8 3 4" xfId="25128" xr:uid="{00000000-0005-0000-0000-0000F7630000}"/>
    <cellStyle name="Normal 7 2 8 4" xfId="25129" xr:uid="{00000000-0005-0000-0000-0000F8630000}"/>
    <cellStyle name="Normal 7 2 8 4 2" xfId="25130" xr:uid="{00000000-0005-0000-0000-0000F9630000}"/>
    <cellStyle name="Normal 7 2 8 4 2 2" xfId="25131" xr:uid="{00000000-0005-0000-0000-0000FA630000}"/>
    <cellStyle name="Normal 7 2 8 4 2 2 2" xfId="25132" xr:uid="{00000000-0005-0000-0000-0000FB630000}"/>
    <cellStyle name="Normal 7 2 8 4 2 3" xfId="25133" xr:uid="{00000000-0005-0000-0000-0000FC630000}"/>
    <cellStyle name="Normal 7 2 8 4 3" xfId="25134" xr:uid="{00000000-0005-0000-0000-0000FD630000}"/>
    <cellStyle name="Normal 7 2 8 4 3 2" xfId="25135" xr:uid="{00000000-0005-0000-0000-0000FE630000}"/>
    <cellStyle name="Normal 7 2 8 4 4" xfId="25136" xr:uid="{00000000-0005-0000-0000-0000FF630000}"/>
    <cellStyle name="Normal 7 2 8 5" xfId="25137" xr:uid="{00000000-0005-0000-0000-000000640000}"/>
    <cellStyle name="Normal 7 2 8 5 2" xfId="25138" xr:uid="{00000000-0005-0000-0000-000001640000}"/>
    <cellStyle name="Normal 7 2 8 5 2 2" xfId="25139" xr:uid="{00000000-0005-0000-0000-000002640000}"/>
    <cellStyle name="Normal 7 2 8 5 2 2 2" xfId="25140" xr:uid="{00000000-0005-0000-0000-000003640000}"/>
    <cellStyle name="Normal 7 2 8 5 2 3" xfId="25141" xr:uid="{00000000-0005-0000-0000-000004640000}"/>
    <cellStyle name="Normal 7 2 8 5 3" xfId="25142" xr:uid="{00000000-0005-0000-0000-000005640000}"/>
    <cellStyle name="Normal 7 2 8 5 3 2" xfId="25143" xr:uid="{00000000-0005-0000-0000-000006640000}"/>
    <cellStyle name="Normal 7 2 8 5 4" xfId="25144" xr:uid="{00000000-0005-0000-0000-000007640000}"/>
    <cellStyle name="Normal 7 2 8 6" xfId="25145" xr:uid="{00000000-0005-0000-0000-000008640000}"/>
    <cellStyle name="Normal 7 2 8 6 2" xfId="25146" xr:uid="{00000000-0005-0000-0000-000009640000}"/>
    <cellStyle name="Normal 7 2 8 6 2 2" xfId="25147" xr:uid="{00000000-0005-0000-0000-00000A640000}"/>
    <cellStyle name="Normal 7 2 8 6 2 2 2" xfId="25148" xr:uid="{00000000-0005-0000-0000-00000B640000}"/>
    <cellStyle name="Normal 7 2 8 6 2 3" xfId="25149" xr:uid="{00000000-0005-0000-0000-00000C640000}"/>
    <cellStyle name="Normal 7 2 8 6 3" xfId="25150" xr:uid="{00000000-0005-0000-0000-00000D640000}"/>
    <cellStyle name="Normal 7 2 8 6 3 2" xfId="25151" xr:uid="{00000000-0005-0000-0000-00000E640000}"/>
    <cellStyle name="Normal 7 2 8 6 4" xfId="25152" xr:uid="{00000000-0005-0000-0000-00000F640000}"/>
    <cellStyle name="Normal 7 2 8 7" xfId="25153" xr:uid="{00000000-0005-0000-0000-000010640000}"/>
    <cellStyle name="Normal 7 2 8 7 2" xfId="25154" xr:uid="{00000000-0005-0000-0000-000011640000}"/>
    <cellStyle name="Normal 7 2 8 7 2 2" xfId="25155" xr:uid="{00000000-0005-0000-0000-000012640000}"/>
    <cellStyle name="Normal 7 2 8 7 3" xfId="25156" xr:uid="{00000000-0005-0000-0000-000013640000}"/>
    <cellStyle name="Normal 7 2 8 8" xfId="25157" xr:uid="{00000000-0005-0000-0000-000014640000}"/>
    <cellStyle name="Normal 7 2 8 8 2" xfId="25158" xr:uid="{00000000-0005-0000-0000-000015640000}"/>
    <cellStyle name="Normal 7 2 8 9" xfId="25159" xr:uid="{00000000-0005-0000-0000-000016640000}"/>
    <cellStyle name="Normal 7 2 8 9 2" xfId="25160" xr:uid="{00000000-0005-0000-0000-000017640000}"/>
    <cellStyle name="Normal 7 2 9" xfId="25161" xr:uid="{00000000-0005-0000-0000-000018640000}"/>
    <cellStyle name="Normal 7 2 9 2" xfId="25162" xr:uid="{00000000-0005-0000-0000-000019640000}"/>
    <cellStyle name="Normal 7 2 9 2 2" xfId="25163" xr:uid="{00000000-0005-0000-0000-00001A640000}"/>
    <cellStyle name="Normal 7 2 9 2 2 2" xfId="25164" xr:uid="{00000000-0005-0000-0000-00001B640000}"/>
    <cellStyle name="Normal 7 2 9 2 2 2 2" xfId="25165" xr:uid="{00000000-0005-0000-0000-00001C640000}"/>
    <cellStyle name="Normal 7 2 9 2 2 2 2 2" xfId="25166" xr:uid="{00000000-0005-0000-0000-00001D640000}"/>
    <cellStyle name="Normal 7 2 9 2 2 2 3" xfId="25167" xr:uid="{00000000-0005-0000-0000-00001E640000}"/>
    <cellStyle name="Normal 7 2 9 2 2 3" xfId="25168" xr:uid="{00000000-0005-0000-0000-00001F640000}"/>
    <cellStyle name="Normal 7 2 9 2 2 3 2" xfId="25169" xr:uid="{00000000-0005-0000-0000-000020640000}"/>
    <cellStyle name="Normal 7 2 9 2 2 4" xfId="25170" xr:uid="{00000000-0005-0000-0000-000021640000}"/>
    <cellStyle name="Normal 7 2 9 2 3" xfId="25171" xr:uid="{00000000-0005-0000-0000-000022640000}"/>
    <cellStyle name="Normal 7 2 9 2 3 2" xfId="25172" xr:uid="{00000000-0005-0000-0000-000023640000}"/>
    <cellStyle name="Normal 7 2 9 2 3 2 2" xfId="25173" xr:uid="{00000000-0005-0000-0000-000024640000}"/>
    <cellStyle name="Normal 7 2 9 2 3 2 2 2" xfId="25174" xr:uid="{00000000-0005-0000-0000-000025640000}"/>
    <cellStyle name="Normal 7 2 9 2 3 2 3" xfId="25175" xr:uid="{00000000-0005-0000-0000-000026640000}"/>
    <cellStyle name="Normal 7 2 9 2 3 3" xfId="25176" xr:uid="{00000000-0005-0000-0000-000027640000}"/>
    <cellStyle name="Normal 7 2 9 2 3 3 2" xfId="25177" xr:uid="{00000000-0005-0000-0000-000028640000}"/>
    <cellStyle name="Normal 7 2 9 2 3 4" xfId="25178" xr:uid="{00000000-0005-0000-0000-000029640000}"/>
    <cellStyle name="Normal 7 2 9 2 4" xfId="25179" xr:uid="{00000000-0005-0000-0000-00002A640000}"/>
    <cellStyle name="Normal 7 2 9 2 4 2" xfId="25180" xr:uid="{00000000-0005-0000-0000-00002B640000}"/>
    <cellStyle name="Normal 7 2 9 2 4 2 2" xfId="25181" xr:uid="{00000000-0005-0000-0000-00002C640000}"/>
    <cellStyle name="Normal 7 2 9 2 4 2 2 2" xfId="25182" xr:uid="{00000000-0005-0000-0000-00002D640000}"/>
    <cellStyle name="Normal 7 2 9 2 4 2 3" xfId="25183" xr:uid="{00000000-0005-0000-0000-00002E640000}"/>
    <cellStyle name="Normal 7 2 9 2 4 3" xfId="25184" xr:uid="{00000000-0005-0000-0000-00002F640000}"/>
    <cellStyle name="Normal 7 2 9 2 4 3 2" xfId="25185" xr:uid="{00000000-0005-0000-0000-000030640000}"/>
    <cellStyle name="Normal 7 2 9 2 4 4" xfId="25186" xr:uid="{00000000-0005-0000-0000-000031640000}"/>
    <cellStyle name="Normal 7 2 9 2 5" xfId="25187" xr:uid="{00000000-0005-0000-0000-000032640000}"/>
    <cellStyle name="Normal 7 2 9 2 5 2" xfId="25188" xr:uid="{00000000-0005-0000-0000-000033640000}"/>
    <cellStyle name="Normal 7 2 9 2 5 2 2" xfId="25189" xr:uid="{00000000-0005-0000-0000-000034640000}"/>
    <cellStyle name="Normal 7 2 9 2 5 3" xfId="25190" xr:uid="{00000000-0005-0000-0000-000035640000}"/>
    <cellStyle name="Normal 7 2 9 2 6" xfId="25191" xr:uid="{00000000-0005-0000-0000-000036640000}"/>
    <cellStyle name="Normal 7 2 9 2 6 2" xfId="25192" xr:uid="{00000000-0005-0000-0000-000037640000}"/>
    <cellStyle name="Normal 7 2 9 2 7" xfId="25193" xr:uid="{00000000-0005-0000-0000-000038640000}"/>
    <cellStyle name="Normal 7 2 9 3" xfId="25194" xr:uid="{00000000-0005-0000-0000-000039640000}"/>
    <cellStyle name="Normal 7 2 9 3 2" xfId="25195" xr:uid="{00000000-0005-0000-0000-00003A640000}"/>
    <cellStyle name="Normal 7 2 9 3 2 2" xfId="25196" xr:uid="{00000000-0005-0000-0000-00003B640000}"/>
    <cellStyle name="Normal 7 2 9 3 2 2 2" xfId="25197" xr:uid="{00000000-0005-0000-0000-00003C640000}"/>
    <cellStyle name="Normal 7 2 9 3 2 3" xfId="25198" xr:uid="{00000000-0005-0000-0000-00003D640000}"/>
    <cellStyle name="Normal 7 2 9 3 3" xfId="25199" xr:uid="{00000000-0005-0000-0000-00003E640000}"/>
    <cellStyle name="Normal 7 2 9 3 3 2" xfId="25200" xr:uid="{00000000-0005-0000-0000-00003F640000}"/>
    <cellStyle name="Normal 7 2 9 3 4" xfId="25201" xr:uid="{00000000-0005-0000-0000-000040640000}"/>
    <cellStyle name="Normal 7 2 9 4" xfId="25202" xr:uid="{00000000-0005-0000-0000-000041640000}"/>
    <cellStyle name="Normal 7 2 9 4 2" xfId="25203" xr:uid="{00000000-0005-0000-0000-000042640000}"/>
    <cellStyle name="Normal 7 2 9 4 2 2" xfId="25204" xr:uid="{00000000-0005-0000-0000-000043640000}"/>
    <cellStyle name="Normal 7 2 9 4 2 2 2" xfId="25205" xr:uid="{00000000-0005-0000-0000-000044640000}"/>
    <cellStyle name="Normal 7 2 9 4 2 3" xfId="25206" xr:uid="{00000000-0005-0000-0000-000045640000}"/>
    <cellStyle name="Normal 7 2 9 4 3" xfId="25207" xr:uid="{00000000-0005-0000-0000-000046640000}"/>
    <cellStyle name="Normal 7 2 9 4 3 2" xfId="25208" xr:uid="{00000000-0005-0000-0000-000047640000}"/>
    <cellStyle name="Normal 7 2 9 4 4" xfId="25209" xr:uid="{00000000-0005-0000-0000-000048640000}"/>
    <cellStyle name="Normal 7 2 9 5" xfId="25210" xr:uid="{00000000-0005-0000-0000-000049640000}"/>
    <cellStyle name="Normal 7 2 9 5 2" xfId="25211" xr:uid="{00000000-0005-0000-0000-00004A640000}"/>
    <cellStyle name="Normal 7 2 9 5 2 2" xfId="25212" xr:uid="{00000000-0005-0000-0000-00004B640000}"/>
    <cellStyle name="Normal 7 2 9 5 2 2 2" xfId="25213" xr:uid="{00000000-0005-0000-0000-00004C640000}"/>
    <cellStyle name="Normal 7 2 9 5 2 3" xfId="25214" xr:uid="{00000000-0005-0000-0000-00004D640000}"/>
    <cellStyle name="Normal 7 2 9 5 3" xfId="25215" xr:uid="{00000000-0005-0000-0000-00004E640000}"/>
    <cellStyle name="Normal 7 2 9 5 3 2" xfId="25216" xr:uid="{00000000-0005-0000-0000-00004F640000}"/>
    <cellStyle name="Normal 7 2 9 5 4" xfId="25217" xr:uid="{00000000-0005-0000-0000-000050640000}"/>
    <cellStyle name="Normal 7 2 9 6" xfId="25218" xr:uid="{00000000-0005-0000-0000-000051640000}"/>
    <cellStyle name="Normal 7 2 9 6 2" xfId="25219" xr:uid="{00000000-0005-0000-0000-000052640000}"/>
    <cellStyle name="Normal 7 2 9 6 2 2" xfId="25220" xr:uid="{00000000-0005-0000-0000-000053640000}"/>
    <cellStyle name="Normal 7 2 9 6 3" xfId="25221" xr:uid="{00000000-0005-0000-0000-000054640000}"/>
    <cellStyle name="Normal 7 2 9 7" xfId="25222" xr:uid="{00000000-0005-0000-0000-000055640000}"/>
    <cellStyle name="Normal 7 2 9 7 2" xfId="25223" xr:uid="{00000000-0005-0000-0000-000056640000}"/>
    <cellStyle name="Normal 7 2 9 8" xfId="25224" xr:uid="{00000000-0005-0000-0000-000057640000}"/>
    <cellStyle name="Normal 7 2 9 8 2" xfId="25225" xr:uid="{00000000-0005-0000-0000-000058640000}"/>
    <cellStyle name="Normal 7 2 9 9" xfId="25226" xr:uid="{00000000-0005-0000-0000-000059640000}"/>
    <cellStyle name="Normal 7 20" xfId="25227" xr:uid="{00000000-0005-0000-0000-00005A640000}"/>
    <cellStyle name="Normal 7 20 2" xfId="25228" xr:uid="{00000000-0005-0000-0000-00005B640000}"/>
    <cellStyle name="Normal 7 20 2 2" xfId="25229" xr:uid="{00000000-0005-0000-0000-00005C640000}"/>
    <cellStyle name="Normal 7 20 3" xfId="25230" xr:uid="{00000000-0005-0000-0000-00005D640000}"/>
    <cellStyle name="Normal 7 21" xfId="25231" xr:uid="{00000000-0005-0000-0000-00005E640000}"/>
    <cellStyle name="Normal 7 21 2" xfId="25232" xr:uid="{00000000-0005-0000-0000-00005F640000}"/>
    <cellStyle name="Normal 7 22" xfId="25233" xr:uid="{00000000-0005-0000-0000-000060640000}"/>
    <cellStyle name="Normal 7 22 2" xfId="25234" xr:uid="{00000000-0005-0000-0000-000061640000}"/>
    <cellStyle name="Normal 7 23" xfId="25235" xr:uid="{00000000-0005-0000-0000-000062640000}"/>
    <cellStyle name="Normal 7 23 2" xfId="25236" xr:uid="{00000000-0005-0000-0000-000063640000}"/>
    <cellStyle name="Normal 7 24" xfId="25237" xr:uid="{00000000-0005-0000-0000-000064640000}"/>
    <cellStyle name="Normal 7 25" xfId="25238" xr:uid="{00000000-0005-0000-0000-000065640000}"/>
    <cellStyle name="Normal 7 26" xfId="25239" xr:uid="{00000000-0005-0000-0000-000066640000}"/>
    <cellStyle name="Normal 7 27" xfId="25240" xr:uid="{00000000-0005-0000-0000-000067640000}"/>
    <cellStyle name="Normal 7 28" xfId="25241" xr:uid="{00000000-0005-0000-0000-000068640000}"/>
    <cellStyle name="Normal 7 29" xfId="25242" xr:uid="{00000000-0005-0000-0000-000069640000}"/>
    <cellStyle name="Normal 7 3" xfId="568" xr:uid="{00000000-0005-0000-0000-00006A640000}"/>
    <cellStyle name="Normal 7 3 10" xfId="25244" xr:uid="{00000000-0005-0000-0000-00006B640000}"/>
    <cellStyle name="Normal 7 3 10 2" xfId="25245" xr:uid="{00000000-0005-0000-0000-00006C640000}"/>
    <cellStyle name="Normal 7 3 10 2 2" xfId="25246" xr:uid="{00000000-0005-0000-0000-00006D640000}"/>
    <cellStyle name="Normal 7 3 10 2 2 2" xfId="25247" xr:uid="{00000000-0005-0000-0000-00006E640000}"/>
    <cellStyle name="Normal 7 3 10 2 2 2 2" xfId="25248" xr:uid="{00000000-0005-0000-0000-00006F640000}"/>
    <cellStyle name="Normal 7 3 10 2 2 2 2 2" xfId="25249" xr:uid="{00000000-0005-0000-0000-000070640000}"/>
    <cellStyle name="Normal 7 3 10 2 2 2 3" xfId="25250" xr:uid="{00000000-0005-0000-0000-000071640000}"/>
    <cellStyle name="Normal 7 3 10 2 2 3" xfId="25251" xr:uid="{00000000-0005-0000-0000-000072640000}"/>
    <cellStyle name="Normal 7 3 10 2 2 3 2" xfId="25252" xr:uid="{00000000-0005-0000-0000-000073640000}"/>
    <cellStyle name="Normal 7 3 10 2 2 4" xfId="25253" xr:uid="{00000000-0005-0000-0000-000074640000}"/>
    <cellStyle name="Normal 7 3 10 2 3" xfId="25254" xr:uid="{00000000-0005-0000-0000-000075640000}"/>
    <cellStyle name="Normal 7 3 10 2 3 2" xfId="25255" xr:uid="{00000000-0005-0000-0000-000076640000}"/>
    <cellStyle name="Normal 7 3 10 2 3 2 2" xfId="25256" xr:uid="{00000000-0005-0000-0000-000077640000}"/>
    <cellStyle name="Normal 7 3 10 2 3 2 2 2" xfId="25257" xr:uid="{00000000-0005-0000-0000-000078640000}"/>
    <cellStyle name="Normal 7 3 10 2 3 2 3" xfId="25258" xr:uid="{00000000-0005-0000-0000-000079640000}"/>
    <cellStyle name="Normal 7 3 10 2 3 3" xfId="25259" xr:uid="{00000000-0005-0000-0000-00007A640000}"/>
    <cellStyle name="Normal 7 3 10 2 3 3 2" xfId="25260" xr:uid="{00000000-0005-0000-0000-00007B640000}"/>
    <cellStyle name="Normal 7 3 10 2 3 4" xfId="25261" xr:uid="{00000000-0005-0000-0000-00007C640000}"/>
    <cellStyle name="Normal 7 3 10 2 4" xfId="25262" xr:uid="{00000000-0005-0000-0000-00007D640000}"/>
    <cellStyle name="Normal 7 3 10 2 4 2" xfId="25263" xr:uid="{00000000-0005-0000-0000-00007E640000}"/>
    <cellStyle name="Normal 7 3 10 2 4 2 2" xfId="25264" xr:uid="{00000000-0005-0000-0000-00007F640000}"/>
    <cellStyle name="Normal 7 3 10 2 4 2 2 2" xfId="25265" xr:uid="{00000000-0005-0000-0000-000080640000}"/>
    <cellStyle name="Normal 7 3 10 2 4 2 3" xfId="25266" xr:uid="{00000000-0005-0000-0000-000081640000}"/>
    <cellStyle name="Normal 7 3 10 2 4 3" xfId="25267" xr:uid="{00000000-0005-0000-0000-000082640000}"/>
    <cellStyle name="Normal 7 3 10 2 4 3 2" xfId="25268" xr:uid="{00000000-0005-0000-0000-000083640000}"/>
    <cellStyle name="Normal 7 3 10 2 4 4" xfId="25269" xr:uid="{00000000-0005-0000-0000-000084640000}"/>
    <cellStyle name="Normal 7 3 10 2 5" xfId="25270" xr:uid="{00000000-0005-0000-0000-000085640000}"/>
    <cellStyle name="Normal 7 3 10 2 5 2" xfId="25271" xr:uid="{00000000-0005-0000-0000-000086640000}"/>
    <cellStyle name="Normal 7 3 10 2 5 2 2" xfId="25272" xr:uid="{00000000-0005-0000-0000-000087640000}"/>
    <cellStyle name="Normal 7 3 10 2 5 3" xfId="25273" xr:uid="{00000000-0005-0000-0000-000088640000}"/>
    <cellStyle name="Normal 7 3 10 2 6" xfId="25274" xr:uid="{00000000-0005-0000-0000-000089640000}"/>
    <cellStyle name="Normal 7 3 10 2 6 2" xfId="25275" xr:uid="{00000000-0005-0000-0000-00008A640000}"/>
    <cellStyle name="Normal 7 3 10 2 7" xfId="25276" xr:uid="{00000000-0005-0000-0000-00008B640000}"/>
    <cellStyle name="Normal 7 3 10 3" xfId="25277" xr:uid="{00000000-0005-0000-0000-00008C640000}"/>
    <cellStyle name="Normal 7 3 10 3 2" xfId="25278" xr:uid="{00000000-0005-0000-0000-00008D640000}"/>
    <cellStyle name="Normal 7 3 10 3 2 2" xfId="25279" xr:uid="{00000000-0005-0000-0000-00008E640000}"/>
    <cellStyle name="Normal 7 3 10 3 2 2 2" xfId="25280" xr:uid="{00000000-0005-0000-0000-00008F640000}"/>
    <cellStyle name="Normal 7 3 10 3 2 3" xfId="25281" xr:uid="{00000000-0005-0000-0000-000090640000}"/>
    <cellStyle name="Normal 7 3 10 3 3" xfId="25282" xr:uid="{00000000-0005-0000-0000-000091640000}"/>
    <cellStyle name="Normal 7 3 10 3 3 2" xfId="25283" xr:uid="{00000000-0005-0000-0000-000092640000}"/>
    <cellStyle name="Normal 7 3 10 3 4" xfId="25284" xr:uid="{00000000-0005-0000-0000-000093640000}"/>
    <cellStyle name="Normal 7 3 10 4" xfId="25285" xr:uid="{00000000-0005-0000-0000-000094640000}"/>
    <cellStyle name="Normal 7 3 10 4 2" xfId="25286" xr:uid="{00000000-0005-0000-0000-000095640000}"/>
    <cellStyle name="Normal 7 3 10 4 2 2" xfId="25287" xr:uid="{00000000-0005-0000-0000-000096640000}"/>
    <cellStyle name="Normal 7 3 10 4 2 2 2" xfId="25288" xr:uid="{00000000-0005-0000-0000-000097640000}"/>
    <cellStyle name="Normal 7 3 10 4 2 3" xfId="25289" xr:uid="{00000000-0005-0000-0000-000098640000}"/>
    <cellStyle name="Normal 7 3 10 4 3" xfId="25290" xr:uid="{00000000-0005-0000-0000-000099640000}"/>
    <cellStyle name="Normal 7 3 10 4 3 2" xfId="25291" xr:uid="{00000000-0005-0000-0000-00009A640000}"/>
    <cellStyle name="Normal 7 3 10 4 4" xfId="25292" xr:uid="{00000000-0005-0000-0000-00009B640000}"/>
    <cellStyle name="Normal 7 3 10 5" xfId="25293" xr:uid="{00000000-0005-0000-0000-00009C640000}"/>
    <cellStyle name="Normal 7 3 10 5 2" xfId="25294" xr:uid="{00000000-0005-0000-0000-00009D640000}"/>
    <cellStyle name="Normal 7 3 10 5 2 2" xfId="25295" xr:uid="{00000000-0005-0000-0000-00009E640000}"/>
    <cellStyle name="Normal 7 3 10 5 2 2 2" xfId="25296" xr:uid="{00000000-0005-0000-0000-00009F640000}"/>
    <cellStyle name="Normal 7 3 10 5 2 3" xfId="25297" xr:uid="{00000000-0005-0000-0000-0000A0640000}"/>
    <cellStyle name="Normal 7 3 10 5 3" xfId="25298" xr:uid="{00000000-0005-0000-0000-0000A1640000}"/>
    <cellStyle name="Normal 7 3 10 5 3 2" xfId="25299" xr:uid="{00000000-0005-0000-0000-0000A2640000}"/>
    <cellStyle name="Normal 7 3 10 5 4" xfId="25300" xr:uid="{00000000-0005-0000-0000-0000A3640000}"/>
    <cellStyle name="Normal 7 3 10 6" xfId="25301" xr:uid="{00000000-0005-0000-0000-0000A4640000}"/>
    <cellStyle name="Normal 7 3 10 6 2" xfId="25302" xr:uid="{00000000-0005-0000-0000-0000A5640000}"/>
    <cellStyle name="Normal 7 3 10 6 2 2" xfId="25303" xr:uid="{00000000-0005-0000-0000-0000A6640000}"/>
    <cellStyle name="Normal 7 3 10 6 3" xfId="25304" xr:uid="{00000000-0005-0000-0000-0000A7640000}"/>
    <cellStyle name="Normal 7 3 10 7" xfId="25305" xr:uid="{00000000-0005-0000-0000-0000A8640000}"/>
    <cellStyle name="Normal 7 3 10 7 2" xfId="25306" xr:uid="{00000000-0005-0000-0000-0000A9640000}"/>
    <cellStyle name="Normal 7 3 10 8" xfId="25307" xr:uid="{00000000-0005-0000-0000-0000AA640000}"/>
    <cellStyle name="Normal 7 3 10 8 2" xfId="25308" xr:uid="{00000000-0005-0000-0000-0000AB640000}"/>
    <cellStyle name="Normal 7 3 10 9" xfId="25309" xr:uid="{00000000-0005-0000-0000-0000AC640000}"/>
    <cellStyle name="Normal 7 3 11" xfId="25310" xr:uid="{00000000-0005-0000-0000-0000AD640000}"/>
    <cellStyle name="Normal 7 3 11 2" xfId="25311" xr:uid="{00000000-0005-0000-0000-0000AE640000}"/>
    <cellStyle name="Normal 7 3 11 2 2" xfId="25312" xr:uid="{00000000-0005-0000-0000-0000AF640000}"/>
    <cellStyle name="Normal 7 3 11 2 2 2" xfId="25313" xr:uid="{00000000-0005-0000-0000-0000B0640000}"/>
    <cellStyle name="Normal 7 3 11 2 2 2 2" xfId="25314" xr:uid="{00000000-0005-0000-0000-0000B1640000}"/>
    <cellStyle name="Normal 7 3 11 2 2 3" xfId="25315" xr:uid="{00000000-0005-0000-0000-0000B2640000}"/>
    <cellStyle name="Normal 7 3 11 2 3" xfId="25316" xr:uid="{00000000-0005-0000-0000-0000B3640000}"/>
    <cellStyle name="Normal 7 3 11 2 3 2" xfId="25317" xr:uid="{00000000-0005-0000-0000-0000B4640000}"/>
    <cellStyle name="Normal 7 3 11 2 4" xfId="25318" xr:uid="{00000000-0005-0000-0000-0000B5640000}"/>
    <cellStyle name="Normal 7 3 11 3" xfId="25319" xr:uid="{00000000-0005-0000-0000-0000B6640000}"/>
    <cellStyle name="Normal 7 3 11 3 2" xfId="25320" xr:uid="{00000000-0005-0000-0000-0000B7640000}"/>
    <cellStyle name="Normal 7 3 11 3 2 2" xfId="25321" xr:uid="{00000000-0005-0000-0000-0000B8640000}"/>
    <cellStyle name="Normal 7 3 11 3 2 2 2" xfId="25322" xr:uid="{00000000-0005-0000-0000-0000B9640000}"/>
    <cellStyle name="Normal 7 3 11 3 2 3" xfId="25323" xr:uid="{00000000-0005-0000-0000-0000BA640000}"/>
    <cellStyle name="Normal 7 3 11 3 3" xfId="25324" xr:uid="{00000000-0005-0000-0000-0000BB640000}"/>
    <cellStyle name="Normal 7 3 11 3 3 2" xfId="25325" xr:uid="{00000000-0005-0000-0000-0000BC640000}"/>
    <cellStyle name="Normal 7 3 11 3 4" xfId="25326" xr:uid="{00000000-0005-0000-0000-0000BD640000}"/>
    <cellStyle name="Normal 7 3 11 4" xfId="25327" xr:uid="{00000000-0005-0000-0000-0000BE640000}"/>
    <cellStyle name="Normal 7 3 11 4 2" xfId="25328" xr:uid="{00000000-0005-0000-0000-0000BF640000}"/>
    <cellStyle name="Normal 7 3 11 4 2 2" xfId="25329" xr:uid="{00000000-0005-0000-0000-0000C0640000}"/>
    <cellStyle name="Normal 7 3 11 4 2 2 2" xfId="25330" xr:uid="{00000000-0005-0000-0000-0000C1640000}"/>
    <cellStyle name="Normal 7 3 11 4 2 3" xfId="25331" xr:uid="{00000000-0005-0000-0000-0000C2640000}"/>
    <cellStyle name="Normal 7 3 11 4 3" xfId="25332" xr:uid="{00000000-0005-0000-0000-0000C3640000}"/>
    <cellStyle name="Normal 7 3 11 4 3 2" xfId="25333" xr:uid="{00000000-0005-0000-0000-0000C4640000}"/>
    <cellStyle name="Normal 7 3 11 4 4" xfId="25334" xr:uid="{00000000-0005-0000-0000-0000C5640000}"/>
    <cellStyle name="Normal 7 3 11 5" xfId="25335" xr:uid="{00000000-0005-0000-0000-0000C6640000}"/>
    <cellStyle name="Normal 7 3 11 5 2" xfId="25336" xr:uid="{00000000-0005-0000-0000-0000C7640000}"/>
    <cellStyle name="Normal 7 3 11 5 2 2" xfId="25337" xr:uid="{00000000-0005-0000-0000-0000C8640000}"/>
    <cellStyle name="Normal 7 3 11 5 3" xfId="25338" xr:uid="{00000000-0005-0000-0000-0000C9640000}"/>
    <cellStyle name="Normal 7 3 11 6" xfId="25339" xr:uid="{00000000-0005-0000-0000-0000CA640000}"/>
    <cellStyle name="Normal 7 3 11 6 2" xfId="25340" xr:uid="{00000000-0005-0000-0000-0000CB640000}"/>
    <cellStyle name="Normal 7 3 11 7" xfId="25341" xr:uid="{00000000-0005-0000-0000-0000CC640000}"/>
    <cellStyle name="Normal 7 3 11 7 2" xfId="25342" xr:uid="{00000000-0005-0000-0000-0000CD640000}"/>
    <cellStyle name="Normal 7 3 11 8" xfId="25343" xr:uid="{00000000-0005-0000-0000-0000CE640000}"/>
    <cellStyle name="Normal 7 3 12" xfId="25344" xr:uid="{00000000-0005-0000-0000-0000CF640000}"/>
    <cellStyle name="Normal 7 3 12 2" xfId="25345" xr:uid="{00000000-0005-0000-0000-0000D0640000}"/>
    <cellStyle name="Normal 7 3 12 2 2" xfId="25346" xr:uid="{00000000-0005-0000-0000-0000D1640000}"/>
    <cellStyle name="Normal 7 3 12 2 2 2" xfId="25347" xr:uid="{00000000-0005-0000-0000-0000D2640000}"/>
    <cellStyle name="Normal 7 3 12 2 3" xfId="25348" xr:uid="{00000000-0005-0000-0000-0000D3640000}"/>
    <cellStyle name="Normal 7 3 12 3" xfId="25349" xr:uid="{00000000-0005-0000-0000-0000D4640000}"/>
    <cellStyle name="Normal 7 3 12 3 2" xfId="25350" xr:uid="{00000000-0005-0000-0000-0000D5640000}"/>
    <cellStyle name="Normal 7 3 12 4" xfId="25351" xr:uid="{00000000-0005-0000-0000-0000D6640000}"/>
    <cellStyle name="Normal 7 3 13" xfId="25352" xr:uid="{00000000-0005-0000-0000-0000D7640000}"/>
    <cellStyle name="Normal 7 3 13 2" xfId="25353" xr:uid="{00000000-0005-0000-0000-0000D8640000}"/>
    <cellStyle name="Normal 7 3 13 2 2" xfId="25354" xr:uid="{00000000-0005-0000-0000-0000D9640000}"/>
    <cellStyle name="Normal 7 3 13 2 2 2" xfId="25355" xr:uid="{00000000-0005-0000-0000-0000DA640000}"/>
    <cellStyle name="Normal 7 3 13 2 3" xfId="25356" xr:uid="{00000000-0005-0000-0000-0000DB640000}"/>
    <cellStyle name="Normal 7 3 13 3" xfId="25357" xr:uid="{00000000-0005-0000-0000-0000DC640000}"/>
    <cellStyle name="Normal 7 3 13 3 2" xfId="25358" xr:uid="{00000000-0005-0000-0000-0000DD640000}"/>
    <cellStyle name="Normal 7 3 13 4" xfId="25359" xr:uid="{00000000-0005-0000-0000-0000DE640000}"/>
    <cellStyle name="Normal 7 3 14" xfId="25360" xr:uid="{00000000-0005-0000-0000-0000DF640000}"/>
    <cellStyle name="Normal 7 3 14 2" xfId="25361" xr:uid="{00000000-0005-0000-0000-0000E0640000}"/>
    <cellStyle name="Normal 7 3 14 2 2" xfId="25362" xr:uid="{00000000-0005-0000-0000-0000E1640000}"/>
    <cellStyle name="Normal 7 3 14 2 2 2" xfId="25363" xr:uid="{00000000-0005-0000-0000-0000E2640000}"/>
    <cellStyle name="Normal 7 3 14 2 3" xfId="25364" xr:uid="{00000000-0005-0000-0000-0000E3640000}"/>
    <cellStyle name="Normal 7 3 14 3" xfId="25365" xr:uid="{00000000-0005-0000-0000-0000E4640000}"/>
    <cellStyle name="Normal 7 3 14 3 2" xfId="25366" xr:uid="{00000000-0005-0000-0000-0000E5640000}"/>
    <cellStyle name="Normal 7 3 14 4" xfId="25367" xr:uid="{00000000-0005-0000-0000-0000E6640000}"/>
    <cellStyle name="Normal 7 3 15" xfId="25368" xr:uid="{00000000-0005-0000-0000-0000E7640000}"/>
    <cellStyle name="Normal 7 3 15 2" xfId="25369" xr:uid="{00000000-0005-0000-0000-0000E8640000}"/>
    <cellStyle name="Normal 7 3 15 2 2" xfId="25370" xr:uid="{00000000-0005-0000-0000-0000E9640000}"/>
    <cellStyle name="Normal 7 3 15 2 2 2" xfId="25371" xr:uid="{00000000-0005-0000-0000-0000EA640000}"/>
    <cellStyle name="Normal 7 3 15 2 3" xfId="25372" xr:uid="{00000000-0005-0000-0000-0000EB640000}"/>
    <cellStyle name="Normal 7 3 15 3" xfId="25373" xr:uid="{00000000-0005-0000-0000-0000EC640000}"/>
    <cellStyle name="Normal 7 3 15 3 2" xfId="25374" xr:uid="{00000000-0005-0000-0000-0000ED640000}"/>
    <cellStyle name="Normal 7 3 15 4" xfId="25375" xr:uid="{00000000-0005-0000-0000-0000EE640000}"/>
    <cellStyle name="Normal 7 3 16" xfId="25376" xr:uid="{00000000-0005-0000-0000-0000EF640000}"/>
    <cellStyle name="Normal 7 3 16 2" xfId="25377" xr:uid="{00000000-0005-0000-0000-0000F0640000}"/>
    <cellStyle name="Normal 7 3 16 2 2" xfId="25378" xr:uid="{00000000-0005-0000-0000-0000F1640000}"/>
    <cellStyle name="Normal 7 3 16 3" xfId="25379" xr:uid="{00000000-0005-0000-0000-0000F2640000}"/>
    <cellStyle name="Normal 7 3 17" xfId="25380" xr:uid="{00000000-0005-0000-0000-0000F3640000}"/>
    <cellStyle name="Normal 7 3 17 2" xfId="25381" xr:uid="{00000000-0005-0000-0000-0000F4640000}"/>
    <cellStyle name="Normal 7 3 18" xfId="25382" xr:uid="{00000000-0005-0000-0000-0000F5640000}"/>
    <cellStyle name="Normal 7 3 18 2" xfId="25383" xr:uid="{00000000-0005-0000-0000-0000F6640000}"/>
    <cellStyle name="Normal 7 3 19" xfId="25384" xr:uid="{00000000-0005-0000-0000-0000F7640000}"/>
    <cellStyle name="Normal 7 3 19 2" xfId="25385" xr:uid="{00000000-0005-0000-0000-0000F8640000}"/>
    <cellStyle name="Normal 7 3 2" xfId="569" xr:uid="{00000000-0005-0000-0000-0000F9640000}"/>
    <cellStyle name="Normal 7 3 2 10" xfId="25386" xr:uid="{00000000-0005-0000-0000-0000FA640000}"/>
    <cellStyle name="Normal 7 3 2 10 2" xfId="25387" xr:uid="{00000000-0005-0000-0000-0000FB640000}"/>
    <cellStyle name="Normal 7 3 2 10 2 2" xfId="25388" xr:uid="{00000000-0005-0000-0000-0000FC640000}"/>
    <cellStyle name="Normal 7 3 2 10 2 2 2" xfId="25389" xr:uid="{00000000-0005-0000-0000-0000FD640000}"/>
    <cellStyle name="Normal 7 3 2 10 2 3" xfId="25390" xr:uid="{00000000-0005-0000-0000-0000FE640000}"/>
    <cellStyle name="Normal 7 3 2 10 3" xfId="25391" xr:uid="{00000000-0005-0000-0000-0000FF640000}"/>
    <cellStyle name="Normal 7 3 2 10 3 2" xfId="25392" xr:uid="{00000000-0005-0000-0000-000000650000}"/>
    <cellStyle name="Normal 7 3 2 10 4" xfId="25393" xr:uid="{00000000-0005-0000-0000-000001650000}"/>
    <cellStyle name="Normal 7 3 2 11" xfId="25394" xr:uid="{00000000-0005-0000-0000-000002650000}"/>
    <cellStyle name="Normal 7 3 2 11 2" xfId="25395" xr:uid="{00000000-0005-0000-0000-000003650000}"/>
    <cellStyle name="Normal 7 3 2 11 2 2" xfId="25396" xr:uid="{00000000-0005-0000-0000-000004650000}"/>
    <cellStyle name="Normal 7 3 2 11 2 2 2" xfId="25397" xr:uid="{00000000-0005-0000-0000-000005650000}"/>
    <cellStyle name="Normal 7 3 2 11 2 3" xfId="25398" xr:uid="{00000000-0005-0000-0000-000006650000}"/>
    <cellStyle name="Normal 7 3 2 11 3" xfId="25399" xr:uid="{00000000-0005-0000-0000-000007650000}"/>
    <cellStyle name="Normal 7 3 2 11 3 2" xfId="25400" xr:uid="{00000000-0005-0000-0000-000008650000}"/>
    <cellStyle name="Normal 7 3 2 11 4" xfId="25401" xr:uid="{00000000-0005-0000-0000-000009650000}"/>
    <cellStyle name="Normal 7 3 2 12" xfId="25402" xr:uid="{00000000-0005-0000-0000-00000A650000}"/>
    <cellStyle name="Normal 7 3 2 12 2" xfId="25403" xr:uid="{00000000-0005-0000-0000-00000B650000}"/>
    <cellStyle name="Normal 7 3 2 12 2 2" xfId="25404" xr:uid="{00000000-0005-0000-0000-00000C650000}"/>
    <cellStyle name="Normal 7 3 2 12 2 2 2" xfId="25405" xr:uid="{00000000-0005-0000-0000-00000D650000}"/>
    <cellStyle name="Normal 7 3 2 12 2 3" xfId="25406" xr:uid="{00000000-0005-0000-0000-00000E650000}"/>
    <cellStyle name="Normal 7 3 2 12 3" xfId="25407" xr:uid="{00000000-0005-0000-0000-00000F650000}"/>
    <cellStyle name="Normal 7 3 2 12 3 2" xfId="25408" xr:uid="{00000000-0005-0000-0000-000010650000}"/>
    <cellStyle name="Normal 7 3 2 12 4" xfId="25409" xr:uid="{00000000-0005-0000-0000-000011650000}"/>
    <cellStyle name="Normal 7 3 2 13" xfId="25410" xr:uid="{00000000-0005-0000-0000-000012650000}"/>
    <cellStyle name="Normal 7 3 2 13 2" xfId="25411" xr:uid="{00000000-0005-0000-0000-000013650000}"/>
    <cellStyle name="Normal 7 3 2 13 2 2" xfId="25412" xr:uid="{00000000-0005-0000-0000-000014650000}"/>
    <cellStyle name="Normal 7 3 2 13 3" xfId="25413" xr:uid="{00000000-0005-0000-0000-000015650000}"/>
    <cellStyle name="Normal 7 3 2 14" xfId="25414" xr:uid="{00000000-0005-0000-0000-000016650000}"/>
    <cellStyle name="Normal 7 3 2 14 2" xfId="25415" xr:uid="{00000000-0005-0000-0000-000017650000}"/>
    <cellStyle name="Normal 7 3 2 15" xfId="25416" xr:uid="{00000000-0005-0000-0000-000018650000}"/>
    <cellStyle name="Normal 7 3 2 15 2" xfId="25417" xr:uid="{00000000-0005-0000-0000-000019650000}"/>
    <cellStyle name="Normal 7 3 2 16" xfId="25418" xr:uid="{00000000-0005-0000-0000-00001A650000}"/>
    <cellStyle name="Normal 7 3 2 16 2" xfId="25419" xr:uid="{00000000-0005-0000-0000-00001B650000}"/>
    <cellStyle name="Normal 7 3 2 17" xfId="25420" xr:uid="{00000000-0005-0000-0000-00001C650000}"/>
    <cellStyle name="Normal 7 3 2 18" xfId="25421" xr:uid="{00000000-0005-0000-0000-00001D650000}"/>
    <cellStyle name="Normal 7 3 2 19" xfId="25422" xr:uid="{00000000-0005-0000-0000-00001E650000}"/>
    <cellStyle name="Normal 7 3 2 2" xfId="570" xr:uid="{00000000-0005-0000-0000-00001F650000}"/>
    <cellStyle name="Normal 7 3 2 2 10" xfId="25423" xr:uid="{00000000-0005-0000-0000-000020650000}"/>
    <cellStyle name="Normal 7 3 2 2 10 2" xfId="25424" xr:uid="{00000000-0005-0000-0000-000021650000}"/>
    <cellStyle name="Normal 7 3 2 2 10 2 2" xfId="25425" xr:uid="{00000000-0005-0000-0000-000022650000}"/>
    <cellStyle name="Normal 7 3 2 2 10 2 2 2" xfId="25426" xr:uid="{00000000-0005-0000-0000-000023650000}"/>
    <cellStyle name="Normal 7 3 2 2 10 2 3" xfId="25427" xr:uid="{00000000-0005-0000-0000-000024650000}"/>
    <cellStyle name="Normal 7 3 2 2 10 3" xfId="25428" xr:uid="{00000000-0005-0000-0000-000025650000}"/>
    <cellStyle name="Normal 7 3 2 2 10 3 2" xfId="25429" xr:uid="{00000000-0005-0000-0000-000026650000}"/>
    <cellStyle name="Normal 7 3 2 2 10 4" xfId="25430" xr:uid="{00000000-0005-0000-0000-000027650000}"/>
    <cellStyle name="Normal 7 3 2 2 11" xfId="25431" xr:uid="{00000000-0005-0000-0000-000028650000}"/>
    <cellStyle name="Normal 7 3 2 2 11 2" xfId="25432" xr:uid="{00000000-0005-0000-0000-000029650000}"/>
    <cellStyle name="Normal 7 3 2 2 11 2 2" xfId="25433" xr:uid="{00000000-0005-0000-0000-00002A650000}"/>
    <cellStyle name="Normal 7 3 2 2 11 3" xfId="25434" xr:uid="{00000000-0005-0000-0000-00002B650000}"/>
    <cellStyle name="Normal 7 3 2 2 12" xfId="25435" xr:uid="{00000000-0005-0000-0000-00002C650000}"/>
    <cellStyle name="Normal 7 3 2 2 12 2" xfId="25436" xr:uid="{00000000-0005-0000-0000-00002D650000}"/>
    <cellStyle name="Normal 7 3 2 2 13" xfId="25437" xr:uid="{00000000-0005-0000-0000-00002E650000}"/>
    <cellStyle name="Normal 7 3 2 2 13 2" xfId="25438" xr:uid="{00000000-0005-0000-0000-00002F650000}"/>
    <cellStyle name="Normal 7 3 2 2 14" xfId="25439" xr:uid="{00000000-0005-0000-0000-000030650000}"/>
    <cellStyle name="Normal 7 3 2 2 15" xfId="25440" xr:uid="{00000000-0005-0000-0000-000031650000}"/>
    <cellStyle name="Normal 7 3 2 2 16" xfId="25441" xr:uid="{00000000-0005-0000-0000-000032650000}"/>
    <cellStyle name="Normal 7 3 2 2 2" xfId="571" xr:uid="{00000000-0005-0000-0000-000033650000}"/>
    <cellStyle name="Normal 7 3 2 2 2 10" xfId="25442" xr:uid="{00000000-0005-0000-0000-000034650000}"/>
    <cellStyle name="Normal 7 3 2 2 2 10 2" xfId="25443" xr:uid="{00000000-0005-0000-0000-000035650000}"/>
    <cellStyle name="Normal 7 3 2 2 2 11" xfId="25444" xr:uid="{00000000-0005-0000-0000-000036650000}"/>
    <cellStyle name="Normal 7 3 2 2 2 2" xfId="25445" xr:uid="{00000000-0005-0000-0000-000037650000}"/>
    <cellStyle name="Normal 7 3 2 2 2 2 2" xfId="25446" xr:uid="{00000000-0005-0000-0000-000038650000}"/>
    <cellStyle name="Normal 7 3 2 2 2 2 2 2" xfId="25447" xr:uid="{00000000-0005-0000-0000-000039650000}"/>
    <cellStyle name="Normal 7 3 2 2 2 2 2 2 2" xfId="25448" xr:uid="{00000000-0005-0000-0000-00003A650000}"/>
    <cellStyle name="Normal 7 3 2 2 2 2 2 2 2 2" xfId="25449" xr:uid="{00000000-0005-0000-0000-00003B650000}"/>
    <cellStyle name="Normal 7 3 2 2 2 2 2 2 2 2 2" xfId="25450" xr:uid="{00000000-0005-0000-0000-00003C650000}"/>
    <cellStyle name="Normal 7 3 2 2 2 2 2 2 2 3" xfId="25451" xr:uid="{00000000-0005-0000-0000-00003D650000}"/>
    <cellStyle name="Normal 7 3 2 2 2 2 2 2 3" xfId="25452" xr:uid="{00000000-0005-0000-0000-00003E650000}"/>
    <cellStyle name="Normal 7 3 2 2 2 2 2 2 3 2" xfId="25453" xr:uid="{00000000-0005-0000-0000-00003F650000}"/>
    <cellStyle name="Normal 7 3 2 2 2 2 2 2 4" xfId="25454" xr:uid="{00000000-0005-0000-0000-000040650000}"/>
    <cellStyle name="Normal 7 3 2 2 2 2 2 3" xfId="25455" xr:uid="{00000000-0005-0000-0000-000041650000}"/>
    <cellStyle name="Normal 7 3 2 2 2 2 2 3 2" xfId="25456" xr:uid="{00000000-0005-0000-0000-000042650000}"/>
    <cellStyle name="Normal 7 3 2 2 2 2 2 3 2 2" xfId="25457" xr:uid="{00000000-0005-0000-0000-000043650000}"/>
    <cellStyle name="Normal 7 3 2 2 2 2 2 3 2 2 2" xfId="25458" xr:uid="{00000000-0005-0000-0000-000044650000}"/>
    <cellStyle name="Normal 7 3 2 2 2 2 2 3 2 3" xfId="25459" xr:uid="{00000000-0005-0000-0000-000045650000}"/>
    <cellStyle name="Normal 7 3 2 2 2 2 2 3 3" xfId="25460" xr:uid="{00000000-0005-0000-0000-000046650000}"/>
    <cellStyle name="Normal 7 3 2 2 2 2 2 3 3 2" xfId="25461" xr:uid="{00000000-0005-0000-0000-000047650000}"/>
    <cellStyle name="Normal 7 3 2 2 2 2 2 3 4" xfId="25462" xr:uid="{00000000-0005-0000-0000-000048650000}"/>
    <cellStyle name="Normal 7 3 2 2 2 2 2 4" xfId="25463" xr:uid="{00000000-0005-0000-0000-000049650000}"/>
    <cellStyle name="Normal 7 3 2 2 2 2 2 4 2" xfId="25464" xr:uid="{00000000-0005-0000-0000-00004A650000}"/>
    <cellStyle name="Normal 7 3 2 2 2 2 2 4 2 2" xfId="25465" xr:uid="{00000000-0005-0000-0000-00004B650000}"/>
    <cellStyle name="Normal 7 3 2 2 2 2 2 4 2 2 2" xfId="25466" xr:uid="{00000000-0005-0000-0000-00004C650000}"/>
    <cellStyle name="Normal 7 3 2 2 2 2 2 4 2 3" xfId="25467" xr:uid="{00000000-0005-0000-0000-00004D650000}"/>
    <cellStyle name="Normal 7 3 2 2 2 2 2 4 3" xfId="25468" xr:uid="{00000000-0005-0000-0000-00004E650000}"/>
    <cellStyle name="Normal 7 3 2 2 2 2 2 4 3 2" xfId="25469" xr:uid="{00000000-0005-0000-0000-00004F650000}"/>
    <cellStyle name="Normal 7 3 2 2 2 2 2 4 4" xfId="25470" xr:uid="{00000000-0005-0000-0000-000050650000}"/>
    <cellStyle name="Normal 7 3 2 2 2 2 2 5" xfId="25471" xr:uid="{00000000-0005-0000-0000-000051650000}"/>
    <cellStyle name="Normal 7 3 2 2 2 2 2 5 2" xfId="25472" xr:uid="{00000000-0005-0000-0000-000052650000}"/>
    <cellStyle name="Normal 7 3 2 2 2 2 2 5 2 2" xfId="25473" xr:uid="{00000000-0005-0000-0000-000053650000}"/>
    <cellStyle name="Normal 7 3 2 2 2 2 2 5 3" xfId="25474" xr:uid="{00000000-0005-0000-0000-000054650000}"/>
    <cellStyle name="Normal 7 3 2 2 2 2 2 6" xfId="25475" xr:uid="{00000000-0005-0000-0000-000055650000}"/>
    <cellStyle name="Normal 7 3 2 2 2 2 2 6 2" xfId="25476" xr:uid="{00000000-0005-0000-0000-000056650000}"/>
    <cellStyle name="Normal 7 3 2 2 2 2 2 7" xfId="25477" xr:uid="{00000000-0005-0000-0000-000057650000}"/>
    <cellStyle name="Normal 7 3 2 2 2 2 3" xfId="25478" xr:uid="{00000000-0005-0000-0000-000058650000}"/>
    <cellStyle name="Normal 7 3 2 2 2 2 3 2" xfId="25479" xr:uid="{00000000-0005-0000-0000-000059650000}"/>
    <cellStyle name="Normal 7 3 2 2 2 2 3 2 2" xfId="25480" xr:uid="{00000000-0005-0000-0000-00005A650000}"/>
    <cellStyle name="Normal 7 3 2 2 2 2 3 2 2 2" xfId="25481" xr:uid="{00000000-0005-0000-0000-00005B650000}"/>
    <cellStyle name="Normal 7 3 2 2 2 2 3 2 3" xfId="25482" xr:uid="{00000000-0005-0000-0000-00005C650000}"/>
    <cellStyle name="Normal 7 3 2 2 2 2 3 3" xfId="25483" xr:uid="{00000000-0005-0000-0000-00005D650000}"/>
    <cellStyle name="Normal 7 3 2 2 2 2 3 3 2" xfId="25484" xr:uid="{00000000-0005-0000-0000-00005E650000}"/>
    <cellStyle name="Normal 7 3 2 2 2 2 3 4" xfId="25485" xr:uid="{00000000-0005-0000-0000-00005F650000}"/>
    <cellStyle name="Normal 7 3 2 2 2 2 4" xfId="25486" xr:uid="{00000000-0005-0000-0000-000060650000}"/>
    <cellStyle name="Normal 7 3 2 2 2 2 4 2" xfId="25487" xr:uid="{00000000-0005-0000-0000-000061650000}"/>
    <cellStyle name="Normal 7 3 2 2 2 2 4 2 2" xfId="25488" xr:uid="{00000000-0005-0000-0000-000062650000}"/>
    <cellStyle name="Normal 7 3 2 2 2 2 4 2 2 2" xfId="25489" xr:uid="{00000000-0005-0000-0000-000063650000}"/>
    <cellStyle name="Normal 7 3 2 2 2 2 4 2 3" xfId="25490" xr:uid="{00000000-0005-0000-0000-000064650000}"/>
    <cellStyle name="Normal 7 3 2 2 2 2 4 3" xfId="25491" xr:uid="{00000000-0005-0000-0000-000065650000}"/>
    <cellStyle name="Normal 7 3 2 2 2 2 4 3 2" xfId="25492" xr:uid="{00000000-0005-0000-0000-000066650000}"/>
    <cellStyle name="Normal 7 3 2 2 2 2 4 4" xfId="25493" xr:uid="{00000000-0005-0000-0000-000067650000}"/>
    <cellStyle name="Normal 7 3 2 2 2 2 5" xfId="25494" xr:uid="{00000000-0005-0000-0000-000068650000}"/>
    <cellStyle name="Normal 7 3 2 2 2 2 5 2" xfId="25495" xr:uid="{00000000-0005-0000-0000-000069650000}"/>
    <cellStyle name="Normal 7 3 2 2 2 2 5 2 2" xfId="25496" xr:uid="{00000000-0005-0000-0000-00006A650000}"/>
    <cellStyle name="Normal 7 3 2 2 2 2 5 2 2 2" xfId="25497" xr:uid="{00000000-0005-0000-0000-00006B650000}"/>
    <cellStyle name="Normal 7 3 2 2 2 2 5 2 3" xfId="25498" xr:uid="{00000000-0005-0000-0000-00006C650000}"/>
    <cellStyle name="Normal 7 3 2 2 2 2 5 3" xfId="25499" xr:uid="{00000000-0005-0000-0000-00006D650000}"/>
    <cellStyle name="Normal 7 3 2 2 2 2 5 3 2" xfId="25500" xr:uid="{00000000-0005-0000-0000-00006E650000}"/>
    <cellStyle name="Normal 7 3 2 2 2 2 5 4" xfId="25501" xr:uid="{00000000-0005-0000-0000-00006F650000}"/>
    <cellStyle name="Normal 7 3 2 2 2 2 6" xfId="25502" xr:uid="{00000000-0005-0000-0000-000070650000}"/>
    <cellStyle name="Normal 7 3 2 2 2 2 6 2" xfId="25503" xr:uid="{00000000-0005-0000-0000-000071650000}"/>
    <cellStyle name="Normal 7 3 2 2 2 2 6 2 2" xfId="25504" xr:uid="{00000000-0005-0000-0000-000072650000}"/>
    <cellStyle name="Normal 7 3 2 2 2 2 6 3" xfId="25505" xr:uid="{00000000-0005-0000-0000-000073650000}"/>
    <cellStyle name="Normal 7 3 2 2 2 2 7" xfId="25506" xr:uid="{00000000-0005-0000-0000-000074650000}"/>
    <cellStyle name="Normal 7 3 2 2 2 2 7 2" xfId="25507" xr:uid="{00000000-0005-0000-0000-000075650000}"/>
    <cellStyle name="Normal 7 3 2 2 2 2 8" xfId="25508" xr:uid="{00000000-0005-0000-0000-000076650000}"/>
    <cellStyle name="Normal 7 3 2 2 2 2 8 2" xfId="25509" xr:uid="{00000000-0005-0000-0000-000077650000}"/>
    <cellStyle name="Normal 7 3 2 2 2 2 9" xfId="25510" xr:uid="{00000000-0005-0000-0000-000078650000}"/>
    <cellStyle name="Normal 7 3 2 2 2 3" xfId="25511" xr:uid="{00000000-0005-0000-0000-000079650000}"/>
    <cellStyle name="Normal 7 3 2 2 2 3 2" xfId="25512" xr:uid="{00000000-0005-0000-0000-00007A650000}"/>
    <cellStyle name="Normal 7 3 2 2 2 3 2 2" xfId="25513" xr:uid="{00000000-0005-0000-0000-00007B650000}"/>
    <cellStyle name="Normal 7 3 2 2 2 3 2 2 2" xfId="25514" xr:uid="{00000000-0005-0000-0000-00007C650000}"/>
    <cellStyle name="Normal 7 3 2 2 2 3 2 2 2 2" xfId="25515" xr:uid="{00000000-0005-0000-0000-00007D650000}"/>
    <cellStyle name="Normal 7 3 2 2 2 3 2 2 3" xfId="25516" xr:uid="{00000000-0005-0000-0000-00007E650000}"/>
    <cellStyle name="Normal 7 3 2 2 2 3 2 3" xfId="25517" xr:uid="{00000000-0005-0000-0000-00007F650000}"/>
    <cellStyle name="Normal 7 3 2 2 2 3 2 3 2" xfId="25518" xr:uid="{00000000-0005-0000-0000-000080650000}"/>
    <cellStyle name="Normal 7 3 2 2 2 3 2 4" xfId="25519" xr:uid="{00000000-0005-0000-0000-000081650000}"/>
    <cellStyle name="Normal 7 3 2 2 2 3 3" xfId="25520" xr:uid="{00000000-0005-0000-0000-000082650000}"/>
    <cellStyle name="Normal 7 3 2 2 2 3 3 2" xfId="25521" xr:uid="{00000000-0005-0000-0000-000083650000}"/>
    <cellStyle name="Normal 7 3 2 2 2 3 3 2 2" xfId="25522" xr:uid="{00000000-0005-0000-0000-000084650000}"/>
    <cellStyle name="Normal 7 3 2 2 2 3 3 2 2 2" xfId="25523" xr:uid="{00000000-0005-0000-0000-000085650000}"/>
    <cellStyle name="Normal 7 3 2 2 2 3 3 2 3" xfId="25524" xr:uid="{00000000-0005-0000-0000-000086650000}"/>
    <cellStyle name="Normal 7 3 2 2 2 3 3 3" xfId="25525" xr:uid="{00000000-0005-0000-0000-000087650000}"/>
    <cellStyle name="Normal 7 3 2 2 2 3 3 3 2" xfId="25526" xr:uid="{00000000-0005-0000-0000-000088650000}"/>
    <cellStyle name="Normal 7 3 2 2 2 3 3 4" xfId="25527" xr:uid="{00000000-0005-0000-0000-000089650000}"/>
    <cellStyle name="Normal 7 3 2 2 2 3 4" xfId="25528" xr:uid="{00000000-0005-0000-0000-00008A650000}"/>
    <cellStyle name="Normal 7 3 2 2 2 3 4 2" xfId="25529" xr:uid="{00000000-0005-0000-0000-00008B650000}"/>
    <cellStyle name="Normal 7 3 2 2 2 3 4 2 2" xfId="25530" xr:uid="{00000000-0005-0000-0000-00008C650000}"/>
    <cellStyle name="Normal 7 3 2 2 2 3 4 2 2 2" xfId="25531" xr:uid="{00000000-0005-0000-0000-00008D650000}"/>
    <cellStyle name="Normal 7 3 2 2 2 3 4 2 3" xfId="25532" xr:uid="{00000000-0005-0000-0000-00008E650000}"/>
    <cellStyle name="Normal 7 3 2 2 2 3 4 3" xfId="25533" xr:uid="{00000000-0005-0000-0000-00008F650000}"/>
    <cellStyle name="Normal 7 3 2 2 2 3 4 3 2" xfId="25534" xr:uid="{00000000-0005-0000-0000-000090650000}"/>
    <cellStyle name="Normal 7 3 2 2 2 3 4 4" xfId="25535" xr:uid="{00000000-0005-0000-0000-000091650000}"/>
    <cellStyle name="Normal 7 3 2 2 2 3 5" xfId="25536" xr:uid="{00000000-0005-0000-0000-000092650000}"/>
    <cellStyle name="Normal 7 3 2 2 2 3 5 2" xfId="25537" xr:uid="{00000000-0005-0000-0000-000093650000}"/>
    <cellStyle name="Normal 7 3 2 2 2 3 5 2 2" xfId="25538" xr:uid="{00000000-0005-0000-0000-000094650000}"/>
    <cellStyle name="Normal 7 3 2 2 2 3 5 3" xfId="25539" xr:uid="{00000000-0005-0000-0000-000095650000}"/>
    <cellStyle name="Normal 7 3 2 2 2 3 6" xfId="25540" xr:uid="{00000000-0005-0000-0000-000096650000}"/>
    <cellStyle name="Normal 7 3 2 2 2 3 6 2" xfId="25541" xr:uid="{00000000-0005-0000-0000-000097650000}"/>
    <cellStyle name="Normal 7 3 2 2 2 3 7" xfId="25542" xr:uid="{00000000-0005-0000-0000-000098650000}"/>
    <cellStyle name="Normal 7 3 2 2 2 4" xfId="25543" xr:uid="{00000000-0005-0000-0000-000099650000}"/>
    <cellStyle name="Normal 7 3 2 2 2 4 2" xfId="25544" xr:uid="{00000000-0005-0000-0000-00009A650000}"/>
    <cellStyle name="Normal 7 3 2 2 2 4 2 2" xfId="25545" xr:uid="{00000000-0005-0000-0000-00009B650000}"/>
    <cellStyle name="Normal 7 3 2 2 2 4 2 2 2" xfId="25546" xr:uid="{00000000-0005-0000-0000-00009C650000}"/>
    <cellStyle name="Normal 7 3 2 2 2 4 2 3" xfId="25547" xr:uid="{00000000-0005-0000-0000-00009D650000}"/>
    <cellStyle name="Normal 7 3 2 2 2 4 3" xfId="25548" xr:uid="{00000000-0005-0000-0000-00009E650000}"/>
    <cellStyle name="Normal 7 3 2 2 2 4 3 2" xfId="25549" xr:uid="{00000000-0005-0000-0000-00009F650000}"/>
    <cellStyle name="Normal 7 3 2 2 2 4 4" xfId="25550" xr:uid="{00000000-0005-0000-0000-0000A0650000}"/>
    <cellStyle name="Normal 7 3 2 2 2 5" xfId="25551" xr:uid="{00000000-0005-0000-0000-0000A1650000}"/>
    <cellStyle name="Normal 7 3 2 2 2 5 2" xfId="25552" xr:uid="{00000000-0005-0000-0000-0000A2650000}"/>
    <cellStyle name="Normal 7 3 2 2 2 5 2 2" xfId="25553" xr:uid="{00000000-0005-0000-0000-0000A3650000}"/>
    <cellStyle name="Normal 7 3 2 2 2 5 2 2 2" xfId="25554" xr:uid="{00000000-0005-0000-0000-0000A4650000}"/>
    <cellStyle name="Normal 7 3 2 2 2 5 2 3" xfId="25555" xr:uid="{00000000-0005-0000-0000-0000A5650000}"/>
    <cellStyle name="Normal 7 3 2 2 2 5 3" xfId="25556" xr:uid="{00000000-0005-0000-0000-0000A6650000}"/>
    <cellStyle name="Normal 7 3 2 2 2 5 3 2" xfId="25557" xr:uid="{00000000-0005-0000-0000-0000A7650000}"/>
    <cellStyle name="Normal 7 3 2 2 2 5 4" xfId="25558" xr:uid="{00000000-0005-0000-0000-0000A8650000}"/>
    <cellStyle name="Normal 7 3 2 2 2 6" xfId="25559" xr:uid="{00000000-0005-0000-0000-0000A9650000}"/>
    <cellStyle name="Normal 7 3 2 2 2 6 2" xfId="25560" xr:uid="{00000000-0005-0000-0000-0000AA650000}"/>
    <cellStyle name="Normal 7 3 2 2 2 6 2 2" xfId="25561" xr:uid="{00000000-0005-0000-0000-0000AB650000}"/>
    <cellStyle name="Normal 7 3 2 2 2 6 2 2 2" xfId="25562" xr:uid="{00000000-0005-0000-0000-0000AC650000}"/>
    <cellStyle name="Normal 7 3 2 2 2 6 2 3" xfId="25563" xr:uid="{00000000-0005-0000-0000-0000AD650000}"/>
    <cellStyle name="Normal 7 3 2 2 2 6 3" xfId="25564" xr:uid="{00000000-0005-0000-0000-0000AE650000}"/>
    <cellStyle name="Normal 7 3 2 2 2 6 3 2" xfId="25565" xr:uid="{00000000-0005-0000-0000-0000AF650000}"/>
    <cellStyle name="Normal 7 3 2 2 2 6 4" xfId="25566" xr:uid="{00000000-0005-0000-0000-0000B0650000}"/>
    <cellStyle name="Normal 7 3 2 2 2 7" xfId="25567" xr:uid="{00000000-0005-0000-0000-0000B1650000}"/>
    <cellStyle name="Normal 7 3 2 2 2 7 2" xfId="25568" xr:uid="{00000000-0005-0000-0000-0000B2650000}"/>
    <cellStyle name="Normal 7 3 2 2 2 7 2 2" xfId="25569" xr:uid="{00000000-0005-0000-0000-0000B3650000}"/>
    <cellStyle name="Normal 7 3 2 2 2 7 2 2 2" xfId="25570" xr:uid="{00000000-0005-0000-0000-0000B4650000}"/>
    <cellStyle name="Normal 7 3 2 2 2 7 2 3" xfId="25571" xr:uid="{00000000-0005-0000-0000-0000B5650000}"/>
    <cellStyle name="Normal 7 3 2 2 2 7 3" xfId="25572" xr:uid="{00000000-0005-0000-0000-0000B6650000}"/>
    <cellStyle name="Normal 7 3 2 2 2 7 3 2" xfId="25573" xr:uid="{00000000-0005-0000-0000-0000B7650000}"/>
    <cellStyle name="Normal 7 3 2 2 2 7 4" xfId="25574" xr:uid="{00000000-0005-0000-0000-0000B8650000}"/>
    <cellStyle name="Normal 7 3 2 2 2 8" xfId="25575" xr:uid="{00000000-0005-0000-0000-0000B9650000}"/>
    <cellStyle name="Normal 7 3 2 2 2 8 2" xfId="25576" xr:uid="{00000000-0005-0000-0000-0000BA650000}"/>
    <cellStyle name="Normal 7 3 2 2 2 8 2 2" xfId="25577" xr:uid="{00000000-0005-0000-0000-0000BB650000}"/>
    <cellStyle name="Normal 7 3 2 2 2 8 3" xfId="25578" xr:uid="{00000000-0005-0000-0000-0000BC650000}"/>
    <cellStyle name="Normal 7 3 2 2 2 9" xfId="25579" xr:uid="{00000000-0005-0000-0000-0000BD650000}"/>
    <cellStyle name="Normal 7 3 2 2 2 9 2" xfId="25580" xr:uid="{00000000-0005-0000-0000-0000BE650000}"/>
    <cellStyle name="Normal 7 3 2 2 3" xfId="25581" xr:uid="{00000000-0005-0000-0000-0000BF650000}"/>
    <cellStyle name="Normal 7 3 2 2 3 10" xfId="25582" xr:uid="{00000000-0005-0000-0000-0000C0650000}"/>
    <cellStyle name="Normal 7 3 2 2 3 2" xfId="25583" xr:uid="{00000000-0005-0000-0000-0000C1650000}"/>
    <cellStyle name="Normal 7 3 2 2 3 2 2" xfId="25584" xr:uid="{00000000-0005-0000-0000-0000C2650000}"/>
    <cellStyle name="Normal 7 3 2 2 3 2 2 2" xfId="25585" xr:uid="{00000000-0005-0000-0000-0000C3650000}"/>
    <cellStyle name="Normal 7 3 2 2 3 2 2 2 2" xfId="25586" xr:uid="{00000000-0005-0000-0000-0000C4650000}"/>
    <cellStyle name="Normal 7 3 2 2 3 2 2 2 2 2" xfId="25587" xr:uid="{00000000-0005-0000-0000-0000C5650000}"/>
    <cellStyle name="Normal 7 3 2 2 3 2 2 2 3" xfId="25588" xr:uid="{00000000-0005-0000-0000-0000C6650000}"/>
    <cellStyle name="Normal 7 3 2 2 3 2 2 3" xfId="25589" xr:uid="{00000000-0005-0000-0000-0000C7650000}"/>
    <cellStyle name="Normal 7 3 2 2 3 2 2 3 2" xfId="25590" xr:uid="{00000000-0005-0000-0000-0000C8650000}"/>
    <cellStyle name="Normal 7 3 2 2 3 2 2 4" xfId="25591" xr:uid="{00000000-0005-0000-0000-0000C9650000}"/>
    <cellStyle name="Normal 7 3 2 2 3 2 3" xfId="25592" xr:uid="{00000000-0005-0000-0000-0000CA650000}"/>
    <cellStyle name="Normal 7 3 2 2 3 2 3 2" xfId="25593" xr:uid="{00000000-0005-0000-0000-0000CB650000}"/>
    <cellStyle name="Normal 7 3 2 2 3 2 3 2 2" xfId="25594" xr:uid="{00000000-0005-0000-0000-0000CC650000}"/>
    <cellStyle name="Normal 7 3 2 2 3 2 3 2 2 2" xfId="25595" xr:uid="{00000000-0005-0000-0000-0000CD650000}"/>
    <cellStyle name="Normal 7 3 2 2 3 2 3 2 3" xfId="25596" xr:uid="{00000000-0005-0000-0000-0000CE650000}"/>
    <cellStyle name="Normal 7 3 2 2 3 2 3 3" xfId="25597" xr:uid="{00000000-0005-0000-0000-0000CF650000}"/>
    <cellStyle name="Normal 7 3 2 2 3 2 3 3 2" xfId="25598" xr:uid="{00000000-0005-0000-0000-0000D0650000}"/>
    <cellStyle name="Normal 7 3 2 2 3 2 3 4" xfId="25599" xr:uid="{00000000-0005-0000-0000-0000D1650000}"/>
    <cellStyle name="Normal 7 3 2 2 3 2 4" xfId="25600" xr:uid="{00000000-0005-0000-0000-0000D2650000}"/>
    <cellStyle name="Normal 7 3 2 2 3 2 4 2" xfId="25601" xr:uid="{00000000-0005-0000-0000-0000D3650000}"/>
    <cellStyle name="Normal 7 3 2 2 3 2 4 2 2" xfId="25602" xr:uid="{00000000-0005-0000-0000-0000D4650000}"/>
    <cellStyle name="Normal 7 3 2 2 3 2 4 2 2 2" xfId="25603" xr:uid="{00000000-0005-0000-0000-0000D5650000}"/>
    <cellStyle name="Normal 7 3 2 2 3 2 4 2 3" xfId="25604" xr:uid="{00000000-0005-0000-0000-0000D6650000}"/>
    <cellStyle name="Normal 7 3 2 2 3 2 4 3" xfId="25605" xr:uid="{00000000-0005-0000-0000-0000D7650000}"/>
    <cellStyle name="Normal 7 3 2 2 3 2 4 3 2" xfId="25606" xr:uid="{00000000-0005-0000-0000-0000D8650000}"/>
    <cellStyle name="Normal 7 3 2 2 3 2 4 4" xfId="25607" xr:uid="{00000000-0005-0000-0000-0000D9650000}"/>
    <cellStyle name="Normal 7 3 2 2 3 2 5" xfId="25608" xr:uid="{00000000-0005-0000-0000-0000DA650000}"/>
    <cellStyle name="Normal 7 3 2 2 3 2 5 2" xfId="25609" xr:uid="{00000000-0005-0000-0000-0000DB650000}"/>
    <cellStyle name="Normal 7 3 2 2 3 2 5 2 2" xfId="25610" xr:uid="{00000000-0005-0000-0000-0000DC650000}"/>
    <cellStyle name="Normal 7 3 2 2 3 2 5 3" xfId="25611" xr:uid="{00000000-0005-0000-0000-0000DD650000}"/>
    <cellStyle name="Normal 7 3 2 2 3 2 6" xfId="25612" xr:uid="{00000000-0005-0000-0000-0000DE650000}"/>
    <cellStyle name="Normal 7 3 2 2 3 2 6 2" xfId="25613" xr:uid="{00000000-0005-0000-0000-0000DF650000}"/>
    <cellStyle name="Normal 7 3 2 2 3 2 7" xfId="25614" xr:uid="{00000000-0005-0000-0000-0000E0650000}"/>
    <cellStyle name="Normal 7 3 2 2 3 3" xfId="25615" xr:uid="{00000000-0005-0000-0000-0000E1650000}"/>
    <cellStyle name="Normal 7 3 2 2 3 3 2" xfId="25616" xr:uid="{00000000-0005-0000-0000-0000E2650000}"/>
    <cellStyle name="Normal 7 3 2 2 3 3 2 2" xfId="25617" xr:uid="{00000000-0005-0000-0000-0000E3650000}"/>
    <cellStyle name="Normal 7 3 2 2 3 3 2 2 2" xfId="25618" xr:uid="{00000000-0005-0000-0000-0000E4650000}"/>
    <cellStyle name="Normal 7 3 2 2 3 3 2 3" xfId="25619" xr:uid="{00000000-0005-0000-0000-0000E5650000}"/>
    <cellStyle name="Normal 7 3 2 2 3 3 3" xfId="25620" xr:uid="{00000000-0005-0000-0000-0000E6650000}"/>
    <cellStyle name="Normal 7 3 2 2 3 3 3 2" xfId="25621" xr:uid="{00000000-0005-0000-0000-0000E7650000}"/>
    <cellStyle name="Normal 7 3 2 2 3 3 4" xfId="25622" xr:uid="{00000000-0005-0000-0000-0000E8650000}"/>
    <cellStyle name="Normal 7 3 2 2 3 4" xfId="25623" xr:uid="{00000000-0005-0000-0000-0000E9650000}"/>
    <cellStyle name="Normal 7 3 2 2 3 4 2" xfId="25624" xr:uid="{00000000-0005-0000-0000-0000EA650000}"/>
    <cellStyle name="Normal 7 3 2 2 3 4 2 2" xfId="25625" xr:uid="{00000000-0005-0000-0000-0000EB650000}"/>
    <cellStyle name="Normal 7 3 2 2 3 4 2 2 2" xfId="25626" xr:uid="{00000000-0005-0000-0000-0000EC650000}"/>
    <cellStyle name="Normal 7 3 2 2 3 4 2 3" xfId="25627" xr:uid="{00000000-0005-0000-0000-0000ED650000}"/>
    <cellStyle name="Normal 7 3 2 2 3 4 3" xfId="25628" xr:uid="{00000000-0005-0000-0000-0000EE650000}"/>
    <cellStyle name="Normal 7 3 2 2 3 4 3 2" xfId="25629" xr:uid="{00000000-0005-0000-0000-0000EF650000}"/>
    <cellStyle name="Normal 7 3 2 2 3 4 4" xfId="25630" xr:uid="{00000000-0005-0000-0000-0000F0650000}"/>
    <cellStyle name="Normal 7 3 2 2 3 5" xfId="25631" xr:uid="{00000000-0005-0000-0000-0000F1650000}"/>
    <cellStyle name="Normal 7 3 2 2 3 5 2" xfId="25632" xr:uid="{00000000-0005-0000-0000-0000F2650000}"/>
    <cellStyle name="Normal 7 3 2 2 3 5 2 2" xfId="25633" xr:uid="{00000000-0005-0000-0000-0000F3650000}"/>
    <cellStyle name="Normal 7 3 2 2 3 5 2 2 2" xfId="25634" xr:uid="{00000000-0005-0000-0000-0000F4650000}"/>
    <cellStyle name="Normal 7 3 2 2 3 5 2 3" xfId="25635" xr:uid="{00000000-0005-0000-0000-0000F5650000}"/>
    <cellStyle name="Normal 7 3 2 2 3 5 3" xfId="25636" xr:uid="{00000000-0005-0000-0000-0000F6650000}"/>
    <cellStyle name="Normal 7 3 2 2 3 5 3 2" xfId="25637" xr:uid="{00000000-0005-0000-0000-0000F7650000}"/>
    <cellStyle name="Normal 7 3 2 2 3 5 4" xfId="25638" xr:uid="{00000000-0005-0000-0000-0000F8650000}"/>
    <cellStyle name="Normal 7 3 2 2 3 6" xfId="25639" xr:uid="{00000000-0005-0000-0000-0000F9650000}"/>
    <cellStyle name="Normal 7 3 2 2 3 6 2" xfId="25640" xr:uid="{00000000-0005-0000-0000-0000FA650000}"/>
    <cellStyle name="Normal 7 3 2 2 3 6 2 2" xfId="25641" xr:uid="{00000000-0005-0000-0000-0000FB650000}"/>
    <cellStyle name="Normal 7 3 2 2 3 6 2 2 2" xfId="25642" xr:uid="{00000000-0005-0000-0000-0000FC650000}"/>
    <cellStyle name="Normal 7 3 2 2 3 6 2 3" xfId="25643" xr:uid="{00000000-0005-0000-0000-0000FD650000}"/>
    <cellStyle name="Normal 7 3 2 2 3 6 3" xfId="25644" xr:uid="{00000000-0005-0000-0000-0000FE650000}"/>
    <cellStyle name="Normal 7 3 2 2 3 6 3 2" xfId="25645" xr:uid="{00000000-0005-0000-0000-0000FF650000}"/>
    <cellStyle name="Normal 7 3 2 2 3 6 4" xfId="25646" xr:uid="{00000000-0005-0000-0000-000000660000}"/>
    <cellStyle name="Normal 7 3 2 2 3 7" xfId="25647" xr:uid="{00000000-0005-0000-0000-000001660000}"/>
    <cellStyle name="Normal 7 3 2 2 3 7 2" xfId="25648" xr:uid="{00000000-0005-0000-0000-000002660000}"/>
    <cellStyle name="Normal 7 3 2 2 3 7 2 2" xfId="25649" xr:uid="{00000000-0005-0000-0000-000003660000}"/>
    <cellStyle name="Normal 7 3 2 2 3 7 3" xfId="25650" xr:uid="{00000000-0005-0000-0000-000004660000}"/>
    <cellStyle name="Normal 7 3 2 2 3 8" xfId="25651" xr:uid="{00000000-0005-0000-0000-000005660000}"/>
    <cellStyle name="Normal 7 3 2 2 3 8 2" xfId="25652" xr:uid="{00000000-0005-0000-0000-000006660000}"/>
    <cellStyle name="Normal 7 3 2 2 3 9" xfId="25653" xr:uid="{00000000-0005-0000-0000-000007660000}"/>
    <cellStyle name="Normal 7 3 2 2 3 9 2" xfId="25654" xr:uid="{00000000-0005-0000-0000-000008660000}"/>
    <cellStyle name="Normal 7 3 2 2 4" xfId="25655" xr:uid="{00000000-0005-0000-0000-000009660000}"/>
    <cellStyle name="Normal 7 3 2 2 4 2" xfId="25656" xr:uid="{00000000-0005-0000-0000-00000A660000}"/>
    <cellStyle name="Normal 7 3 2 2 4 2 2" xfId="25657" xr:uid="{00000000-0005-0000-0000-00000B660000}"/>
    <cellStyle name="Normal 7 3 2 2 4 2 2 2" xfId="25658" xr:uid="{00000000-0005-0000-0000-00000C660000}"/>
    <cellStyle name="Normal 7 3 2 2 4 2 2 2 2" xfId="25659" xr:uid="{00000000-0005-0000-0000-00000D660000}"/>
    <cellStyle name="Normal 7 3 2 2 4 2 2 2 2 2" xfId="25660" xr:uid="{00000000-0005-0000-0000-00000E660000}"/>
    <cellStyle name="Normal 7 3 2 2 4 2 2 2 3" xfId="25661" xr:uid="{00000000-0005-0000-0000-00000F660000}"/>
    <cellStyle name="Normal 7 3 2 2 4 2 2 3" xfId="25662" xr:uid="{00000000-0005-0000-0000-000010660000}"/>
    <cellStyle name="Normal 7 3 2 2 4 2 2 3 2" xfId="25663" xr:uid="{00000000-0005-0000-0000-000011660000}"/>
    <cellStyle name="Normal 7 3 2 2 4 2 2 4" xfId="25664" xr:uid="{00000000-0005-0000-0000-000012660000}"/>
    <cellStyle name="Normal 7 3 2 2 4 2 3" xfId="25665" xr:uid="{00000000-0005-0000-0000-000013660000}"/>
    <cellStyle name="Normal 7 3 2 2 4 2 3 2" xfId="25666" xr:uid="{00000000-0005-0000-0000-000014660000}"/>
    <cellStyle name="Normal 7 3 2 2 4 2 3 2 2" xfId="25667" xr:uid="{00000000-0005-0000-0000-000015660000}"/>
    <cellStyle name="Normal 7 3 2 2 4 2 3 2 2 2" xfId="25668" xr:uid="{00000000-0005-0000-0000-000016660000}"/>
    <cellStyle name="Normal 7 3 2 2 4 2 3 2 3" xfId="25669" xr:uid="{00000000-0005-0000-0000-000017660000}"/>
    <cellStyle name="Normal 7 3 2 2 4 2 3 3" xfId="25670" xr:uid="{00000000-0005-0000-0000-000018660000}"/>
    <cellStyle name="Normal 7 3 2 2 4 2 3 3 2" xfId="25671" xr:uid="{00000000-0005-0000-0000-000019660000}"/>
    <cellStyle name="Normal 7 3 2 2 4 2 3 4" xfId="25672" xr:uid="{00000000-0005-0000-0000-00001A660000}"/>
    <cellStyle name="Normal 7 3 2 2 4 2 4" xfId="25673" xr:uid="{00000000-0005-0000-0000-00001B660000}"/>
    <cellStyle name="Normal 7 3 2 2 4 2 4 2" xfId="25674" xr:uid="{00000000-0005-0000-0000-00001C660000}"/>
    <cellStyle name="Normal 7 3 2 2 4 2 4 2 2" xfId="25675" xr:uid="{00000000-0005-0000-0000-00001D660000}"/>
    <cellStyle name="Normal 7 3 2 2 4 2 4 2 2 2" xfId="25676" xr:uid="{00000000-0005-0000-0000-00001E660000}"/>
    <cellStyle name="Normal 7 3 2 2 4 2 4 2 3" xfId="25677" xr:uid="{00000000-0005-0000-0000-00001F660000}"/>
    <cellStyle name="Normal 7 3 2 2 4 2 4 3" xfId="25678" xr:uid="{00000000-0005-0000-0000-000020660000}"/>
    <cellStyle name="Normal 7 3 2 2 4 2 4 3 2" xfId="25679" xr:uid="{00000000-0005-0000-0000-000021660000}"/>
    <cellStyle name="Normal 7 3 2 2 4 2 4 4" xfId="25680" xr:uid="{00000000-0005-0000-0000-000022660000}"/>
    <cellStyle name="Normal 7 3 2 2 4 2 5" xfId="25681" xr:uid="{00000000-0005-0000-0000-000023660000}"/>
    <cellStyle name="Normal 7 3 2 2 4 2 5 2" xfId="25682" xr:uid="{00000000-0005-0000-0000-000024660000}"/>
    <cellStyle name="Normal 7 3 2 2 4 2 5 2 2" xfId="25683" xr:uid="{00000000-0005-0000-0000-000025660000}"/>
    <cellStyle name="Normal 7 3 2 2 4 2 5 3" xfId="25684" xr:uid="{00000000-0005-0000-0000-000026660000}"/>
    <cellStyle name="Normal 7 3 2 2 4 2 6" xfId="25685" xr:uid="{00000000-0005-0000-0000-000027660000}"/>
    <cellStyle name="Normal 7 3 2 2 4 2 6 2" xfId="25686" xr:uid="{00000000-0005-0000-0000-000028660000}"/>
    <cellStyle name="Normal 7 3 2 2 4 2 7" xfId="25687" xr:uid="{00000000-0005-0000-0000-000029660000}"/>
    <cellStyle name="Normal 7 3 2 2 4 3" xfId="25688" xr:uid="{00000000-0005-0000-0000-00002A660000}"/>
    <cellStyle name="Normal 7 3 2 2 4 3 2" xfId="25689" xr:uid="{00000000-0005-0000-0000-00002B660000}"/>
    <cellStyle name="Normal 7 3 2 2 4 3 2 2" xfId="25690" xr:uid="{00000000-0005-0000-0000-00002C660000}"/>
    <cellStyle name="Normal 7 3 2 2 4 3 2 2 2" xfId="25691" xr:uid="{00000000-0005-0000-0000-00002D660000}"/>
    <cellStyle name="Normal 7 3 2 2 4 3 2 3" xfId="25692" xr:uid="{00000000-0005-0000-0000-00002E660000}"/>
    <cellStyle name="Normal 7 3 2 2 4 3 3" xfId="25693" xr:uid="{00000000-0005-0000-0000-00002F660000}"/>
    <cellStyle name="Normal 7 3 2 2 4 3 3 2" xfId="25694" xr:uid="{00000000-0005-0000-0000-000030660000}"/>
    <cellStyle name="Normal 7 3 2 2 4 3 4" xfId="25695" xr:uid="{00000000-0005-0000-0000-000031660000}"/>
    <cellStyle name="Normal 7 3 2 2 4 4" xfId="25696" xr:uid="{00000000-0005-0000-0000-000032660000}"/>
    <cellStyle name="Normal 7 3 2 2 4 4 2" xfId="25697" xr:uid="{00000000-0005-0000-0000-000033660000}"/>
    <cellStyle name="Normal 7 3 2 2 4 4 2 2" xfId="25698" xr:uid="{00000000-0005-0000-0000-000034660000}"/>
    <cellStyle name="Normal 7 3 2 2 4 4 2 2 2" xfId="25699" xr:uid="{00000000-0005-0000-0000-000035660000}"/>
    <cellStyle name="Normal 7 3 2 2 4 4 2 3" xfId="25700" xr:uid="{00000000-0005-0000-0000-000036660000}"/>
    <cellStyle name="Normal 7 3 2 2 4 4 3" xfId="25701" xr:uid="{00000000-0005-0000-0000-000037660000}"/>
    <cellStyle name="Normal 7 3 2 2 4 4 3 2" xfId="25702" xr:uid="{00000000-0005-0000-0000-000038660000}"/>
    <cellStyle name="Normal 7 3 2 2 4 4 4" xfId="25703" xr:uid="{00000000-0005-0000-0000-000039660000}"/>
    <cellStyle name="Normal 7 3 2 2 4 5" xfId="25704" xr:uid="{00000000-0005-0000-0000-00003A660000}"/>
    <cellStyle name="Normal 7 3 2 2 4 5 2" xfId="25705" xr:uid="{00000000-0005-0000-0000-00003B660000}"/>
    <cellStyle name="Normal 7 3 2 2 4 5 2 2" xfId="25706" xr:uid="{00000000-0005-0000-0000-00003C660000}"/>
    <cellStyle name="Normal 7 3 2 2 4 5 2 2 2" xfId="25707" xr:uid="{00000000-0005-0000-0000-00003D660000}"/>
    <cellStyle name="Normal 7 3 2 2 4 5 2 3" xfId="25708" xr:uid="{00000000-0005-0000-0000-00003E660000}"/>
    <cellStyle name="Normal 7 3 2 2 4 5 3" xfId="25709" xr:uid="{00000000-0005-0000-0000-00003F660000}"/>
    <cellStyle name="Normal 7 3 2 2 4 5 3 2" xfId="25710" xr:uid="{00000000-0005-0000-0000-000040660000}"/>
    <cellStyle name="Normal 7 3 2 2 4 5 4" xfId="25711" xr:uid="{00000000-0005-0000-0000-000041660000}"/>
    <cellStyle name="Normal 7 3 2 2 4 6" xfId="25712" xr:uid="{00000000-0005-0000-0000-000042660000}"/>
    <cellStyle name="Normal 7 3 2 2 4 6 2" xfId="25713" xr:uid="{00000000-0005-0000-0000-000043660000}"/>
    <cellStyle name="Normal 7 3 2 2 4 6 2 2" xfId="25714" xr:uid="{00000000-0005-0000-0000-000044660000}"/>
    <cellStyle name="Normal 7 3 2 2 4 6 3" xfId="25715" xr:uid="{00000000-0005-0000-0000-000045660000}"/>
    <cellStyle name="Normal 7 3 2 2 4 7" xfId="25716" xr:uid="{00000000-0005-0000-0000-000046660000}"/>
    <cellStyle name="Normal 7 3 2 2 4 7 2" xfId="25717" xr:uid="{00000000-0005-0000-0000-000047660000}"/>
    <cellStyle name="Normal 7 3 2 2 4 8" xfId="25718" xr:uid="{00000000-0005-0000-0000-000048660000}"/>
    <cellStyle name="Normal 7 3 2 2 4 8 2" xfId="25719" xr:uid="{00000000-0005-0000-0000-000049660000}"/>
    <cellStyle name="Normal 7 3 2 2 4 9" xfId="25720" xr:uid="{00000000-0005-0000-0000-00004A660000}"/>
    <cellStyle name="Normal 7 3 2 2 5" xfId="25721" xr:uid="{00000000-0005-0000-0000-00004B660000}"/>
    <cellStyle name="Normal 7 3 2 2 5 2" xfId="25722" xr:uid="{00000000-0005-0000-0000-00004C660000}"/>
    <cellStyle name="Normal 7 3 2 2 5 2 2" xfId="25723" xr:uid="{00000000-0005-0000-0000-00004D660000}"/>
    <cellStyle name="Normal 7 3 2 2 5 2 2 2" xfId="25724" xr:uid="{00000000-0005-0000-0000-00004E660000}"/>
    <cellStyle name="Normal 7 3 2 2 5 2 2 2 2" xfId="25725" xr:uid="{00000000-0005-0000-0000-00004F660000}"/>
    <cellStyle name="Normal 7 3 2 2 5 2 2 2 2 2" xfId="25726" xr:uid="{00000000-0005-0000-0000-000050660000}"/>
    <cellStyle name="Normal 7 3 2 2 5 2 2 2 3" xfId="25727" xr:uid="{00000000-0005-0000-0000-000051660000}"/>
    <cellStyle name="Normal 7 3 2 2 5 2 2 3" xfId="25728" xr:uid="{00000000-0005-0000-0000-000052660000}"/>
    <cellStyle name="Normal 7 3 2 2 5 2 2 3 2" xfId="25729" xr:uid="{00000000-0005-0000-0000-000053660000}"/>
    <cellStyle name="Normal 7 3 2 2 5 2 2 4" xfId="25730" xr:uid="{00000000-0005-0000-0000-000054660000}"/>
    <cellStyle name="Normal 7 3 2 2 5 2 3" xfId="25731" xr:uid="{00000000-0005-0000-0000-000055660000}"/>
    <cellStyle name="Normal 7 3 2 2 5 2 3 2" xfId="25732" xr:uid="{00000000-0005-0000-0000-000056660000}"/>
    <cellStyle name="Normal 7 3 2 2 5 2 3 2 2" xfId="25733" xr:uid="{00000000-0005-0000-0000-000057660000}"/>
    <cellStyle name="Normal 7 3 2 2 5 2 3 2 2 2" xfId="25734" xr:uid="{00000000-0005-0000-0000-000058660000}"/>
    <cellStyle name="Normal 7 3 2 2 5 2 3 2 3" xfId="25735" xr:uid="{00000000-0005-0000-0000-000059660000}"/>
    <cellStyle name="Normal 7 3 2 2 5 2 3 3" xfId="25736" xr:uid="{00000000-0005-0000-0000-00005A660000}"/>
    <cellStyle name="Normal 7 3 2 2 5 2 3 3 2" xfId="25737" xr:uid="{00000000-0005-0000-0000-00005B660000}"/>
    <cellStyle name="Normal 7 3 2 2 5 2 3 4" xfId="25738" xr:uid="{00000000-0005-0000-0000-00005C660000}"/>
    <cellStyle name="Normal 7 3 2 2 5 2 4" xfId="25739" xr:uid="{00000000-0005-0000-0000-00005D660000}"/>
    <cellStyle name="Normal 7 3 2 2 5 2 4 2" xfId="25740" xr:uid="{00000000-0005-0000-0000-00005E660000}"/>
    <cellStyle name="Normal 7 3 2 2 5 2 4 2 2" xfId="25741" xr:uid="{00000000-0005-0000-0000-00005F660000}"/>
    <cellStyle name="Normal 7 3 2 2 5 2 4 2 2 2" xfId="25742" xr:uid="{00000000-0005-0000-0000-000060660000}"/>
    <cellStyle name="Normal 7 3 2 2 5 2 4 2 3" xfId="25743" xr:uid="{00000000-0005-0000-0000-000061660000}"/>
    <cellStyle name="Normal 7 3 2 2 5 2 4 3" xfId="25744" xr:uid="{00000000-0005-0000-0000-000062660000}"/>
    <cellStyle name="Normal 7 3 2 2 5 2 4 3 2" xfId="25745" xr:uid="{00000000-0005-0000-0000-000063660000}"/>
    <cellStyle name="Normal 7 3 2 2 5 2 4 4" xfId="25746" xr:uid="{00000000-0005-0000-0000-000064660000}"/>
    <cellStyle name="Normal 7 3 2 2 5 2 5" xfId="25747" xr:uid="{00000000-0005-0000-0000-000065660000}"/>
    <cellStyle name="Normal 7 3 2 2 5 2 5 2" xfId="25748" xr:uid="{00000000-0005-0000-0000-000066660000}"/>
    <cellStyle name="Normal 7 3 2 2 5 2 5 2 2" xfId="25749" xr:uid="{00000000-0005-0000-0000-000067660000}"/>
    <cellStyle name="Normal 7 3 2 2 5 2 5 3" xfId="25750" xr:uid="{00000000-0005-0000-0000-000068660000}"/>
    <cellStyle name="Normal 7 3 2 2 5 2 6" xfId="25751" xr:uid="{00000000-0005-0000-0000-000069660000}"/>
    <cellStyle name="Normal 7 3 2 2 5 2 6 2" xfId="25752" xr:uid="{00000000-0005-0000-0000-00006A660000}"/>
    <cellStyle name="Normal 7 3 2 2 5 2 7" xfId="25753" xr:uid="{00000000-0005-0000-0000-00006B660000}"/>
    <cellStyle name="Normal 7 3 2 2 5 3" xfId="25754" xr:uid="{00000000-0005-0000-0000-00006C660000}"/>
    <cellStyle name="Normal 7 3 2 2 5 3 2" xfId="25755" xr:uid="{00000000-0005-0000-0000-00006D660000}"/>
    <cellStyle name="Normal 7 3 2 2 5 3 2 2" xfId="25756" xr:uid="{00000000-0005-0000-0000-00006E660000}"/>
    <cellStyle name="Normal 7 3 2 2 5 3 2 2 2" xfId="25757" xr:uid="{00000000-0005-0000-0000-00006F660000}"/>
    <cellStyle name="Normal 7 3 2 2 5 3 2 3" xfId="25758" xr:uid="{00000000-0005-0000-0000-000070660000}"/>
    <cellStyle name="Normal 7 3 2 2 5 3 3" xfId="25759" xr:uid="{00000000-0005-0000-0000-000071660000}"/>
    <cellStyle name="Normal 7 3 2 2 5 3 3 2" xfId="25760" xr:uid="{00000000-0005-0000-0000-000072660000}"/>
    <cellStyle name="Normal 7 3 2 2 5 3 4" xfId="25761" xr:uid="{00000000-0005-0000-0000-000073660000}"/>
    <cellStyle name="Normal 7 3 2 2 5 4" xfId="25762" xr:uid="{00000000-0005-0000-0000-000074660000}"/>
    <cellStyle name="Normal 7 3 2 2 5 4 2" xfId="25763" xr:uid="{00000000-0005-0000-0000-000075660000}"/>
    <cellStyle name="Normal 7 3 2 2 5 4 2 2" xfId="25764" xr:uid="{00000000-0005-0000-0000-000076660000}"/>
    <cellStyle name="Normal 7 3 2 2 5 4 2 2 2" xfId="25765" xr:uid="{00000000-0005-0000-0000-000077660000}"/>
    <cellStyle name="Normal 7 3 2 2 5 4 2 3" xfId="25766" xr:uid="{00000000-0005-0000-0000-000078660000}"/>
    <cellStyle name="Normal 7 3 2 2 5 4 3" xfId="25767" xr:uid="{00000000-0005-0000-0000-000079660000}"/>
    <cellStyle name="Normal 7 3 2 2 5 4 3 2" xfId="25768" xr:uid="{00000000-0005-0000-0000-00007A660000}"/>
    <cellStyle name="Normal 7 3 2 2 5 4 4" xfId="25769" xr:uid="{00000000-0005-0000-0000-00007B660000}"/>
    <cellStyle name="Normal 7 3 2 2 5 5" xfId="25770" xr:uid="{00000000-0005-0000-0000-00007C660000}"/>
    <cellStyle name="Normal 7 3 2 2 5 5 2" xfId="25771" xr:uid="{00000000-0005-0000-0000-00007D660000}"/>
    <cellStyle name="Normal 7 3 2 2 5 5 2 2" xfId="25772" xr:uid="{00000000-0005-0000-0000-00007E660000}"/>
    <cellStyle name="Normal 7 3 2 2 5 5 2 2 2" xfId="25773" xr:uid="{00000000-0005-0000-0000-00007F660000}"/>
    <cellStyle name="Normal 7 3 2 2 5 5 2 3" xfId="25774" xr:uid="{00000000-0005-0000-0000-000080660000}"/>
    <cellStyle name="Normal 7 3 2 2 5 5 3" xfId="25775" xr:uid="{00000000-0005-0000-0000-000081660000}"/>
    <cellStyle name="Normal 7 3 2 2 5 5 3 2" xfId="25776" xr:uid="{00000000-0005-0000-0000-000082660000}"/>
    <cellStyle name="Normal 7 3 2 2 5 5 4" xfId="25777" xr:uid="{00000000-0005-0000-0000-000083660000}"/>
    <cellStyle name="Normal 7 3 2 2 5 6" xfId="25778" xr:uid="{00000000-0005-0000-0000-000084660000}"/>
    <cellStyle name="Normal 7 3 2 2 5 6 2" xfId="25779" xr:uid="{00000000-0005-0000-0000-000085660000}"/>
    <cellStyle name="Normal 7 3 2 2 5 6 2 2" xfId="25780" xr:uid="{00000000-0005-0000-0000-000086660000}"/>
    <cellStyle name="Normal 7 3 2 2 5 6 3" xfId="25781" xr:uid="{00000000-0005-0000-0000-000087660000}"/>
    <cellStyle name="Normal 7 3 2 2 5 7" xfId="25782" xr:uid="{00000000-0005-0000-0000-000088660000}"/>
    <cellStyle name="Normal 7 3 2 2 5 7 2" xfId="25783" xr:uid="{00000000-0005-0000-0000-000089660000}"/>
    <cellStyle name="Normal 7 3 2 2 5 8" xfId="25784" xr:uid="{00000000-0005-0000-0000-00008A660000}"/>
    <cellStyle name="Normal 7 3 2 2 6" xfId="25785" xr:uid="{00000000-0005-0000-0000-00008B660000}"/>
    <cellStyle name="Normal 7 3 2 2 6 2" xfId="25786" xr:uid="{00000000-0005-0000-0000-00008C660000}"/>
    <cellStyle name="Normal 7 3 2 2 6 2 2" xfId="25787" xr:uid="{00000000-0005-0000-0000-00008D660000}"/>
    <cellStyle name="Normal 7 3 2 2 6 2 2 2" xfId="25788" xr:uid="{00000000-0005-0000-0000-00008E660000}"/>
    <cellStyle name="Normal 7 3 2 2 6 2 2 2 2" xfId="25789" xr:uid="{00000000-0005-0000-0000-00008F660000}"/>
    <cellStyle name="Normal 7 3 2 2 6 2 2 3" xfId="25790" xr:uid="{00000000-0005-0000-0000-000090660000}"/>
    <cellStyle name="Normal 7 3 2 2 6 2 3" xfId="25791" xr:uid="{00000000-0005-0000-0000-000091660000}"/>
    <cellStyle name="Normal 7 3 2 2 6 2 3 2" xfId="25792" xr:uid="{00000000-0005-0000-0000-000092660000}"/>
    <cellStyle name="Normal 7 3 2 2 6 2 4" xfId="25793" xr:uid="{00000000-0005-0000-0000-000093660000}"/>
    <cellStyle name="Normal 7 3 2 2 6 3" xfId="25794" xr:uid="{00000000-0005-0000-0000-000094660000}"/>
    <cellStyle name="Normal 7 3 2 2 6 3 2" xfId="25795" xr:uid="{00000000-0005-0000-0000-000095660000}"/>
    <cellStyle name="Normal 7 3 2 2 6 3 2 2" xfId="25796" xr:uid="{00000000-0005-0000-0000-000096660000}"/>
    <cellStyle name="Normal 7 3 2 2 6 3 2 2 2" xfId="25797" xr:uid="{00000000-0005-0000-0000-000097660000}"/>
    <cellStyle name="Normal 7 3 2 2 6 3 2 3" xfId="25798" xr:uid="{00000000-0005-0000-0000-000098660000}"/>
    <cellStyle name="Normal 7 3 2 2 6 3 3" xfId="25799" xr:uid="{00000000-0005-0000-0000-000099660000}"/>
    <cellStyle name="Normal 7 3 2 2 6 3 3 2" xfId="25800" xr:uid="{00000000-0005-0000-0000-00009A660000}"/>
    <cellStyle name="Normal 7 3 2 2 6 3 4" xfId="25801" xr:uid="{00000000-0005-0000-0000-00009B660000}"/>
    <cellStyle name="Normal 7 3 2 2 6 4" xfId="25802" xr:uid="{00000000-0005-0000-0000-00009C660000}"/>
    <cellStyle name="Normal 7 3 2 2 6 4 2" xfId="25803" xr:uid="{00000000-0005-0000-0000-00009D660000}"/>
    <cellStyle name="Normal 7 3 2 2 6 4 2 2" xfId="25804" xr:uid="{00000000-0005-0000-0000-00009E660000}"/>
    <cellStyle name="Normal 7 3 2 2 6 4 2 2 2" xfId="25805" xr:uid="{00000000-0005-0000-0000-00009F660000}"/>
    <cellStyle name="Normal 7 3 2 2 6 4 2 3" xfId="25806" xr:uid="{00000000-0005-0000-0000-0000A0660000}"/>
    <cellStyle name="Normal 7 3 2 2 6 4 3" xfId="25807" xr:uid="{00000000-0005-0000-0000-0000A1660000}"/>
    <cellStyle name="Normal 7 3 2 2 6 4 3 2" xfId="25808" xr:uid="{00000000-0005-0000-0000-0000A2660000}"/>
    <cellStyle name="Normal 7 3 2 2 6 4 4" xfId="25809" xr:uid="{00000000-0005-0000-0000-0000A3660000}"/>
    <cellStyle name="Normal 7 3 2 2 6 5" xfId="25810" xr:uid="{00000000-0005-0000-0000-0000A4660000}"/>
    <cellStyle name="Normal 7 3 2 2 6 5 2" xfId="25811" xr:uid="{00000000-0005-0000-0000-0000A5660000}"/>
    <cellStyle name="Normal 7 3 2 2 6 5 2 2" xfId="25812" xr:uid="{00000000-0005-0000-0000-0000A6660000}"/>
    <cellStyle name="Normal 7 3 2 2 6 5 3" xfId="25813" xr:uid="{00000000-0005-0000-0000-0000A7660000}"/>
    <cellStyle name="Normal 7 3 2 2 6 6" xfId="25814" xr:uid="{00000000-0005-0000-0000-0000A8660000}"/>
    <cellStyle name="Normal 7 3 2 2 6 6 2" xfId="25815" xr:uid="{00000000-0005-0000-0000-0000A9660000}"/>
    <cellStyle name="Normal 7 3 2 2 6 7" xfId="25816" xr:uid="{00000000-0005-0000-0000-0000AA660000}"/>
    <cellStyle name="Normal 7 3 2 2 7" xfId="25817" xr:uid="{00000000-0005-0000-0000-0000AB660000}"/>
    <cellStyle name="Normal 7 3 2 2 7 2" xfId="25818" xr:uid="{00000000-0005-0000-0000-0000AC660000}"/>
    <cellStyle name="Normal 7 3 2 2 7 2 2" xfId="25819" xr:uid="{00000000-0005-0000-0000-0000AD660000}"/>
    <cellStyle name="Normal 7 3 2 2 7 2 2 2" xfId="25820" xr:uid="{00000000-0005-0000-0000-0000AE660000}"/>
    <cellStyle name="Normal 7 3 2 2 7 2 3" xfId="25821" xr:uid="{00000000-0005-0000-0000-0000AF660000}"/>
    <cellStyle name="Normal 7 3 2 2 7 3" xfId="25822" xr:uid="{00000000-0005-0000-0000-0000B0660000}"/>
    <cellStyle name="Normal 7 3 2 2 7 3 2" xfId="25823" xr:uid="{00000000-0005-0000-0000-0000B1660000}"/>
    <cellStyle name="Normal 7 3 2 2 7 4" xfId="25824" xr:uid="{00000000-0005-0000-0000-0000B2660000}"/>
    <cellStyle name="Normal 7 3 2 2 8" xfId="25825" xr:uid="{00000000-0005-0000-0000-0000B3660000}"/>
    <cellStyle name="Normal 7 3 2 2 8 2" xfId="25826" xr:uid="{00000000-0005-0000-0000-0000B4660000}"/>
    <cellStyle name="Normal 7 3 2 2 8 2 2" xfId="25827" xr:uid="{00000000-0005-0000-0000-0000B5660000}"/>
    <cellStyle name="Normal 7 3 2 2 8 2 2 2" xfId="25828" xr:uid="{00000000-0005-0000-0000-0000B6660000}"/>
    <cellStyle name="Normal 7 3 2 2 8 2 3" xfId="25829" xr:uid="{00000000-0005-0000-0000-0000B7660000}"/>
    <cellStyle name="Normal 7 3 2 2 8 3" xfId="25830" xr:uid="{00000000-0005-0000-0000-0000B8660000}"/>
    <cellStyle name="Normal 7 3 2 2 8 3 2" xfId="25831" xr:uid="{00000000-0005-0000-0000-0000B9660000}"/>
    <cellStyle name="Normal 7 3 2 2 8 4" xfId="25832" xr:uid="{00000000-0005-0000-0000-0000BA660000}"/>
    <cellStyle name="Normal 7 3 2 2 9" xfId="25833" xr:uid="{00000000-0005-0000-0000-0000BB660000}"/>
    <cellStyle name="Normal 7 3 2 2 9 2" xfId="25834" xr:uid="{00000000-0005-0000-0000-0000BC660000}"/>
    <cellStyle name="Normal 7 3 2 2 9 2 2" xfId="25835" xr:uid="{00000000-0005-0000-0000-0000BD660000}"/>
    <cellStyle name="Normal 7 3 2 2 9 2 2 2" xfId="25836" xr:uid="{00000000-0005-0000-0000-0000BE660000}"/>
    <cellStyle name="Normal 7 3 2 2 9 2 3" xfId="25837" xr:uid="{00000000-0005-0000-0000-0000BF660000}"/>
    <cellStyle name="Normal 7 3 2 2 9 3" xfId="25838" xr:uid="{00000000-0005-0000-0000-0000C0660000}"/>
    <cellStyle name="Normal 7 3 2 2 9 3 2" xfId="25839" xr:uid="{00000000-0005-0000-0000-0000C1660000}"/>
    <cellStyle name="Normal 7 3 2 2 9 4" xfId="25840" xr:uid="{00000000-0005-0000-0000-0000C2660000}"/>
    <cellStyle name="Normal 7 3 2 20" xfId="25841" xr:uid="{00000000-0005-0000-0000-0000C3660000}"/>
    <cellStyle name="Normal 7 3 2 3" xfId="572" xr:uid="{00000000-0005-0000-0000-0000C4660000}"/>
    <cellStyle name="Normal 7 3 2 3 10" xfId="25842" xr:uid="{00000000-0005-0000-0000-0000C5660000}"/>
    <cellStyle name="Normal 7 3 2 3 10 2" xfId="25843" xr:uid="{00000000-0005-0000-0000-0000C6660000}"/>
    <cellStyle name="Normal 7 3 2 3 10 2 2" xfId="25844" xr:uid="{00000000-0005-0000-0000-0000C7660000}"/>
    <cellStyle name="Normal 7 3 2 3 10 2 2 2" xfId="25845" xr:uid="{00000000-0005-0000-0000-0000C8660000}"/>
    <cellStyle name="Normal 7 3 2 3 10 2 3" xfId="25846" xr:uid="{00000000-0005-0000-0000-0000C9660000}"/>
    <cellStyle name="Normal 7 3 2 3 10 3" xfId="25847" xr:uid="{00000000-0005-0000-0000-0000CA660000}"/>
    <cellStyle name="Normal 7 3 2 3 10 3 2" xfId="25848" xr:uid="{00000000-0005-0000-0000-0000CB660000}"/>
    <cellStyle name="Normal 7 3 2 3 10 4" xfId="25849" xr:uid="{00000000-0005-0000-0000-0000CC660000}"/>
    <cellStyle name="Normal 7 3 2 3 11" xfId="25850" xr:uid="{00000000-0005-0000-0000-0000CD660000}"/>
    <cellStyle name="Normal 7 3 2 3 11 2" xfId="25851" xr:uid="{00000000-0005-0000-0000-0000CE660000}"/>
    <cellStyle name="Normal 7 3 2 3 11 2 2" xfId="25852" xr:uid="{00000000-0005-0000-0000-0000CF660000}"/>
    <cellStyle name="Normal 7 3 2 3 11 3" xfId="25853" xr:uid="{00000000-0005-0000-0000-0000D0660000}"/>
    <cellStyle name="Normal 7 3 2 3 12" xfId="25854" xr:uid="{00000000-0005-0000-0000-0000D1660000}"/>
    <cellStyle name="Normal 7 3 2 3 12 2" xfId="25855" xr:uid="{00000000-0005-0000-0000-0000D2660000}"/>
    <cellStyle name="Normal 7 3 2 3 13" xfId="25856" xr:uid="{00000000-0005-0000-0000-0000D3660000}"/>
    <cellStyle name="Normal 7 3 2 3 13 2" xfId="25857" xr:uid="{00000000-0005-0000-0000-0000D4660000}"/>
    <cellStyle name="Normal 7 3 2 3 14" xfId="25858" xr:uid="{00000000-0005-0000-0000-0000D5660000}"/>
    <cellStyle name="Normal 7 3 2 3 2" xfId="25859" xr:uid="{00000000-0005-0000-0000-0000D6660000}"/>
    <cellStyle name="Normal 7 3 2 3 2 10" xfId="25860" xr:uid="{00000000-0005-0000-0000-0000D7660000}"/>
    <cellStyle name="Normal 7 3 2 3 2 10 2" xfId="25861" xr:uid="{00000000-0005-0000-0000-0000D8660000}"/>
    <cellStyle name="Normal 7 3 2 3 2 11" xfId="25862" xr:uid="{00000000-0005-0000-0000-0000D9660000}"/>
    <cellStyle name="Normal 7 3 2 3 2 2" xfId="25863" xr:uid="{00000000-0005-0000-0000-0000DA660000}"/>
    <cellStyle name="Normal 7 3 2 3 2 2 2" xfId="25864" xr:uid="{00000000-0005-0000-0000-0000DB660000}"/>
    <cellStyle name="Normal 7 3 2 3 2 2 2 2" xfId="25865" xr:uid="{00000000-0005-0000-0000-0000DC660000}"/>
    <cellStyle name="Normal 7 3 2 3 2 2 2 2 2" xfId="25866" xr:uid="{00000000-0005-0000-0000-0000DD660000}"/>
    <cellStyle name="Normal 7 3 2 3 2 2 2 2 2 2" xfId="25867" xr:uid="{00000000-0005-0000-0000-0000DE660000}"/>
    <cellStyle name="Normal 7 3 2 3 2 2 2 2 2 2 2" xfId="25868" xr:uid="{00000000-0005-0000-0000-0000DF660000}"/>
    <cellStyle name="Normal 7 3 2 3 2 2 2 2 2 3" xfId="25869" xr:uid="{00000000-0005-0000-0000-0000E0660000}"/>
    <cellStyle name="Normal 7 3 2 3 2 2 2 2 3" xfId="25870" xr:uid="{00000000-0005-0000-0000-0000E1660000}"/>
    <cellStyle name="Normal 7 3 2 3 2 2 2 2 3 2" xfId="25871" xr:uid="{00000000-0005-0000-0000-0000E2660000}"/>
    <cellStyle name="Normal 7 3 2 3 2 2 2 2 4" xfId="25872" xr:uid="{00000000-0005-0000-0000-0000E3660000}"/>
    <cellStyle name="Normal 7 3 2 3 2 2 2 3" xfId="25873" xr:uid="{00000000-0005-0000-0000-0000E4660000}"/>
    <cellStyle name="Normal 7 3 2 3 2 2 2 3 2" xfId="25874" xr:uid="{00000000-0005-0000-0000-0000E5660000}"/>
    <cellStyle name="Normal 7 3 2 3 2 2 2 3 2 2" xfId="25875" xr:uid="{00000000-0005-0000-0000-0000E6660000}"/>
    <cellStyle name="Normal 7 3 2 3 2 2 2 3 2 2 2" xfId="25876" xr:uid="{00000000-0005-0000-0000-0000E7660000}"/>
    <cellStyle name="Normal 7 3 2 3 2 2 2 3 2 3" xfId="25877" xr:uid="{00000000-0005-0000-0000-0000E8660000}"/>
    <cellStyle name="Normal 7 3 2 3 2 2 2 3 3" xfId="25878" xr:uid="{00000000-0005-0000-0000-0000E9660000}"/>
    <cellStyle name="Normal 7 3 2 3 2 2 2 3 3 2" xfId="25879" xr:uid="{00000000-0005-0000-0000-0000EA660000}"/>
    <cellStyle name="Normal 7 3 2 3 2 2 2 3 4" xfId="25880" xr:uid="{00000000-0005-0000-0000-0000EB660000}"/>
    <cellStyle name="Normal 7 3 2 3 2 2 2 4" xfId="25881" xr:uid="{00000000-0005-0000-0000-0000EC660000}"/>
    <cellStyle name="Normal 7 3 2 3 2 2 2 4 2" xfId="25882" xr:uid="{00000000-0005-0000-0000-0000ED660000}"/>
    <cellStyle name="Normal 7 3 2 3 2 2 2 4 2 2" xfId="25883" xr:uid="{00000000-0005-0000-0000-0000EE660000}"/>
    <cellStyle name="Normal 7 3 2 3 2 2 2 4 2 2 2" xfId="25884" xr:uid="{00000000-0005-0000-0000-0000EF660000}"/>
    <cellStyle name="Normal 7 3 2 3 2 2 2 4 2 3" xfId="25885" xr:uid="{00000000-0005-0000-0000-0000F0660000}"/>
    <cellStyle name="Normal 7 3 2 3 2 2 2 4 3" xfId="25886" xr:uid="{00000000-0005-0000-0000-0000F1660000}"/>
    <cellStyle name="Normal 7 3 2 3 2 2 2 4 3 2" xfId="25887" xr:uid="{00000000-0005-0000-0000-0000F2660000}"/>
    <cellStyle name="Normal 7 3 2 3 2 2 2 4 4" xfId="25888" xr:uid="{00000000-0005-0000-0000-0000F3660000}"/>
    <cellStyle name="Normal 7 3 2 3 2 2 2 5" xfId="25889" xr:uid="{00000000-0005-0000-0000-0000F4660000}"/>
    <cellStyle name="Normal 7 3 2 3 2 2 2 5 2" xfId="25890" xr:uid="{00000000-0005-0000-0000-0000F5660000}"/>
    <cellStyle name="Normal 7 3 2 3 2 2 2 5 2 2" xfId="25891" xr:uid="{00000000-0005-0000-0000-0000F6660000}"/>
    <cellStyle name="Normal 7 3 2 3 2 2 2 5 3" xfId="25892" xr:uid="{00000000-0005-0000-0000-0000F7660000}"/>
    <cellStyle name="Normal 7 3 2 3 2 2 2 6" xfId="25893" xr:uid="{00000000-0005-0000-0000-0000F8660000}"/>
    <cellStyle name="Normal 7 3 2 3 2 2 2 6 2" xfId="25894" xr:uid="{00000000-0005-0000-0000-0000F9660000}"/>
    <cellStyle name="Normal 7 3 2 3 2 2 2 7" xfId="25895" xr:uid="{00000000-0005-0000-0000-0000FA660000}"/>
    <cellStyle name="Normal 7 3 2 3 2 2 3" xfId="25896" xr:uid="{00000000-0005-0000-0000-0000FB660000}"/>
    <cellStyle name="Normal 7 3 2 3 2 2 3 2" xfId="25897" xr:uid="{00000000-0005-0000-0000-0000FC660000}"/>
    <cellStyle name="Normal 7 3 2 3 2 2 3 2 2" xfId="25898" xr:uid="{00000000-0005-0000-0000-0000FD660000}"/>
    <cellStyle name="Normal 7 3 2 3 2 2 3 2 2 2" xfId="25899" xr:uid="{00000000-0005-0000-0000-0000FE660000}"/>
    <cellStyle name="Normal 7 3 2 3 2 2 3 2 3" xfId="25900" xr:uid="{00000000-0005-0000-0000-0000FF660000}"/>
    <cellStyle name="Normal 7 3 2 3 2 2 3 3" xfId="25901" xr:uid="{00000000-0005-0000-0000-000000670000}"/>
    <cellStyle name="Normal 7 3 2 3 2 2 3 3 2" xfId="25902" xr:uid="{00000000-0005-0000-0000-000001670000}"/>
    <cellStyle name="Normal 7 3 2 3 2 2 3 4" xfId="25903" xr:uid="{00000000-0005-0000-0000-000002670000}"/>
    <cellStyle name="Normal 7 3 2 3 2 2 4" xfId="25904" xr:uid="{00000000-0005-0000-0000-000003670000}"/>
    <cellStyle name="Normal 7 3 2 3 2 2 4 2" xfId="25905" xr:uid="{00000000-0005-0000-0000-000004670000}"/>
    <cellStyle name="Normal 7 3 2 3 2 2 4 2 2" xfId="25906" xr:uid="{00000000-0005-0000-0000-000005670000}"/>
    <cellStyle name="Normal 7 3 2 3 2 2 4 2 2 2" xfId="25907" xr:uid="{00000000-0005-0000-0000-000006670000}"/>
    <cellStyle name="Normal 7 3 2 3 2 2 4 2 3" xfId="25908" xr:uid="{00000000-0005-0000-0000-000007670000}"/>
    <cellStyle name="Normal 7 3 2 3 2 2 4 3" xfId="25909" xr:uid="{00000000-0005-0000-0000-000008670000}"/>
    <cellStyle name="Normal 7 3 2 3 2 2 4 3 2" xfId="25910" xr:uid="{00000000-0005-0000-0000-000009670000}"/>
    <cellStyle name="Normal 7 3 2 3 2 2 4 4" xfId="25911" xr:uid="{00000000-0005-0000-0000-00000A670000}"/>
    <cellStyle name="Normal 7 3 2 3 2 2 5" xfId="25912" xr:uid="{00000000-0005-0000-0000-00000B670000}"/>
    <cellStyle name="Normal 7 3 2 3 2 2 5 2" xfId="25913" xr:uid="{00000000-0005-0000-0000-00000C670000}"/>
    <cellStyle name="Normal 7 3 2 3 2 2 5 2 2" xfId="25914" xr:uid="{00000000-0005-0000-0000-00000D670000}"/>
    <cellStyle name="Normal 7 3 2 3 2 2 5 2 2 2" xfId="25915" xr:uid="{00000000-0005-0000-0000-00000E670000}"/>
    <cellStyle name="Normal 7 3 2 3 2 2 5 2 3" xfId="25916" xr:uid="{00000000-0005-0000-0000-00000F670000}"/>
    <cellStyle name="Normal 7 3 2 3 2 2 5 3" xfId="25917" xr:uid="{00000000-0005-0000-0000-000010670000}"/>
    <cellStyle name="Normal 7 3 2 3 2 2 5 3 2" xfId="25918" xr:uid="{00000000-0005-0000-0000-000011670000}"/>
    <cellStyle name="Normal 7 3 2 3 2 2 5 4" xfId="25919" xr:uid="{00000000-0005-0000-0000-000012670000}"/>
    <cellStyle name="Normal 7 3 2 3 2 2 6" xfId="25920" xr:uid="{00000000-0005-0000-0000-000013670000}"/>
    <cellStyle name="Normal 7 3 2 3 2 2 6 2" xfId="25921" xr:uid="{00000000-0005-0000-0000-000014670000}"/>
    <cellStyle name="Normal 7 3 2 3 2 2 6 2 2" xfId="25922" xr:uid="{00000000-0005-0000-0000-000015670000}"/>
    <cellStyle name="Normal 7 3 2 3 2 2 6 3" xfId="25923" xr:uid="{00000000-0005-0000-0000-000016670000}"/>
    <cellStyle name="Normal 7 3 2 3 2 2 7" xfId="25924" xr:uid="{00000000-0005-0000-0000-000017670000}"/>
    <cellStyle name="Normal 7 3 2 3 2 2 7 2" xfId="25925" xr:uid="{00000000-0005-0000-0000-000018670000}"/>
    <cellStyle name="Normal 7 3 2 3 2 2 8" xfId="25926" xr:uid="{00000000-0005-0000-0000-000019670000}"/>
    <cellStyle name="Normal 7 3 2 3 2 2 8 2" xfId="25927" xr:uid="{00000000-0005-0000-0000-00001A670000}"/>
    <cellStyle name="Normal 7 3 2 3 2 2 9" xfId="25928" xr:uid="{00000000-0005-0000-0000-00001B670000}"/>
    <cellStyle name="Normal 7 3 2 3 2 3" xfId="25929" xr:uid="{00000000-0005-0000-0000-00001C670000}"/>
    <cellStyle name="Normal 7 3 2 3 2 3 2" xfId="25930" xr:uid="{00000000-0005-0000-0000-00001D670000}"/>
    <cellStyle name="Normal 7 3 2 3 2 3 2 2" xfId="25931" xr:uid="{00000000-0005-0000-0000-00001E670000}"/>
    <cellStyle name="Normal 7 3 2 3 2 3 2 2 2" xfId="25932" xr:uid="{00000000-0005-0000-0000-00001F670000}"/>
    <cellStyle name="Normal 7 3 2 3 2 3 2 2 2 2" xfId="25933" xr:uid="{00000000-0005-0000-0000-000020670000}"/>
    <cellStyle name="Normal 7 3 2 3 2 3 2 2 3" xfId="25934" xr:uid="{00000000-0005-0000-0000-000021670000}"/>
    <cellStyle name="Normal 7 3 2 3 2 3 2 3" xfId="25935" xr:uid="{00000000-0005-0000-0000-000022670000}"/>
    <cellStyle name="Normal 7 3 2 3 2 3 2 3 2" xfId="25936" xr:uid="{00000000-0005-0000-0000-000023670000}"/>
    <cellStyle name="Normal 7 3 2 3 2 3 2 4" xfId="25937" xr:uid="{00000000-0005-0000-0000-000024670000}"/>
    <cellStyle name="Normal 7 3 2 3 2 3 3" xfId="25938" xr:uid="{00000000-0005-0000-0000-000025670000}"/>
    <cellStyle name="Normal 7 3 2 3 2 3 3 2" xfId="25939" xr:uid="{00000000-0005-0000-0000-000026670000}"/>
    <cellStyle name="Normal 7 3 2 3 2 3 3 2 2" xfId="25940" xr:uid="{00000000-0005-0000-0000-000027670000}"/>
    <cellStyle name="Normal 7 3 2 3 2 3 3 2 2 2" xfId="25941" xr:uid="{00000000-0005-0000-0000-000028670000}"/>
    <cellStyle name="Normal 7 3 2 3 2 3 3 2 3" xfId="25942" xr:uid="{00000000-0005-0000-0000-000029670000}"/>
    <cellStyle name="Normal 7 3 2 3 2 3 3 3" xfId="25943" xr:uid="{00000000-0005-0000-0000-00002A670000}"/>
    <cellStyle name="Normal 7 3 2 3 2 3 3 3 2" xfId="25944" xr:uid="{00000000-0005-0000-0000-00002B670000}"/>
    <cellStyle name="Normal 7 3 2 3 2 3 3 4" xfId="25945" xr:uid="{00000000-0005-0000-0000-00002C670000}"/>
    <cellStyle name="Normal 7 3 2 3 2 3 4" xfId="25946" xr:uid="{00000000-0005-0000-0000-00002D670000}"/>
    <cellStyle name="Normal 7 3 2 3 2 3 4 2" xfId="25947" xr:uid="{00000000-0005-0000-0000-00002E670000}"/>
    <cellStyle name="Normal 7 3 2 3 2 3 4 2 2" xfId="25948" xr:uid="{00000000-0005-0000-0000-00002F670000}"/>
    <cellStyle name="Normal 7 3 2 3 2 3 4 2 2 2" xfId="25949" xr:uid="{00000000-0005-0000-0000-000030670000}"/>
    <cellStyle name="Normal 7 3 2 3 2 3 4 2 3" xfId="25950" xr:uid="{00000000-0005-0000-0000-000031670000}"/>
    <cellStyle name="Normal 7 3 2 3 2 3 4 3" xfId="25951" xr:uid="{00000000-0005-0000-0000-000032670000}"/>
    <cellStyle name="Normal 7 3 2 3 2 3 4 3 2" xfId="25952" xr:uid="{00000000-0005-0000-0000-000033670000}"/>
    <cellStyle name="Normal 7 3 2 3 2 3 4 4" xfId="25953" xr:uid="{00000000-0005-0000-0000-000034670000}"/>
    <cellStyle name="Normal 7 3 2 3 2 3 5" xfId="25954" xr:uid="{00000000-0005-0000-0000-000035670000}"/>
    <cellStyle name="Normal 7 3 2 3 2 3 5 2" xfId="25955" xr:uid="{00000000-0005-0000-0000-000036670000}"/>
    <cellStyle name="Normal 7 3 2 3 2 3 5 2 2" xfId="25956" xr:uid="{00000000-0005-0000-0000-000037670000}"/>
    <cellStyle name="Normal 7 3 2 3 2 3 5 3" xfId="25957" xr:uid="{00000000-0005-0000-0000-000038670000}"/>
    <cellStyle name="Normal 7 3 2 3 2 3 6" xfId="25958" xr:uid="{00000000-0005-0000-0000-000039670000}"/>
    <cellStyle name="Normal 7 3 2 3 2 3 6 2" xfId="25959" xr:uid="{00000000-0005-0000-0000-00003A670000}"/>
    <cellStyle name="Normal 7 3 2 3 2 3 7" xfId="25960" xr:uid="{00000000-0005-0000-0000-00003B670000}"/>
    <cellStyle name="Normal 7 3 2 3 2 4" xfId="25961" xr:uid="{00000000-0005-0000-0000-00003C670000}"/>
    <cellStyle name="Normal 7 3 2 3 2 4 2" xfId="25962" xr:uid="{00000000-0005-0000-0000-00003D670000}"/>
    <cellStyle name="Normal 7 3 2 3 2 4 2 2" xfId="25963" xr:uid="{00000000-0005-0000-0000-00003E670000}"/>
    <cellStyle name="Normal 7 3 2 3 2 4 2 2 2" xfId="25964" xr:uid="{00000000-0005-0000-0000-00003F670000}"/>
    <cellStyle name="Normal 7 3 2 3 2 4 2 3" xfId="25965" xr:uid="{00000000-0005-0000-0000-000040670000}"/>
    <cellStyle name="Normal 7 3 2 3 2 4 3" xfId="25966" xr:uid="{00000000-0005-0000-0000-000041670000}"/>
    <cellStyle name="Normal 7 3 2 3 2 4 3 2" xfId="25967" xr:uid="{00000000-0005-0000-0000-000042670000}"/>
    <cellStyle name="Normal 7 3 2 3 2 4 4" xfId="25968" xr:uid="{00000000-0005-0000-0000-000043670000}"/>
    <cellStyle name="Normal 7 3 2 3 2 5" xfId="25969" xr:uid="{00000000-0005-0000-0000-000044670000}"/>
    <cellStyle name="Normal 7 3 2 3 2 5 2" xfId="25970" xr:uid="{00000000-0005-0000-0000-000045670000}"/>
    <cellStyle name="Normal 7 3 2 3 2 5 2 2" xfId="25971" xr:uid="{00000000-0005-0000-0000-000046670000}"/>
    <cellStyle name="Normal 7 3 2 3 2 5 2 2 2" xfId="25972" xr:uid="{00000000-0005-0000-0000-000047670000}"/>
    <cellStyle name="Normal 7 3 2 3 2 5 2 3" xfId="25973" xr:uid="{00000000-0005-0000-0000-000048670000}"/>
    <cellStyle name="Normal 7 3 2 3 2 5 3" xfId="25974" xr:uid="{00000000-0005-0000-0000-000049670000}"/>
    <cellStyle name="Normal 7 3 2 3 2 5 3 2" xfId="25975" xr:uid="{00000000-0005-0000-0000-00004A670000}"/>
    <cellStyle name="Normal 7 3 2 3 2 5 4" xfId="25976" xr:uid="{00000000-0005-0000-0000-00004B670000}"/>
    <cellStyle name="Normal 7 3 2 3 2 6" xfId="25977" xr:uid="{00000000-0005-0000-0000-00004C670000}"/>
    <cellStyle name="Normal 7 3 2 3 2 6 2" xfId="25978" xr:uid="{00000000-0005-0000-0000-00004D670000}"/>
    <cellStyle name="Normal 7 3 2 3 2 6 2 2" xfId="25979" xr:uid="{00000000-0005-0000-0000-00004E670000}"/>
    <cellStyle name="Normal 7 3 2 3 2 6 2 2 2" xfId="25980" xr:uid="{00000000-0005-0000-0000-00004F670000}"/>
    <cellStyle name="Normal 7 3 2 3 2 6 2 3" xfId="25981" xr:uid="{00000000-0005-0000-0000-000050670000}"/>
    <cellStyle name="Normal 7 3 2 3 2 6 3" xfId="25982" xr:uid="{00000000-0005-0000-0000-000051670000}"/>
    <cellStyle name="Normal 7 3 2 3 2 6 3 2" xfId="25983" xr:uid="{00000000-0005-0000-0000-000052670000}"/>
    <cellStyle name="Normal 7 3 2 3 2 6 4" xfId="25984" xr:uid="{00000000-0005-0000-0000-000053670000}"/>
    <cellStyle name="Normal 7 3 2 3 2 7" xfId="25985" xr:uid="{00000000-0005-0000-0000-000054670000}"/>
    <cellStyle name="Normal 7 3 2 3 2 7 2" xfId="25986" xr:uid="{00000000-0005-0000-0000-000055670000}"/>
    <cellStyle name="Normal 7 3 2 3 2 7 2 2" xfId="25987" xr:uid="{00000000-0005-0000-0000-000056670000}"/>
    <cellStyle name="Normal 7 3 2 3 2 7 2 2 2" xfId="25988" xr:uid="{00000000-0005-0000-0000-000057670000}"/>
    <cellStyle name="Normal 7 3 2 3 2 7 2 3" xfId="25989" xr:uid="{00000000-0005-0000-0000-000058670000}"/>
    <cellStyle name="Normal 7 3 2 3 2 7 3" xfId="25990" xr:uid="{00000000-0005-0000-0000-000059670000}"/>
    <cellStyle name="Normal 7 3 2 3 2 7 3 2" xfId="25991" xr:uid="{00000000-0005-0000-0000-00005A670000}"/>
    <cellStyle name="Normal 7 3 2 3 2 7 4" xfId="25992" xr:uid="{00000000-0005-0000-0000-00005B670000}"/>
    <cellStyle name="Normal 7 3 2 3 2 8" xfId="25993" xr:uid="{00000000-0005-0000-0000-00005C670000}"/>
    <cellStyle name="Normal 7 3 2 3 2 8 2" xfId="25994" xr:uid="{00000000-0005-0000-0000-00005D670000}"/>
    <cellStyle name="Normal 7 3 2 3 2 8 2 2" xfId="25995" xr:uid="{00000000-0005-0000-0000-00005E670000}"/>
    <cellStyle name="Normal 7 3 2 3 2 8 3" xfId="25996" xr:uid="{00000000-0005-0000-0000-00005F670000}"/>
    <cellStyle name="Normal 7 3 2 3 2 9" xfId="25997" xr:uid="{00000000-0005-0000-0000-000060670000}"/>
    <cellStyle name="Normal 7 3 2 3 2 9 2" xfId="25998" xr:uid="{00000000-0005-0000-0000-000061670000}"/>
    <cellStyle name="Normal 7 3 2 3 3" xfId="25999" xr:uid="{00000000-0005-0000-0000-000062670000}"/>
    <cellStyle name="Normal 7 3 2 3 3 10" xfId="26000" xr:uid="{00000000-0005-0000-0000-000063670000}"/>
    <cellStyle name="Normal 7 3 2 3 3 2" xfId="26001" xr:uid="{00000000-0005-0000-0000-000064670000}"/>
    <cellStyle name="Normal 7 3 2 3 3 2 2" xfId="26002" xr:uid="{00000000-0005-0000-0000-000065670000}"/>
    <cellStyle name="Normal 7 3 2 3 3 2 2 2" xfId="26003" xr:uid="{00000000-0005-0000-0000-000066670000}"/>
    <cellStyle name="Normal 7 3 2 3 3 2 2 2 2" xfId="26004" xr:uid="{00000000-0005-0000-0000-000067670000}"/>
    <cellStyle name="Normal 7 3 2 3 3 2 2 2 2 2" xfId="26005" xr:uid="{00000000-0005-0000-0000-000068670000}"/>
    <cellStyle name="Normal 7 3 2 3 3 2 2 2 3" xfId="26006" xr:uid="{00000000-0005-0000-0000-000069670000}"/>
    <cellStyle name="Normal 7 3 2 3 3 2 2 3" xfId="26007" xr:uid="{00000000-0005-0000-0000-00006A670000}"/>
    <cellStyle name="Normal 7 3 2 3 3 2 2 3 2" xfId="26008" xr:uid="{00000000-0005-0000-0000-00006B670000}"/>
    <cellStyle name="Normal 7 3 2 3 3 2 2 4" xfId="26009" xr:uid="{00000000-0005-0000-0000-00006C670000}"/>
    <cellStyle name="Normal 7 3 2 3 3 2 3" xfId="26010" xr:uid="{00000000-0005-0000-0000-00006D670000}"/>
    <cellStyle name="Normal 7 3 2 3 3 2 3 2" xfId="26011" xr:uid="{00000000-0005-0000-0000-00006E670000}"/>
    <cellStyle name="Normal 7 3 2 3 3 2 3 2 2" xfId="26012" xr:uid="{00000000-0005-0000-0000-00006F670000}"/>
    <cellStyle name="Normal 7 3 2 3 3 2 3 2 2 2" xfId="26013" xr:uid="{00000000-0005-0000-0000-000070670000}"/>
    <cellStyle name="Normal 7 3 2 3 3 2 3 2 3" xfId="26014" xr:uid="{00000000-0005-0000-0000-000071670000}"/>
    <cellStyle name="Normal 7 3 2 3 3 2 3 3" xfId="26015" xr:uid="{00000000-0005-0000-0000-000072670000}"/>
    <cellStyle name="Normal 7 3 2 3 3 2 3 3 2" xfId="26016" xr:uid="{00000000-0005-0000-0000-000073670000}"/>
    <cellStyle name="Normal 7 3 2 3 3 2 3 4" xfId="26017" xr:uid="{00000000-0005-0000-0000-000074670000}"/>
    <cellStyle name="Normal 7 3 2 3 3 2 4" xfId="26018" xr:uid="{00000000-0005-0000-0000-000075670000}"/>
    <cellStyle name="Normal 7 3 2 3 3 2 4 2" xfId="26019" xr:uid="{00000000-0005-0000-0000-000076670000}"/>
    <cellStyle name="Normal 7 3 2 3 3 2 4 2 2" xfId="26020" xr:uid="{00000000-0005-0000-0000-000077670000}"/>
    <cellStyle name="Normal 7 3 2 3 3 2 4 2 2 2" xfId="26021" xr:uid="{00000000-0005-0000-0000-000078670000}"/>
    <cellStyle name="Normal 7 3 2 3 3 2 4 2 3" xfId="26022" xr:uid="{00000000-0005-0000-0000-000079670000}"/>
    <cellStyle name="Normal 7 3 2 3 3 2 4 3" xfId="26023" xr:uid="{00000000-0005-0000-0000-00007A670000}"/>
    <cellStyle name="Normal 7 3 2 3 3 2 4 3 2" xfId="26024" xr:uid="{00000000-0005-0000-0000-00007B670000}"/>
    <cellStyle name="Normal 7 3 2 3 3 2 4 4" xfId="26025" xr:uid="{00000000-0005-0000-0000-00007C670000}"/>
    <cellStyle name="Normal 7 3 2 3 3 2 5" xfId="26026" xr:uid="{00000000-0005-0000-0000-00007D670000}"/>
    <cellStyle name="Normal 7 3 2 3 3 2 5 2" xfId="26027" xr:uid="{00000000-0005-0000-0000-00007E670000}"/>
    <cellStyle name="Normal 7 3 2 3 3 2 5 2 2" xfId="26028" xr:uid="{00000000-0005-0000-0000-00007F670000}"/>
    <cellStyle name="Normal 7 3 2 3 3 2 5 3" xfId="26029" xr:uid="{00000000-0005-0000-0000-000080670000}"/>
    <cellStyle name="Normal 7 3 2 3 3 2 6" xfId="26030" xr:uid="{00000000-0005-0000-0000-000081670000}"/>
    <cellStyle name="Normal 7 3 2 3 3 2 6 2" xfId="26031" xr:uid="{00000000-0005-0000-0000-000082670000}"/>
    <cellStyle name="Normal 7 3 2 3 3 2 7" xfId="26032" xr:uid="{00000000-0005-0000-0000-000083670000}"/>
    <cellStyle name="Normal 7 3 2 3 3 3" xfId="26033" xr:uid="{00000000-0005-0000-0000-000084670000}"/>
    <cellStyle name="Normal 7 3 2 3 3 3 2" xfId="26034" xr:uid="{00000000-0005-0000-0000-000085670000}"/>
    <cellStyle name="Normal 7 3 2 3 3 3 2 2" xfId="26035" xr:uid="{00000000-0005-0000-0000-000086670000}"/>
    <cellStyle name="Normal 7 3 2 3 3 3 2 2 2" xfId="26036" xr:uid="{00000000-0005-0000-0000-000087670000}"/>
    <cellStyle name="Normal 7 3 2 3 3 3 2 3" xfId="26037" xr:uid="{00000000-0005-0000-0000-000088670000}"/>
    <cellStyle name="Normal 7 3 2 3 3 3 3" xfId="26038" xr:uid="{00000000-0005-0000-0000-000089670000}"/>
    <cellStyle name="Normal 7 3 2 3 3 3 3 2" xfId="26039" xr:uid="{00000000-0005-0000-0000-00008A670000}"/>
    <cellStyle name="Normal 7 3 2 3 3 3 4" xfId="26040" xr:uid="{00000000-0005-0000-0000-00008B670000}"/>
    <cellStyle name="Normal 7 3 2 3 3 4" xfId="26041" xr:uid="{00000000-0005-0000-0000-00008C670000}"/>
    <cellStyle name="Normal 7 3 2 3 3 4 2" xfId="26042" xr:uid="{00000000-0005-0000-0000-00008D670000}"/>
    <cellStyle name="Normal 7 3 2 3 3 4 2 2" xfId="26043" xr:uid="{00000000-0005-0000-0000-00008E670000}"/>
    <cellStyle name="Normal 7 3 2 3 3 4 2 2 2" xfId="26044" xr:uid="{00000000-0005-0000-0000-00008F670000}"/>
    <cellStyle name="Normal 7 3 2 3 3 4 2 3" xfId="26045" xr:uid="{00000000-0005-0000-0000-000090670000}"/>
    <cellStyle name="Normal 7 3 2 3 3 4 3" xfId="26046" xr:uid="{00000000-0005-0000-0000-000091670000}"/>
    <cellStyle name="Normal 7 3 2 3 3 4 3 2" xfId="26047" xr:uid="{00000000-0005-0000-0000-000092670000}"/>
    <cellStyle name="Normal 7 3 2 3 3 4 4" xfId="26048" xr:uid="{00000000-0005-0000-0000-000093670000}"/>
    <cellStyle name="Normal 7 3 2 3 3 5" xfId="26049" xr:uid="{00000000-0005-0000-0000-000094670000}"/>
    <cellStyle name="Normal 7 3 2 3 3 5 2" xfId="26050" xr:uid="{00000000-0005-0000-0000-000095670000}"/>
    <cellStyle name="Normal 7 3 2 3 3 5 2 2" xfId="26051" xr:uid="{00000000-0005-0000-0000-000096670000}"/>
    <cellStyle name="Normal 7 3 2 3 3 5 2 2 2" xfId="26052" xr:uid="{00000000-0005-0000-0000-000097670000}"/>
    <cellStyle name="Normal 7 3 2 3 3 5 2 3" xfId="26053" xr:uid="{00000000-0005-0000-0000-000098670000}"/>
    <cellStyle name="Normal 7 3 2 3 3 5 3" xfId="26054" xr:uid="{00000000-0005-0000-0000-000099670000}"/>
    <cellStyle name="Normal 7 3 2 3 3 5 3 2" xfId="26055" xr:uid="{00000000-0005-0000-0000-00009A670000}"/>
    <cellStyle name="Normal 7 3 2 3 3 5 4" xfId="26056" xr:uid="{00000000-0005-0000-0000-00009B670000}"/>
    <cellStyle name="Normal 7 3 2 3 3 6" xfId="26057" xr:uid="{00000000-0005-0000-0000-00009C670000}"/>
    <cellStyle name="Normal 7 3 2 3 3 6 2" xfId="26058" xr:uid="{00000000-0005-0000-0000-00009D670000}"/>
    <cellStyle name="Normal 7 3 2 3 3 6 2 2" xfId="26059" xr:uid="{00000000-0005-0000-0000-00009E670000}"/>
    <cellStyle name="Normal 7 3 2 3 3 6 2 2 2" xfId="26060" xr:uid="{00000000-0005-0000-0000-00009F670000}"/>
    <cellStyle name="Normal 7 3 2 3 3 6 2 3" xfId="26061" xr:uid="{00000000-0005-0000-0000-0000A0670000}"/>
    <cellStyle name="Normal 7 3 2 3 3 6 3" xfId="26062" xr:uid="{00000000-0005-0000-0000-0000A1670000}"/>
    <cellStyle name="Normal 7 3 2 3 3 6 3 2" xfId="26063" xr:uid="{00000000-0005-0000-0000-0000A2670000}"/>
    <cellStyle name="Normal 7 3 2 3 3 6 4" xfId="26064" xr:uid="{00000000-0005-0000-0000-0000A3670000}"/>
    <cellStyle name="Normal 7 3 2 3 3 7" xfId="26065" xr:uid="{00000000-0005-0000-0000-0000A4670000}"/>
    <cellStyle name="Normal 7 3 2 3 3 7 2" xfId="26066" xr:uid="{00000000-0005-0000-0000-0000A5670000}"/>
    <cellStyle name="Normal 7 3 2 3 3 7 2 2" xfId="26067" xr:uid="{00000000-0005-0000-0000-0000A6670000}"/>
    <cellStyle name="Normal 7 3 2 3 3 7 3" xfId="26068" xr:uid="{00000000-0005-0000-0000-0000A7670000}"/>
    <cellStyle name="Normal 7 3 2 3 3 8" xfId="26069" xr:uid="{00000000-0005-0000-0000-0000A8670000}"/>
    <cellStyle name="Normal 7 3 2 3 3 8 2" xfId="26070" xr:uid="{00000000-0005-0000-0000-0000A9670000}"/>
    <cellStyle name="Normal 7 3 2 3 3 9" xfId="26071" xr:uid="{00000000-0005-0000-0000-0000AA670000}"/>
    <cellStyle name="Normal 7 3 2 3 3 9 2" xfId="26072" xr:uid="{00000000-0005-0000-0000-0000AB670000}"/>
    <cellStyle name="Normal 7 3 2 3 4" xfId="26073" xr:uid="{00000000-0005-0000-0000-0000AC670000}"/>
    <cellStyle name="Normal 7 3 2 3 4 2" xfId="26074" xr:uid="{00000000-0005-0000-0000-0000AD670000}"/>
    <cellStyle name="Normal 7 3 2 3 4 2 2" xfId="26075" xr:uid="{00000000-0005-0000-0000-0000AE670000}"/>
    <cellStyle name="Normal 7 3 2 3 4 2 2 2" xfId="26076" xr:uid="{00000000-0005-0000-0000-0000AF670000}"/>
    <cellStyle name="Normal 7 3 2 3 4 2 2 2 2" xfId="26077" xr:uid="{00000000-0005-0000-0000-0000B0670000}"/>
    <cellStyle name="Normal 7 3 2 3 4 2 2 2 2 2" xfId="26078" xr:uid="{00000000-0005-0000-0000-0000B1670000}"/>
    <cellStyle name="Normal 7 3 2 3 4 2 2 2 3" xfId="26079" xr:uid="{00000000-0005-0000-0000-0000B2670000}"/>
    <cellStyle name="Normal 7 3 2 3 4 2 2 3" xfId="26080" xr:uid="{00000000-0005-0000-0000-0000B3670000}"/>
    <cellStyle name="Normal 7 3 2 3 4 2 2 3 2" xfId="26081" xr:uid="{00000000-0005-0000-0000-0000B4670000}"/>
    <cellStyle name="Normal 7 3 2 3 4 2 2 4" xfId="26082" xr:uid="{00000000-0005-0000-0000-0000B5670000}"/>
    <cellStyle name="Normal 7 3 2 3 4 2 3" xfId="26083" xr:uid="{00000000-0005-0000-0000-0000B6670000}"/>
    <cellStyle name="Normal 7 3 2 3 4 2 3 2" xfId="26084" xr:uid="{00000000-0005-0000-0000-0000B7670000}"/>
    <cellStyle name="Normal 7 3 2 3 4 2 3 2 2" xfId="26085" xr:uid="{00000000-0005-0000-0000-0000B8670000}"/>
    <cellStyle name="Normal 7 3 2 3 4 2 3 2 2 2" xfId="26086" xr:uid="{00000000-0005-0000-0000-0000B9670000}"/>
    <cellStyle name="Normal 7 3 2 3 4 2 3 2 3" xfId="26087" xr:uid="{00000000-0005-0000-0000-0000BA670000}"/>
    <cellStyle name="Normal 7 3 2 3 4 2 3 3" xfId="26088" xr:uid="{00000000-0005-0000-0000-0000BB670000}"/>
    <cellStyle name="Normal 7 3 2 3 4 2 3 3 2" xfId="26089" xr:uid="{00000000-0005-0000-0000-0000BC670000}"/>
    <cellStyle name="Normal 7 3 2 3 4 2 3 4" xfId="26090" xr:uid="{00000000-0005-0000-0000-0000BD670000}"/>
    <cellStyle name="Normal 7 3 2 3 4 2 4" xfId="26091" xr:uid="{00000000-0005-0000-0000-0000BE670000}"/>
    <cellStyle name="Normal 7 3 2 3 4 2 4 2" xfId="26092" xr:uid="{00000000-0005-0000-0000-0000BF670000}"/>
    <cellStyle name="Normal 7 3 2 3 4 2 4 2 2" xfId="26093" xr:uid="{00000000-0005-0000-0000-0000C0670000}"/>
    <cellStyle name="Normal 7 3 2 3 4 2 4 2 2 2" xfId="26094" xr:uid="{00000000-0005-0000-0000-0000C1670000}"/>
    <cellStyle name="Normal 7 3 2 3 4 2 4 2 3" xfId="26095" xr:uid="{00000000-0005-0000-0000-0000C2670000}"/>
    <cellStyle name="Normal 7 3 2 3 4 2 4 3" xfId="26096" xr:uid="{00000000-0005-0000-0000-0000C3670000}"/>
    <cellStyle name="Normal 7 3 2 3 4 2 4 3 2" xfId="26097" xr:uid="{00000000-0005-0000-0000-0000C4670000}"/>
    <cellStyle name="Normal 7 3 2 3 4 2 4 4" xfId="26098" xr:uid="{00000000-0005-0000-0000-0000C5670000}"/>
    <cellStyle name="Normal 7 3 2 3 4 2 5" xfId="26099" xr:uid="{00000000-0005-0000-0000-0000C6670000}"/>
    <cellStyle name="Normal 7 3 2 3 4 2 5 2" xfId="26100" xr:uid="{00000000-0005-0000-0000-0000C7670000}"/>
    <cellStyle name="Normal 7 3 2 3 4 2 5 2 2" xfId="26101" xr:uid="{00000000-0005-0000-0000-0000C8670000}"/>
    <cellStyle name="Normal 7 3 2 3 4 2 5 3" xfId="26102" xr:uid="{00000000-0005-0000-0000-0000C9670000}"/>
    <cellStyle name="Normal 7 3 2 3 4 2 6" xfId="26103" xr:uid="{00000000-0005-0000-0000-0000CA670000}"/>
    <cellStyle name="Normal 7 3 2 3 4 2 6 2" xfId="26104" xr:uid="{00000000-0005-0000-0000-0000CB670000}"/>
    <cellStyle name="Normal 7 3 2 3 4 2 7" xfId="26105" xr:uid="{00000000-0005-0000-0000-0000CC670000}"/>
    <cellStyle name="Normal 7 3 2 3 4 3" xfId="26106" xr:uid="{00000000-0005-0000-0000-0000CD670000}"/>
    <cellStyle name="Normal 7 3 2 3 4 3 2" xfId="26107" xr:uid="{00000000-0005-0000-0000-0000CE670000}"/>
    <cellStyle name="Normal 7 3 2 3 4 3 2 2" xfId="26108" xr:uid="{00000000-0005-0000-0000-0000CF670000}"/>
    <cellStyle name="Normal 7 3 2 3 4 3 2 2 2" xfId="26109" xr:uid="{00000000-0005-0000-0000-0000D0670000}"/>
    <cellStyle name="Normal 7 3 2 3 4 3 2 3" xfId="26110" xr:uid="{00000000-0005-0000-0000-0000D1670000}"/>
    <cellStyle name="Normal 7 3 2 3 4 3 3" xfId="26111" xr:uid="{00000000-0005-0000-0000-0000D2670000}"/>
    <cellStyle name="Normal 7 3 2 3 4 3 3 2" xfId="26112" xr:uid="{00000000-0005-0000-0000-0000D3670000}"/>
    <cellStyle name="Normal 7 3 2 3 4 3 4" xfId="26113" xr:uid="{00000000-0005-0000-0000-0000D4670000}"/>
    <cellStyle name="Normal 7 3 2 3 4 4" xfId="26114" xr:uid="{00000000-0005-0000-0000-0000D5670000}"/>
    <cellStyle name="Normal 7 3 2 3 4 4 2" xfId="26115" xr:uid="{00000000-0005-0000-0000-0000D6670000}"/>
    <cellStyle name="Normal 7 3 2 3 4 4 2 2" xfId="26116" xr:uid="{00000000-0005-0000-0000-0000D7670000}"/>
    <cellStyle name="Normal 7 3 2 3 4 4 2 2 2" xfId="26117" xr:uid="{00000000-0005-0000-0000-0000D8670000}"/>
    <cellStyle name="Normal 7 3 2 3 4 4 2 3" xfId="26118" xr:uid="{00000000-0005-0000-0000-0000D9670000}"/>
    <cellStyle name="Normal 7 3 2 3 4 4 3" xfId="26119" xr:uid="{00000000-0005-0000-0000-0000DA670000}"/>
    <cellStyle name="Normal 7 3 2 3 4 4 3 2" xfId="26120" xr:uid="{00000000-0005-0000-0000-0000DB670000}"/>
    <cellStyle name="Normal 7 3 2 3 4 4 4" xfId="26121" xr:uid="{00000000-0005-0000-0000-0000DC670000}"/>
    <cellStyle name="Normal 7 3 2 3 4 5" xfId="26122" xr:uid="{00000000-0005-0000-0000-0000DD670000}"/>
    <cellStyle name="Normal 7 3 2 3 4 5 2" xfId="26123" xr:uid="{00000000-0005-0000-0000-0000DE670000}"/>
    <cellStyle name="Normal 7 3 2 3 4 5 2 2" xfId="26124" xr:uid="{00000000-0005-0000-0000-0000DF670000}"/>
    <cellStyle name="Normal 7 3 2 3 4 5 2 2 2" xfId="26125" xr:uid="{00000000-0005-0000-0000-0000E0670000}"/>
    <cellStyle name="Normal 7 3 2 3 4 5 2 3" xfId="26126" xr:uid="{00000000-0005-0000-0000-0000E1670000}"/>
    <cellStyle name="Normal 7 3 2 3 4 5 3" xfId="26127" xr:uid="{00000000-0005-0000-0000-0000E2670000}"/>
    <cellStyle name="Normal 7 3 2 3 4 5 3 2" xfId="26128" xr:uid="{00000000-0005-0000-0000-0000E3670000}"/>
    <cellStyle name="Normal 7 3 2 3 4 5 4" xfId="26129" xr:uid="{00000000-0005-0000-0000-0000E4670000}"/>
    <cellStyle name="Normal 7 3 2 3 4 6" xfId="26130" xr:uid="{00000000-0005-0000-0000-0000E5670000}"/>
    <cellStyle name="Normal 7 3 2 3 4 6 2" xfId="26131" xr:uid="{00000000-0005-0000-0000-0000E6670000}"/>
    <cellStyle name="Normal 7 3 2 3 4 6 2 2" xfId="26132" xr:uid="{00000000-0005-0000-0000-0000E7670000}"/>
    <cellStyle name="Normal 7 3 2 3 4 6 3" xfId="26133" xr:uid="{00000000-0005-0000-0000-0000E8670000}"/>
    <cellStyle name="Normal 7 3 2 3 4 7" xfId="26134" xr:uid="{00000000-0005-0000-0000-0000E9670000}"/>
    <cellStyle name="Normal 7 3 2 3 4 7 2" xfId="26135" xr:uid="{00000000-0005-0000-0000-0000EA670000}"/>
    <cellStyle name="Normal 7 3 2 3 4 8" xfId="26136" xr:uid="{00000000-0005-0000-0000-0000EB670000}"/>
    <cellStyle name="Normal 7 3 2 3 4 8 2" xfId="26137" xr:uid="{00000000-0005-0000-0000-0000EC670000}"/>
    <cellStyle name="Normal 7 3 2 3 4 9" xfId="26138" xr:uid="{00000000-0005-0000-0000-0000ED670000}"/>
    <cellStyle name="Normal 7 3 2 3 5" xfId="26139" xr:uid="{00000000-0005-0000-0000-0000EE670000}"/>
    <cellStyle name="Normal 7 3 2 3 5 2" xfId="26140" xr:uid="{00000000-0005-0000-0000-0000EF670000}"/>
    <cellStyle name="Normal 7 3 2 3 5 2 2" xfId="26141" xr:uid="{00000000-0005-0000-0000-0000F0670000}"/>
    <cellStyle name="Normal 7 3 2 3 5 2 2 2" xfId="26142" xr:uid="{00000000-0005-0000-0000-0000F1670000}"/>
    <cellStyle name="Normal 7 3 2 3 5 2 2 2 2" xfId="26143" xr:uid="{00000000-0005-0000-0000-0000F2670000}"/>
    <cellStyle name="Normal 7 3 2 3 5 2 2 2 2 2" xfId="26144" xr:uid="{00000000-0005-0000-0000-0000F3670000}"/>
    <cellStyle name="Normal 7 3 2 3 5 2 2 2 3" xfId="26145" xr:uid="{00000000-0005-0000-0000-0000F4670000}"/>
    <cellStyle name="Normal 7 3 2 3 5 2 2 3" xfId="26146" xr:uid="{00000000-0005-0000-0000-0000F5670000}"/>
    <cellStyle name="Normal 7 3 2 3 5 2 2 3 2" xfId="26147" xr:uid="{00000000-0005-0000-0000-0000F6670000}"/>
    <cellStyle name="Normal 7 3 2 3 5 2 2 4" xfId="26148" xr:uid="{00000000-0005-0000-0000-0000F7670000}"/>
    <cellStyle name="Normal 7 3 2 3 5 2 3" xfId="26149" xr:uid="{00000000-0005-0000-0000-0000F8670000}"/>
    <cellStyle name="Normal 7 3 2 3 5 2 3 2" xfId="26150" xr:uid="{00000000-0005-0000-0000-0000F9670000}"/>
    <cellStyle name="Normal 7 3 2 3 5 2 3 2 2" xfId="26151" xr:uid="{00000000-0005-0000-0000-0000FA670000}"/>
    <cellStyle name="Normal 7 3 2 3 5 2 3 2 2 2" xfId="26152" xr:uid="{00000000-0005-0000-0000-0000FB670000}"/>
    <cellStyle name="Normal 7 3 2 3 5 2 3 2 3" xfId="26153" xr:uid="{00000000-0005-0000-0000-0000FC670000}"/>
    <cellStyle name="Normal 7 3 2 3 5 2 3 3" xfId="26154" xr:uid="{00000000-0005-0000-0000-0000FD670000}"/>
    <cellStyle name="Normal 7 3 2 3 5 2 3 3 2" xfId="26155" xr:uid="{00000000-0005-0000-0000-0000FE670000}"/>
    <cellStyle name="Normal 7 3 2 3 5 2 3 4" xfId="26156" xr:uid="{00000000-0005-0000-0000-0000FF670000}"/>
    <cellStyle name="Normal 7 3 2 3 5 2 4" xfId="26157" xr:uid="{00000000-0005-0000-0000-000000680000}"/>
    <cellStyle name="Normal 7 3 2 3 5 2 4 2" xfId="26158" xr:uid="{00000000-0005-0000-0000-000001680000}"/>
    <cellStyle name="Normal 7 3 2 3 5 2 4 2 2" xfId="26159" xr:uid="{00000000-0005-0000-0000-000002680000}"/>
    <cellStyle name="Normal 7 3 2 3 5 2 4 2 2 2" xfId="26160" xr:uid="{00000000-0005-0000-0000-000003680000}"/>
    <cellStyle name="Normal 7 3 2 3 5 2 4 2 3" xfId="26161" xr:uid="{00000000-0005-0000-0000-000004680000}"/>
    <cellStyle name="Normal 7 3 2 3 5 2 4 3" xfId="26162" xr:uid="{00000000-0005-0000-0000-000005680000}"/>
    <cellStyle name="Normal 7 3 2 3 5 2 4 3 2" xfId="26163" xr:uid="{00000000-0005-0000-0000-000006680000}"/>
    <cellStyle name="Normal 7 3 2 3 5 2 4 4" xfId="26164" xr:uid="{00000000-0005-0000-0000-000007680000}"/>
    <cellStyle name="Normal 7 3 2 3 5 2 5" xfId="26165" xr:uid="{00000000-0005-0000-0000-000008680000}"/>
    <cellStyle name="Normal 7 3 2 3 5 2 5 2" xfId="26166" xr:uid="{00000000-0005-0000-0000-000009680000}"/>
    <cellStyle name="Normal 7 3 2 3 5 2 5 2 2" xfId="26167" xr:uid="{00000000-0005-0000-0000-00000A680000}"/>
    <cellStyle name="Normal 7 3 2 3 5 2 5 3" xfId="26168" xr:uid="{00000000-0005-0000-0000-00000B680000}"/>
    <cellStyle name="Normal 7 3 2 3 5 2 6" xfId="26169" xr:uid="{00000000-0005-0000-0000-00000C680000}"/>
    <cellStyle name="Normal 7 3 2 3 5 2 6 2" xfId="26170" xr:uid="{00000000-0005-0000-0000-00000D680000}"/>
    <cellStyle name="Normal 7 3 2 3 5 2 7" xfId="26171" xr:uid="{00000000-0005-0000-0000-00000E680000}"/>
    <cellStyle name="Normal 7 3 2 3 5 3" xfId="26172" xr:uid="{00000000-0005-0000-0000-00000F680000}"/>
    <cellStyle name="Normal 7 3 2 3 5 3 2" xfId="26173" xr:uid="{00000000-0005-0000-0000-000010680000}"/>
    <cellStyle name="Normal 7 3 2 3 5 3 2 2" xfId="26174" xr:uid="{00000000-0005-0000-0000-000011680000}"/>
    <cellStyle name="Normal 7 3 2 3 5 3 2 2 2" xfId="26175" xr:uid="{00000000-0005-0000-0000-000012680000}"/>
    <cellStyle name="Normal 7 3 2 3 5 3 2 3" xfId="26176" xr:uid="{00000000-0005-0000-0000-000013680000}"/>
    <cellStyle name="Normal 7 3 2 3 5 3 3" xfId="26177" xr:uid="{00000000-0005-0000-0000-000014680000}"/>
    <cellStyle name="Normal 7 3 2 3 5 3 3 2" xfId="26178" xr:uid="{00000000-0005-0000-0000-000015680000}"/>
    <cellStyle name="Normal 7 3 2 3 5 3 4" xfId="26179" xr:uid="{00000000-0005-0000-0000-000016680000}"/>
    <cellStyle name="Normal 7 3 2 3 5 4" xfId="26180" xr:uid="{00000000-0005-0000-0000-000017680000}"/>
    <cellStyle name="Normal 7 3 2 3 5 4 2" xfId="26181" xr:uid="{00000000-0005-0000-0000-000018680000}"/>
    <cellStyle name="Normal 7 3 2 3 5 4 2 2" xfId="26182" xr:uid="{00000000-0005-0000-0000-000019680000}"/>
    <cellStyle name="Normal 7 3 2 3 5 4 2 2 2" xfId="26183" xr:uid="{00000000-0005-0000-0000-00001A680000}"/>
    <cellStyle name="Normal 7 3 2 3 5 4 2 3" xfId="26184" xr:uid="{00000000-0005-0000-0000-00001B680000}"/>
    <cellStyle name="Normal 7 3 2 3 5 4 3" xfId="26185" xr:uid="{00000000-0005-0000-0000-00001C680000}"/>
    <cellStyle name="Normal 7 3 2 3 5 4 3 2" xfId="26186" xr:uid="{00000000-0005-0000-0000-00001D680000}"/>
    <cellStyle name="Normal 7 3 2 3 5 4 4" xfId="26187" xr:uid="{00000000-0005-0000-0000-00001E680000}"/>
    <cellStyle name="Normal 7 3 2 3 5 5" xfId="26188" xr:uid="{00000000-0005-0000-0000-00001F680000}"/>
    <cellStyle name="Normal 7 3 2 3 5 5 2" xfId="26189" xr:uid="{00000000-0005-0000-0000-000020680000}"/>
    <cellStyle name="Normal 7 3 2 3 5 5 2 2" xfId="26190" xr:uid="{00000000-0005-0000-0000-000021680000}"/>
    <cellStyle name="Normal 7 3 2 3 5 5 2 2 2" xfId="26191" xr:uid="{00000000-0005-0000-0000-000022680000}"/>
    <cellStyle name="Normal 7 3 2 3 5 5 2 3" xfId="26192" xr:uid="{00000000-0005-0000-0000-000023680000}"/>
    <cellStyle name="Normal 7 3 2 3 5 5 3" xfId="26193" xr:uid="{00000000-0005-0000-0000-000024680000}"/>
    <cellStyle name="Normal 7 3 2 3 5 5 3 2" xfId="26194" xr:uid="{00000000-0005-0000-0000-000025680000}"/>
    <cellStyle name="Normal 7 3 2 3 5 5 4" xfId="26195" xr:uid="{00000000-0005-0000-0000-000026680000}"/>
    <cellStyle name="Normal 7 3 2 3 5 6" xfId="26196" xr:uid="{00000000-0005-0000-0000-000027680000}"/>
    <cellStyle name="Normal 7 3 2 3 5 6 2" xfId="26197" xr:uid="{00000000-0005-0000-0000-000028680000}"/>
    <cellStyle name="Normal 7 3 2 3 5 6 2 2" xfId="26198" xr:uid="{00000000-0005-0000-0000-000029680000}"/>
    <cellStyle name="Normal 7 3 2 3 5 6 3" xfId="26199" xr:uid="{00000000-0005-0000-0000-00002A680000}"/>
    <cellStyle name="Normal 7 3 2 3 5 7" xfId="26200" xr:uid="{00000000-0005-0000-0000-00002B680000}"/>
    <cellStyle name="Normal 7 3 2 3 5 7 2" xfId="26201" xr:uid="{00000000-0005-0000-0000-00002C680000}"/>
    <cellStyle name="Normal 7 3 2 3 5 8" xfId="26202" xr:uid="{00000000-0005-0000-0000-00002D680000}"/>
    <cellStyle name="Normal 7 3 2 3 6" xfId="26203" xr:uid="{00000000-0005-0000-0000-00002E680000}"/>
    <cellStyle name="Normal 7 3 2 3 6 2" xfId="26204" xr:uid="{00000000-0005-0000-0000-00002F680000}"/>
    <cellStyle name="Normal 7 3 2 3 6 2 2" xfId="26205" xr:uid="{00000000-0005-0000-0000-000030680000}"/>
    <cellStyle name="Normal 7 3 2 3 6 2 2 2" xfId="26206" xr:uid="{00000000-0005-0000-0000-000031680000}"/>
    <cellStyle name="Normal 7 3 2 3 6 2 2 2 2" xfId="26207" xr:uid="{00000000-0005-0000-0000-000032680000}"/>
    <cellStyle name="Normal 7 3 2 3 6 2 2 3" xfId="26208" xr:uid="{00000000-0005-0000-0000-000033680000}"/>
    <cellStyle name="Normal 7 3 2 3 6 2 3" xfId="26209" xr:uid="{00000000-0005-0000-0000-000034680000}"/>
    <cellStyle name="Normal 7 3 2 3 6 2 3 2" xfId="26210" xr:uid="{00000000-0005-0000-0000-000035680000}"/>
    <cellStyle name="Normal 7 3 2 3 6 2 4" xfId="26211" xr:uid="{00000000-0005-0000-0000-000036680000}"/>
    <cellStyle name="Normal 7 3 2 3 6 3" xfId="26212" xr:uid="{00000000-0005-0000-0000-000037680000}"/>
    <cellStyle name="Normal 7 3 2 3 6 3 2" xfId="26213" xr:uid="{00000000-0005-0000-0000-000038680000}"/>
    <cellStyle name="Normal 7 3 2 3 6 3 2 2" xfId="26214" xr:uid="{00000000-0005-0000-0000-000039680000}"/>
    <cellStyle name="Normal 7 3 2 3 6 3 2 2 2" xfId="26215" xr:uid="{00000000-0005-0000-0000-00003A680000}"/>
    <cellStyle name="Normal 7 3 2 3 6 3 2 3" xfId="26216" xr:uid="{00000000-0005-0000-0000-00003B680000}"/>
    <cellStyle name="Normal 7 3 2 3 6 3 3" xfId="26217" xr:uid="{00000000-0005-0000-0000-00003C680000}"/>
    <cellStyle name="Normal 7 3 2 3 6 3 3 2" xfId="26218" xr:uid="{00000000-0005-0000-0000-00003D680000}"/>
    <cellStyle name="Normal 7 3 2 3 6 3 4" xfId="26219" xr:uid="{00000000-0005-0000-0000-00003E680000}"/>
    <cellStyle name="Normal 7 3 2 3 6 4" xfId="26220" xr:uid="{00000000-0005-0000-0000-00003F680000}"/>
    <cellStyle name="Normal 7 3 2 3 6 4 2" xfId="26221" xr:uid="{00000000-0005-0000-0000-000040680000}"/>
    <cellStyle name="Normal 7 3 2 3 6 4 2 2" xfId="26222" xr:uid="{00000000-0005-0000-0000-000041680000}"/>
    <cellStyle name="Normal 7 3 2 3 6 4 2 2 2" xfId="26223" xr:uid="{00000000-0005-0000-0000-000042680000}"/>
    <cellStyle name="Normal 7 3 2 3 6 4 2 3" xfId="26224" xr:uid="{00000000-0005-0000-0000-000043680000}"/>
    <cellStyle name="Normal 7 3 2 3 6 4 3" xfId="26225" xr:uid="{00000000-0005-0000-0000-000044680000}"/>
    <cellStyle name="Normal 7 3 2 3 6 4 3 2" xfId="26226" xr:uid="{00000000-0005-0000-0000-000045680000}"/>
    <cellStyle name="Normal 7 3 2 3 6 4 4" xfId="26227" xr:uid="{00000000-0005-0000-0000-000046680000}"/>
    <cellStyle name="Normal 7 3 2 3 6 5" xfId="26228" xr:uid="{00000000-0005-0000-0000-000047680000}"/>
    <cellStyle name="Normal 7 3 2 3 6 5 2" xfId="26229" xr:uid="{00000000-0005-0000-0000-000048680000}"/>
    <cellStyle name="Normal 7 3 2 3 6 5 2 2" xfId="26230" xr:uid="{00000000-0005-0000-0000-000049680000}"/>
    <cellStyle name="Normal 7 3 2 3 6 5 3" xfId="26231" xr:uid="{00000000-0005-0000-0000-00004A680000}"/>
    <cellStyle name="Normal 7 3 2 3 6 6" xfId="26232" xr:uid="{00000000-0005-0000-0000-00004B680000}"/>
    <cellStyle name="Normal 7 3 2 3 6 6 2" xfId="26233" xr:uid="{00000000-0005-0000-0000-00004C680000}"/>
    <cellStyle name="Normal 7 3 2 3 6 7" xfId="26234" xr:uid="{00000000-0005-0000-0000-00004D680000}"/>
    <cellStyle name="Normal 7 3 2 3 7" xfId="26235" xr:uid="{00000000-0005-0000-0000-00004E680000}"/>
    <cellStyle name="Normal 7 3 2 3 7 2" xfId="26236" xr:uid="{00000000-0005-0000-0000-00004F680000}"/>
    <cellStyle name="Normal 7 3 2 3 7 2 2" xfId="26237" xr:uid="{00000000-0005-0000-0000-000050680000}"/>
    <cellStyle name="Normal 7 3 2 3 7 2 2 2" xfId="26238" xr:uid="{00000000-0005-0000-0000-000051680000}"/>
    <cellStyle name="Normal 7 3 2 3 7 2 3" xfId="26239" xr:uid="{00000000-0005-0000-0000-000052680000}"/>
    <cellStyle name="Normal 7 3 2 3 7 3" xfId="26240" xr:uid="{00000000-0005-0000-0000-000053680000}"/>
    <cellStyle name="Normal 7 3 2 3 7 3 2" xfId="26241" xr:uid="{00000000-0005-0000-0000-000054680000}"/>
    <cellStyle name="Normal 7 3 2 3 7 4" xfId="26242" xr:uid="{00000000-0005-0000-0000-000055680000}"/>
    <cellStyle name="Normal 7 3 2 3 8" xfId="26243" xr:uid="{00000000-0005-0000-0000-000056680000}"/>
    <cellStyle name="Normal 7 3 2 3 8 2" xfId="26244" xr:uid="{00000000-0005-0000-0000-000057680000}"/>
    <cellStyle name="Normal 7 3 2 3 8 2 2" xfId="26245" xr:uid="{00000000-0005-0000-0000-000058680000}"/>
    <cellStyle name="Normal 7 3 2 3 8 2 2 2" xfId="26246" xr:uid="{00000000-0005-0000-0000-000059680000}"/>
    <cellStyle name="Normal 7 3 2 3 8 2 3" xfId="26247" xr:uid="{00000000-0005-0000-0000-00005A680000}"/>
    <cellStyle name="Normal 7 3 2 3 8 3" xfId="26248" xr:uid="{00000000-0005-0000-0000-00005B680000}"/>
    <cellStyle name="Normal 7 3 2 3 8 3 2" xfId="26249" xr:uid="{00000000-0005-0000-0000-00005C680000}"/>
    <cellStyle name="Normal 7 3 2 3 8 4" xfId="26250" xr:uid="{00000000-0005-0000-0000-00005D680000}"/>
    <cellStyle name="Normal 7 3 2 3 9" xfId="26251" xr:uid="{00000000-0005-0000-0000-00005E680000}"/>
    <cellStyle name="Normal 7 3 2 3 9 2" xfId="26252" xr:uid="{00000000-0005-0000-0000-00005F680000}"/>
    <cellStyle name="Normal 7 3 2 3 9 2 2" xfId="26253" xr:uid="{00000000-0005-0000-0000-000060680000}"/>
    <cellStyle name="Normal 7 3 2 3 9 2 2 2" xfId="26254" xr:uid="{00000000-0005-0000-0000-000061680000}"/>
    <cellStyle name="Normal 7 3 2 3 9 2 3" xfId="26255" xr:uid="{00000000-0005-0000-0000-000062680000}"/>
    <cellStyle name="Normal 7 3 2 3 9 3" xfId="26256" xr:uid="{00000000-0005-0000-0000-000063680000}"/>
    <cellStyle name="Normal 7 3 2 3 9 3 2" xfId="26257" xr:uid="{00000000-0005-0000-0000-000064680000}"/>
    <cellStyle name="Normal 7 3 2 3 9 4" xfId="26258" xr:uid="{00000000-0005-0000-0000-000065680000}"/>
    <cellStyle name="Normal 7 3 2 4" xfId="1038" xr:uid="{00000000-0005-0000-0000-000066680000}"/>
    <cellStyle name="Normal 7 3 2 4 10" xfId="26260" xr:uid="{00000000-0005-0000-0000-000067680000}"/>
    <cellStyle name="Normal 7 3 2 4 10 2" xfId="26261" xr:uid="{00000000-0005-0000-0000-000068680000}"/>
    <cellStyle name="Normal 7 3 2 4 11" xfId="26262" xr:uid="{00000000-0005-0000-0000-000069680000}"/>
    <cellStyle name="Normal 7 3 2 4 11 2" xfId="26263" xr:uid="{00000000-0005-0000-0000-00006A680000}"/>
    <cellStyle name="Normal 7 3 2 4 12" xfId="26264" xr:uid="{00000000-0005-0000-0000-00006B680000}"/>
    <cellStyle name="Normal 7 3 2 4 13" xfId="26265" xr:uid="{00000000-0005-0000-0000-00006C680000}"/>
    <cellStyle name="Normal 7 3 2 4 14" xfId="26259" xr:uid="{00000000-0005-0000-0000-00006D680000}"/>
    <cellStyle name="Normal 7 3 2 4 2" xfId="26266" xr:uid="{00000000-0005-0000-0000-00006E680000}"/>
    <cellStyle name="Normal 7 3 2 4 2 2" xfId="26267" xr:uid="{00000000-0005-0000-0000-00006F680000}"/>
    <cellStyle name="Normal 7 3 2 4 2 2 2" xfId="26268" xr:uid="{00000000-0005-0000-0000-000070680000}"/>
    <cellStyle name="Normal 7 3 2 4 2 2 2 2" xfId="26269" xr:uid="{00000000-0005-0000-0000-000071680000}"/>
    <cellStyle name="Normal 7 3 2 4 2 2 2 2 2" xfId="26270" xr:uid="{00000000-0005-0000-0000-000072680000}"/>
    <cellStyle name="Normal 7 3 2 4 2 2 2 2 2 2" xfId="26271" xr:uid="{00000000-0005-0000-0000-000073680000}"/>
    <cellStyle name="Normal 7 3 2 4 2 2 2 2 3" xfId="26272" xr:uid="{00000000-0005-0000-0000-000074680000}"/>
    <cellStyle name="Normal 7 3 2 4 2 2 2 3" xfId="26273" xr:uid="{00000000-0005-0000-0000-000075680000}"/>
    <cellStyle name="Normal 7 3 2 4 2 2 2 3 2" xfId="26274" xr:uid="{00000000-0005-0000-0000-000076680000}"/>
    <cellStyle name="Normal 7 3 2 4 2 2 2 4" xfId="26275" xr:uid="{00000000-0005-0000-0000-000077680000}"/>
    <cellStyle name="Normal 7 3 2 4 2 2 3" xfId="26276" xr:uid="{00000000-0005-0000-0000-000078680000}"/>
    <cellStyle name="Normal 7 3 2 4 2 2 3 2" xfId="26277" xr:uid="{00000000-0005-0000-0000-000079680000}"/>
    <cellStyle name="Normal 7 3 2 4 2 2 3 2 2" xfId="26278" xr:uid="{00000000-0005-0000-0000-00007A680000}"/>
    <cellStyle name="Normal 7 3 2 4 2 2 3 2 2 2" xfId="26279" xr:uid="{00000000-0005-0000-0000-00007B680000}"/>
    <cellStyle name="Normal 7 3 2 4 2 2 3 2 3" xfId="26280" xr:uid="{00000000-0005-0000-0000-00007C680000}"/>
    <cellStyle name="Normal 7 3 2 4 2 2 3 3" xfId="26281" xr:uid="{00000000-0005-0000-0000-00007D680000}"/>
    <cellStyle name="Normal 7 3 2 4 2 2 3 3 2" xfId="26282" xr:uid="{00000000-0005-0000-0000-00007E680000}"/>
    <cellStyle name="Normal 7 3 2 4 2 2 3 4" xfId="26283" xr:uid="{00000000-0005-0000-0000-00007F680000}"/>
    <cellStyle name="Normal 7 3 2 4 2 2 4" xfId="26284" xr:uid="{00000000-0005-0000-0000-000080680000}"/>
    <cellStyle name="Normal 7 3 2 4 2 2 4 2" xfId="26285" xr:uid="{00000000-0005-0000-0000-000081680000}"/>
    <cellStyle name="Normal 7 3 2 4 2 2 4 2 2" xfId="26286" xr:uid="{00000000-0005-0000-0000-000082680000}"/>
    <cellStyle name="Normal 7 3 2 4 2 2 4 2 2 2" xfId="26287" xr:uid="{00000000-0005-0000-0000-000083680000}"/>
    <cellStyle name="Normal 7 3 2 4 2 2 4 2 3" xfId="26288" xr:uid="{00000000-0005-0000-0000-000084680000}"/>
    <cellStyle name="Normal 7 3 2 4 2 2 4 3" xfId="26289" xr:uid="{00000000-0005-0000-0000-000085680000}"/>
    <cellStyle name="Normal 7 3 2 4 2 2 4 3 2" xfId="26290" xr:uid="{00000000-0005-0000-0000-000086680000}"/>
    <cellStyle name="Normal 7 3 2 4 2 2 4 4" xfId="26291" xr:uid="{00000000-0005-0000-0000-000087680000}"/>
    <cellStyle name="Normal 7 3 2 4 2 2 5" xfId="26292" xr:uid="{00000000-0005-0000-0000-000088680000}"/>
    <cellStyle name="Normal 7 3 2 4 2 2 5 2" xfId="26293" xr:uid="{00000000-0005-0000-0000-000089680000}"/>
    <cellStyle name="Normal 7 3 2 4 2 2 5 2 2" xfId="26294" xr:uid="{00000000-0005-0000-0000-00008A680000}"/>
    <cellStyle name="Normal 7 3 2 4 2 2 5 3" xfId="26295" xr:uid="{00000000-0005-0000-0000-00008B680000}"/>
    <cellStyle name="Normal 7 3 2 4 2 2 6" xfId="26296" xr:uid="{00000000-0005-0000-0000-00008C680000}"/>
    <cellStyle name="Normal 7 3 2 4 2 2 6 2" xfId="26297" xr:uid="{00000000-0005-0000-0000-00008D680000}"/>
    <cellStyle name="Normal 7 3 2 4 2 2 7" xfId="26298" xr:uid="{00000000-0005-0000-0000-00008E680000}"/>
    <cellStyle name="Normal 7 3 2 4 2 3" xfId="26299" xr:uid="{00000000-0005-0000-0000-00008F680000}"/>
    <cellStyle name="Normal 7 3 2 4 2 3 2" xfId="26300" xr:uid="{00000000-0005-0000-0000-000090680000}"/>
    <cellStyle name="Normal 7 3 2 4 2 3 2 2" xfId="26301" xr:uid="{00000000-0005-0000-0000-000091680000}"/>
    <cellStyle name="Normal 7 3 2 4 2 3 2 2 2" xfId="26302" xr:uid="{00000000-0005-0000-0000-000092680000}"/>
    <cellStyle name="Normal 7 3 2 4 2 3 2 3" xfId="26303" xr:uid="{00000000-0005-0000-0000-000093680000}"/>
    <cellStyle name="Normal 7 3 2 4 2 3 3" xfId="26304" xr:uid="{00000000-0005-0000-0000-000094680000}"/>
    <cellStyle name="Normal 7 3 2 4 2 3 3 2" xfId="26305" xr:uid="{00000000-0005-0000-0000-000095680000}"/>
    <cellStyle name="Normal 7 3 2 4 2 3 4" xfId="26306" xr:uid="{00000000-0005-0000-0000-000096680000}"/>
    <cellStyle name="Normal 7 3 2 4 2 4" xfId="26307" xr:uid="{00000000-0005-0000-0000-000097680000}"/>
    <cellStyle name="Normal 7 3 2 4 2 4 2" xfId="26308" xr:uid="{00000000-0005-0000-0000-000098680000}"/>
    <cellStyle name="Normal 7 3 2 4 2 4 2 2" xfId="26309" xr:uid="{00000000-0005-0000-0000-000099680000}"/>
    <cellStyle name="Normal 7 3 2 4 2 4 2 2 2" xfId="26310" xr:uid="{00000000-0005-0000-0000-00009A680000}"/>
    <cellStyle name="Normal 7 3 2 4 2 4 2 3" xfId="26311" xr:uid="{00000000-0005-0000-0000-00009B680000}"/>
    <cellStyle name="Normal 7 3 2 4 2 4 3" xfId="26312" xr:uid="{00000000-0005-0000-0000-00009C680000}"/>
    <cellStyle name="Normal 7 3 2 4 2 4 3 2" xfId="26313" xr:uid="{00000000-0005-0000-0000-00009D680000}"/>
    <cellStyle name="Normal 7 3 2 4 2 4 4" xfId="26314" xr:uid="{00000000-0005-0000-0000-00009E680000}"/>
    <cellStyle name="Normal 7 3 2 4 2 5" xfId="26315" xr:uid="{00000000-0005-0000-0000-00009F680000}"/>
    <cellStyle name="Normal 7 3 2 4 2 5 2" xfId="26316" xr:uid="{00000000-0005-0000-0000-0000A0680000}"/>
    <cellStyle name="Normal 7 3 2 4 2 5 2 2" xfId="26317" xr:uid="{00000000-0005-0000-0000-0000A1680000}"/>
    <cellStyle name="Normal 7 3 2 4 2 5 2 2 2" xfId="26318" xr:uid="{00000000-0005-0000-0000-0000A2680000}"/>
    <cellStyle name="Normal 7 3 2 4 2 5 2 3" xfId="26319" xr:uid="{00000000-0005-0000-0000-0000A3680000}"/>
    <cellStyle name="Normal 7 3 2 4 2 5 3" xfId="26320" xr:uid="{00000000-0005-0000-0000-0000A4680000}"/>
    <cellStyle name="Normal 7 3 2 4 2 5 3 2" xfId="26321" xr:uid="{00000000-0005-0000-0000-0000A5680000}"/>
    <cellStyle name="Normal 7 3 2 4 2 5 4" xfId="26322" xr:uid="{00000000-0005-0000-0000-0000A6680000}"/>
    <cellStyle name="Normal 7 3 2 4 2 6" xfId="26323" xr:uid="{00000000-0005-0000-0000-0000A7680000}"/>
    <cellStyle name="Normal 7 3 2 4 2 6 2" xfId="26324" xr:uid="{00000000-0005-0000-0000-0000A8680000}"/>
    <cellStyle name="Normal 7 3 2 4 2 6 2 2" xfId="26325" xr:uid="{00000000-0005-0000-0000-0000A9680000}"/>
    <cellStyle name="Normal 7 3 2 4 2 6 3" xfId="26326" xr:uid="{00000000-0005-0000-0000-0000AA680000}"/>
    <cellStyle name="Normal 7 3 2 4 2 7" xfId="26327" xr:uid="{00000000-0005-0000-0000-0000AB680000}"/>
    <cellStyle name="Normal 7 3 2 4 2 7 2" xfId="26328" xr:uid="{00000000-0005-0000-0000-0000AC680000}"/>
    <cellStyle name="Normal 7 3 2 4 2 8" xfId="26329" xr:uid="{00000000-0005-0000-0000-0000AD680000}"/>
    <cellStyle name="Normal 7 3 2 4 2 8 2" xfId="26330" xr:uid="{00000000-0005-0000-0000-0000AE680000}"/>
    <cellStyle name="Normal 7 3 2 4 2 9" xfId="26331" xr:uid="{00000000-0005-0000-0000-0000AF680000}"/>
    <cellStyle name="Normal 7 3 2 4 3" xfId="26332" xr:uid="{00000000-0005-0000-0000-0000B0680000}"/>
    <cellStyle name="Normal 7 3 2 4 3 2" xfId="26333" xr:uid="{00000000-0005-0000-0000-0000B1680000}"/>
    <cellStyle name="Normal 7 3 2 4 3 2 2" xfId="26334" xr:uid="{00000000-0005-0000-0000-0000B2680000}"/>
    <cellStyle name="Normal 7 3 2 4 3 2 2 2" xfId="26335" xr:uid="{00000000-0005-0000-0000-0000B3680000}"/>
    <cellStyle name="Normal 7 3 2 4 3 2 2 2 2" xfId="26336" xr:uid="{00000000-0005-0000-0000-0000B4680000}"/>
    <cellStyle name="Normal 7 3 2 4 3 2 2 2 2 2" xfId="26337" xr:uid="{00000000-0005-0000-0000-0000B5680000}"/>
    <cellStyle name="Normal 7 3 2 4 3 2 2 2 3" xfId="26338" xr:uid="{00000000-0005-0000-0000-0000B6680000}"/>
    <cellStyle name="Normal 7 3 2 4 3 2 2 3" xfId="26339" xr:uid="{00000000-0005-0000-0000-0000B7680000}"/>
    <cellStyle name="Normal 7 3 2 4 3 2 2 3 2" xfId="26340" xr:uid="{00000000-0005-0000-0000-0000B8680000}"/>
    <cellStyle name="Normal 7 3 2 4 3 2 2 4" xfId="26341" xr:uid="{00000000-0005-0000-0000-0000B9680000}"/>
    <cellStyle name="Normal 7 3 2 4 3 2 3" xfId="26342" xr:uid="{00000000-0005-0000-0000-0000BA680000}"/>
    <cellStyle name="Normal 7 3 2 4 3 2 3 2" xfId="26343" xr:uid="{00000000-0005-0000-0000-0000BB680000}"/>
    <cellStyle name="Normal 7 3 2 4 3 2 3 2 2" xfId="26344" xr:uid="{00000000-0005-0000-0000-0000BC680000}"/>
    <cellStyle name="Normal 7 3 2 4 3 2 3 2 2 2" xfId="26345" xr:uid="{00000000-0005-0000-0000-0000BD680000}"/>
    <cellStyle name="Normal 7 3 2 4 3 2 3 2 3" xfId="26346" xr:uid="{00000000-0005-0000-0000-0000BE680000}"/>
    <cellStyle name="Normal 7 3 2 4 3 2 3 3" xfId="26347" xr:uid="{00000000-0005-0000-0000-0000BF680000}"/>
    <cellStyle name="Normal 7 3 2 4 3 2 3 3 2" xfId="26348" xr:uid="{00000000-0005-0000-0000-0000C0680000}"/>
    <cellStyle name="Normal 7 3 2 4 3 2 3 4" xfId="26349" xr:uid="{00000000-0005-0000-0000-0000C1680000}"/>
    <cellStyle name="Normal 7 3 2 4 3 2 4" xfId="26350" xr:uid="{00000000-0005-0000-0000-0000C2680000}"/>
    <cellStyle name="Normal 7 3 2 4 3 2 4 2" xfId="26351" xr:uid="{00000000-0005-0000-0000-0000C3680000}"/>
    <cellStyle name="Normal 7 3 2 4 3 2 4 2 2" xfId="26352" xr:uid="{00000000-0005-0000-0000-0000C4680000}"/>
    <cellStyle name="Normal 7 3 2 4 3 2 4 2 2 2" xfId="26353" xr:uid="{00000000-0005-0000-0000-0000C5680000}"/>
    <cellStyle name="Normal 7 3 2 4 3 2 4 2 3" xfId="26354" xr:uid="{00000000-0005-0000-0000-0000C6680000}"/>
    <cellStyle name="Normal 7 3 2 4 3 2 4 3" xfId="26355" xr:uid="{00000000-0005-0000-0000-0000C7680000}"/>
    <cellStyle name="Normal 7 3 2 4 3 2 4 3 2" xfId="26356" xr:uid="{00000000-0005-0000-0000-0000C8680000}"/>
    <cellStyle name="Normal 7 3 2 4 3 2 4 4" xfId="26357" xr:uid="{00000000-0005-0000-0000-0000C9680000}"/>
    <cellStyle name="Normal 7 3 2 4 3 2 5" xfId="26358" xr:uid="{00000000-0005-0000-0000-0000CA680000}"/>
    <cellStyle name="Normal 7 3 2 4 3 2 5 2" xfId="26359" xr:uid="{00000000-0005-0000-0000-0000CB680000}"/>
    <cellStyle name="Normal 7 3 2 4 3 2 5 2 2" xfId="26360" xr:uid="{00000000-0005-0000-0000-0000CC680000}"/>
    <cellStyle name="Normal 7 3 2 4 3 2 5 3" xfId="26361" xr:uid="{00000000-0005-0000-0000-0000CD680000}"/>
    <cellStyle name="Normal 7 3 2 4 3 2 6" xfId="26362" xr:uid="{00000000-0005-0000-0000-0000CE680000}"/>
    <cellStyle name="Normal 7 3 2 4 3 2 6 2" xfId="26363" xr:uid="{00000000-0005-0000-0000-0000CF680000}"/>
    <cellStyle name="Normal 7 3 2 4 3 2 7" xfId="26364" xr:uid="{00000000-0005-0000-0000-0000D0680000}"/>
    <cellStyle name="Normal 7 3 2 4 3 3" xfId="26365" xr:uid="{00000000-0005-0000-0000-0000D1680000}"/>
    <cellStyle name="Normal 7 3 2 4 3 3 2" xfId="26366" xr:uid="{00000000-0005-0000-0000-0000D2680000}"/>
    <cellStyle name="Normal 7 3 2 4 3 3 2 2" xfId="26367" xr:uid="{00000000-0005-0000-0000-0000D3680000}"/>
    <cellStyle name="Normal 7 3 2 4 3 3 2 2 2" xfId="26368" xr:uid="{00000000-0005-0000-0000-0000D4680000}"/>
    <cellStyle name="Normal 7 3 2 4 3 3 2 3" xfId="26369" xr:uid="{00000000-0005-0000-0000-0000D5680000}"/>
    <cellStyle name="Normal 7 3 2 4 3 3 3" xfId="26370" xr:uid="{00000000-0005-0000-0000-0000D6680000}"/>
    <cellStyle name="Normal 7 3 2 4 3 3 3 2" xfId="26371" xr:uid="{00000000-0005-0000-0000-0000D7680000}"/>
    <cellStyle name="Normal 7 3 2 4 3 3 4" xfId="26372" xr:uid="{00000000-0005-0000-0000-0000D8680000}"/>
    <cellStyle name="Normal 7 3 2 4 3 4" xfId="26373" xr:uid="{00000000-0005-0000-0000-0000D9680000}"/>
    <cellStyle name="Normal 7 3 2 4 3 4 2" xfId="26374" xr:uid="{00000000-0005-0000-0000-0000DA680000}"/>
    <cellStyle name="Normal 7 3 2 4 3 4 2 2" xfId="26375" xr:uid="{00000000-0005-0000-0000-0000DB680000}"/>
    <cellStyle name="Normal 7 3 2 4 3 4 2 2 2" xfId="26376" xr:uid="{00000000-0005-0000-0000-0000DC680000}"/>
    <cellStyle name="Normal 7 3 2 4 3 4 2 3" xfId="26377" xr:uid="{00000000-0005-0000-0000-0000DD680000}"/>
    <cellStyle name="Normal 7 3 2 4 3 4 3" xfId="26378" xr:uid="{00000000-0005-0000-0000-0000DE680000}"/>
    <cellStyle name="Normal 7 3 2 4 3 4 3 2" xfId="26379" xr:uid="{00000000-0005-0000-0000-0000DF680000}"/>
    <cellStyle name="Normal 7 3 2 4 3 4 4" xfId="26380" xr:uid="{00000000-0005-0000-0000-0000E0680000}"/>
    <cellStyle name="Normal 7 3 2 4 3 5" xfId="26381" xr:uid="{00000000-0005-0000-0000-0000E1680000}"/>
    <cellStyle name="Normal 7 3 2 4 3 5 2" xfId="26382" xr:uid="{00000000-0005-0000-0000-0000E2680000}"/>
    <cellStyle name="Normal 7 3 2 4 3 5 2 2" xfId="26383" xr:uid="{00000000-0005-0000-0000-0000E3680000}"/>
    <cellStyle name="Normal 7 3 2 4 3 5 2 2 2" xfId="26384" xr:uid="{00000000-0005-0000-0000-0000E4680000}"/>
    <cellStyle name="Normal 7 3 2 4 3 5 2 3" xfId="26385" xr:uid="{00000000-0005-0000-0000-0000E5680000}"/>
    <cellStyle name="Normal 7 3 2 4 3 5 3" xfId="26386" xr:uid="{00000000-0005-0000-0000-0000E6680000}"/>
    <cellStyle name="Normal 7 3 2 4 3 5 3 2" xfId="26387" xr:uid="{00000000-0005-0000-0000-0000E7680000}"/>
    <cellStyle name="Normal 7 3 2 4 3 5 4" xfId="26388" xr:uid="{00000000-0005-0000-0000-0000E8680000}"/>
    <cellStyle name="Normal 7 3 2 4 3 6" xfId="26389" xr:uid="{00000000-0005-0000-0000-0000E9680000}"/>
    <cellStyle name="Normal 7 3 2 4 3 6 2" xfId="26390" xr:uid="{00000000-0005-0000-0000-0000EA680000}"/>
    <cellStyle name="Normal 7 3 2 4 3 6 2 2" xfId="26391" xr:uid="{00000000-0005-0000-0000-0000EB680000}"/>
    <cellStyle name="Normal 7 3 2 4 3 6 3" xfId="26392" xr:uid="{00000000-0005-0000-0000-0000EC680000}"/>
    <cellStyle name="Normal 7 3 2 4 3 7" xfId="26393" xr:uid="{00000000-0005-0000-0000-0000ED680000}"/>
    <cellStyle name="Normal 7 3 2 4 3 7 2" xfId="26394" xr:uid="{00000000-0005-0000-0000-0000EE680000}"/>
    <cellStyle name="Normal 7 3 2 4 3 8" xfId="26395" xr:uid="{00000000-0005-0000-0000-0000EF680000}"/>
    <cellStyle name="Normal 7 3 2 4 4" xfId="26396" xr:uid="{00000000-0005-0000-0000-0000F0680000}"/>
    <cellStyle name="Normal 7 3 2 4 4 2" xfId="26397" xr:uid="{00000000-0005-0000-0000-0000F1680000}"/>
    <cellStyle name="Normal 7 3 2 4 4 2 2" xfId="26398" xr:uid="{00000000-0005-0000-0000-0000F2680000}"/>
    <cellStyle name="Normal 7 3 2 4 4 2 2 2" xfId="26399" xr:uid="{00000000-0005-0000-0000-0000F3680000}"/>
    <cellStyle name="Normal 7 3 2 4 4 2 2 2 2" xfId="26400" xr:uid="{00000000-0005-0000-0000-0000F4680000}"/>
    <cellStyle name="Normal 7 3 2 4 4 2 2 3" xfId="26401" xr:uid="{00000000-0005-0000-0000-0000F5680000}"/>
    <cellStyle name="Normal 7 3 2 4 4 2 3" xfId="26402" xr:uid="{00000000-0005-0000-0000-0000F6680000}"/>
    <cellStyle name="Normal 7 3 2 4 4 2 3 2" xfId="26403" xr:uid="{00000000-0005-0000-0000-0000F7680000}"/>
    <cellStyle name="Normal 7 3 2 4 4 2 4" xfId="26404" xr:uid="{00000000-0005-0000-0000-0000F8680000}"/>
    <cellStyle name="Normal 7 3 2 4 4 3" xfId="26405" xr:uid="{00000000-0005-0000-0000-0000F9680000}"/>
    <cellStyle name="Normal 7 3 2 4 4 3 2" xfId="26406" xr:uid="{00000000-0005-0000-0000-0000FA680000}"/>
    <cellStyle name="Normal 7 3 2 4 4 3 2 2" xfId="26407" xr:uid="{00000000-0005-0000-0000-0000FB680000}"/>
    <cellStyle name="Normal 7 3 2 4 4 3 2 2 2" xfId="26408" xr:uid="{00000000-0005-0000-0000-0000FC680000}"/>
    <cellStyle name="Normal 7 3 2 4 4 3 2 3" xfId="26409" xr:uid="{00000000-0005-0000-0000-0000FD680000}"/>
    <cellStyle name="Normal 7 3 2 4 4 3 3" xfId="26410" xr:uid="{00000000-0005-0000-0000-0000FE680000}"/>
    <cellStyle name="Normal 7 3 2 4 4 3 3 2" xfId="26411" xr:uid="{00000000-0005-0000-0000-0000FF680000}"/>
    <cellStyle name="Normal 7 3 2 4 4 3 4" xfId="26412" xr:uid="{00000000-0005-0000-0000-000000690000}"/>
    <cellStyle name="Normal 7 3 2 4 4 4" xfId="26413" xr:uid="{00000000-0005-0000-0000-000001690000}"/>
    <cellStyle name="Normal 7 3 2 4 4 4 2" xfId="26414" xr:uid="{00000000-0005-0000-0000-000002690000}"/>
    <cellStyle name="Normal 7 3 2 4 4 4 2 2" xfId="26415" xr:uid="{00000000-0005-0000-0000-000003690000}"/>
    <cellStyle name="Normal 7 3 2 4 4 4 2 2 2" xfId="26416" xr:uid="{00000000-0005-0000-0000-000004690000}"/>
    <cellStyle name="Normal 7 3 2 4 4 4 2 3" xfId="26417" xr:uid="{00000000-0005-0000-0000-000005690000}"/>
    <cellStyle name="Normal 7 3 2 4 4 4 3" xfId="26418" xr:uid="{00000000-0005-0000-0000-000006690000}"/>
    <cellStyle name="Normal 7 3 2 4 4 4 3 2" xfId="26419" xr:uid="{00000000-0005-0000-0000-000007690000}"/>
    <cellStyle name="Normal 7 3 2 4 4 4 4" xfId="26420" xr:uid="{00000000-0005-0000-0000-000008690000}"/>
    <cellStyle name="Normal 7 3 2 4 4 5" xfId="26421" xr:uid="{00000000-0005-0000-0000-000009690000}"/>
    <cellStyle name="Normal 7 3 2 4 4 5 2" xfId="26422" xr:uid="{00000000-0005-0000-0000-00000A690000}"/>
    <cellStyle name="Normal 7 3 2 4 4 5 2 2" xfId="26423" xr:uid="{00000000-0005-0000-0000-00000B690000}"/>
    <cellStyle name="Normal 7 3 2 4 4 5 3" xfId="26424" xr:uid="{00000000-0005-0000-0000-00000C690000}"/>
    <cellStyle name="Normal 7 3 2 4 4 6" xfId="26425" xr:uid="{00000000-0005-0000-0000-00000D690000}"/>
    <cellStyle name="Normal 7 3 2 4 4 6 2" xfId="26426" xr:uid="{00000000-0005-0000-0000-00000E690000}"/>
    <cellStyle name="Normal 7 3 2 4 4 7" xfId="26427" xr:uid="{00000000-0005-0000-0000-00000F690000}"/>
    <cellStyle name="Normal 7 3 2 4 5" xfId="26428" xr:uid="{00000000-0005-0000-0000-000010690000}"/>
    <cellStyle name="Normal 7 3 2 4 5 2" xfId="26429" xr:uid="{00000000-0005-0000-0000-000011690000}"/>
    <cellStyle name="Normal 7 3 2 4 5 2 2" xfId="26430" xr:uid="{00000000-0005-0000-0000-000012690000}"/>
    <cellStyle name="Normal 7 3 2 4 5 2 2 2" xfId="26431" xr:uid="{00000000-0005-0000-0000-000013690000}"/>
    <cellStyle name="Normal 7 3 2 4 5 2 3" xfId="26432" xr:uid="{00000000-0005-0000-0000-000014690000}"/>
    <cellStyle name="Normal 7 3 2 4 5 3" xfId="26433" xr:uid="{00000000-0005-0000-0000-000015690000}"/>
    <cellStyle name="Normal 7 3 2 4 5 3 2" xfId="26434" xr:uid="{00000000-0005-0000-0000-000016690000}"/>
    <cellStyle name="Normal 7 3 2 4 5 4" xfId="26435" xr:uid="{00000000-0005-0000-0000-000017690000}"/>
    <cellStyle name="Normal 7 3 2 4 6" xfId="26436" xr:uid="{00000000-0005-0000-0000-000018690000}"/>
    <cellStyle name="Normal 7 3 2 4 6 2" xfId="26437" xr:uid="{00000000-0005-0000-0000-000019690000}"/>
    <cellStyle name="Normal 7 3 2 4 6 2 2" xfId="26438" xr:uid="{00000000-0005-0000-0000-00001A690000}"/>
    <cellStyle name="Normal 7 3 2 4 6 2 2 2" xfId="26439" xr:uid="{00000000-0005-0000-0000-00001B690000}"/>
    <cellStyle name="Normal 7 3 2 4 6 2 3" xfId="26440" xr:uid="{00000000-0005-0000-0000-00001C690000}"/>
    <cellStyle name="Normal 7 3 2 4 6 3" xfId="26441" xr:uid="{00000000-0005-0000-0000-00001D690000}"/>
    <cellStyle name="Normal 7 3 2 4 6 3 2" xfId="26442" xr:uid="{00000000-0005-0000-0000-00001E690000}"/>
    <cellStyle name="Normal 7 3 2 4 6 4" xfId="26443" xr:uid="{00000000-0005-0000-0000-00001F690000}"/>
    <cellStyle name="Normal 7 3 2 4 7" xfId="26444" xr:uid="{00000000-0005-0000-0000-000020690000}"/>
    <cellStyle name="Normal 7 3 2 4 7 2" xfId="26445" xr:uid="{00000000-0005-0000-0000-000021690000}"/>
    <cellStyle name="Normal 7 3 2 4 7 2 2" xfId="26446" xr:uid="{00000000-0005-0000-0000-000022690000}"/>
    <cellStyle name="Normal 7 3 2 4 7 2 2 2" xfId="26447" xr:uid="{00000000-0005-0000-0000-000023690000}"/>
    <cellStyle name="Normal 7 3 2 4 7 2 3" xfId="26448" xr:uid="{00000000-0005-0000-0000-000024690000}"/>
    <cellStyle name="Normal 7 3 2 4 7 3" xfId="26449" xr:uid="{00000000-0005-0000-0000-000025690000}"/>
    <cellStyle name="Normal 7 3 2 4 7 3 2" xfId="26450" xr:uid="{00000000-0005-0000-0000-000026690000}"/>
    <cellStyle name="Normal 7 3 2 4 7 4" xfId="26451" xr:uid="{00000000-0005-0000-0000-000027690000}"/>
    <cellStyle name="Normal 7 3 2 4 8" xfId="26452" xr:uid="{00000000-0005-0000-0000-000028690000}"/>
    <cellStyle name="Normal 7 3 2 4 8 2" xfId="26453" xr:uid="{00000000-0005-0000-0000-000029690000}"/>
    <cellStyle name="Normal 7 3 2 4 8 2 2" xfId="26454" xr:uid="{00000000-0005-0000-0000-00002A690000}"/>
    <cellStyle name="Normal 7 3 2 4 8 2 2 2" xfId="26455" xr:uid="{00000000-0005-0000-0000-00002B690000}"/>
    <cellStyle name="Normal 7 3 2 4 8 2 3" xfId="26456" xr:uid="{00000000-0005-0000-0000-00002C690000}"/>
    <cellStyle name="Normal 7 3 2 4 8 3" xfId="26457" xr:uid="{00000000-0005-0000-0000-00002D690000}"/>
    <cellStyle name="Normal 7 3 2 4 8 3 2" xfId="26458" xr:uid="{00000000-0005-0000-0000-00002E690000}"/>
    <cellStyle name="Normal 7 3 2 4 8 4" xfId="26459" xr:uid="{00000000-0005-0000-0000-00002F690000}"/>
    <cellStyle name="Normal 7 3 2 4 9" xfId="26460" xr:uid="{00000000-0005-0000-0000-000030690000}"/>
    <cellStyle name="Normal 7 3 2 4 9 2" xfId="26461" xr:uid="{00000000-0005-0000-0000-000031690000}"/>
    <cellStyle name="Normal 7 3 2 4 9 2 2" xfId="26462" xr:uid="{00000000-0005-0000-0000-000032690000}"/>
    <cellStyle name="Normal 7 3 2 4 9 3" xfId="26463" xr:uid="{00000000-0005-0000-0000-000033690000}"/>
    <cellStyle name="Normal 7 3 2 5" xfId="26464" xr:uid="{00000000-0005-0000-0000-000034690000}"/>
    <cellStyle name="Normal 7 3 2 5 10" xfId="26465" xr:uid="{00000000-0005-0000-0000-000035690000}"/>
    <cellStyle name="Normal 7 3 2 5 2" xfId="26466" xr:uid="{00000000-0005-0000-0000-000036690000}"/>
    <cellStyle name="Normal 7 3 2 5 2 2" xfId="26467" xr:uid="{00000000-0005-0000-0000-000037690000}"/>
    <cellStyle name="Normal 7 3 2 5 2 2 2" xfId="26468" xr:uid="{00000000-0005-0000-0000-000038690000}"/>
    <cellStyle name="Normal 7 3 2 5 2 2 2 2" xfId="26469" xr:uid="{00000000-0005-0000-0000-000039690000}"/>
    <cellStyle name="Normal 7 3 2 5 2 2 2 2 2" xfId="26470" xr:uid="{00000000-0005-0000-0000-00003A690000}"/>
    <cellStyle name="Normal 7 3 2 5 2 2 2 3" xfId="26471" xr:uid="{00000000-0005-0000-0000-00003B690000}"/>
    <cellStyle name="Normal 7 3 2 5 2 2 3" xfId="26472" xr:uid="{00000000-0005-0000-0000-00003C690000}"/>
    <cellStyle name="Normal 7 3 2 5 2 2 3 2" xfId="26473" xr:uid="{00000000-0005-0000-0000-00003D690000}"/>
    <cellStyle name="Normal 7 3 2 5 2 2 4" xfId="26474" xr:uid="{00000000-0005-0000-0000-00003E690000}"/>
    <cellStyle name="Normal 7 3 2 5 2 3" xfId="26475" xr:uid="{00000000-0005-0000-0000-00003F690000}"/>
    <cellStyle name="Normal 7 3 2 5 2 3 2" xfId="26476" xr:uid="{00000000-0005-0000-0000-000040690000}"/>
    <cellStyle name="Normal 7 3 2 5 2 3 2 2" xfId="26477" xr:uid="{00000000-0005-0000-0000-000041690000}"/>
    <cellStyle name="Normal 7 3 2 5 2 3 2 2 2" xfId="26478" xr:uid="{00000000-0005-0000-0000-000042690000}"/>
    <cellStyle name="Normal 7 3 2 5 2 3 2 3" xfId="26479" xr:uid="{00000000-0005-0000-0000-000043690000}"/>
    <cellStyle name="Normal 7 3 2 5 2 3 3" xfId="26480" xr:uid="{00000000-0005-0000-0000-000044690000}"/>
    <cellStyle name="Normal 7 3 2 5 2 3 3 2" xfId="26481" xr:uid="{00000000-0005-0000-0000-000045690000}"/>
    <cellStyle name="Normal 7 3 2 5 2 3 4" xfId="26482" xr:uid="{00000000-0005-0000-0000-000046690000}"/>
    <cellStyle name="Normal 7 3 2 5 2 4" xfId="26483" xr:uid="{00000000-0005-0000-0000-000047690000}"/>
    <cellStyle name="Normal 7 3 2 5 2 4 2" xfId="26484" xr:uid="{00000000-0005-0000-0000-000048690000}"/>
    <cellStyle name="Normal 7 3 2 5 2 4 2 2" xfId="26485" xr:uid="{00000000-0005-0000-0000-000049690000}"/>
    <cellStyle name="Normal 7 3 2 5 2 4 2 2 2" xfId="26486" xr:uid="{00000000-0005-0000-0000-00004A690000}"/>
    <cellStyle name="Normal 7 3 2 5 2 4 2 3" xfId="26487" xr:uid="{00000000-0005-0000-0000-00004B690000}"/>
    <cellStyle name="Normal 7 3 2 5 2 4 3" xfId="26488" xr:uid="{00000000-0005-0000-0000-00004C690000}"/>
    <cellStyle name="Normal 7 3 2 5 2 4 3 2" xfId="26489" xr:uid="{00000000-0005-0000-0000-00004D690000}"/>
    <cellStyle name="Normal 7 3 2 5 2 4 4" xfId="26490" xr:uid="{00000000-0005-0000-0000-00004E690000}"/>
    <cellStyle name="Normal 7 3 2 5 2 5" xfId="26491" xr:uid="{00000000-0005-0000-0000-00004F690000}"/>
    <cellStyle name="Normal 7 3 2 5 2 5 2" xfId="26492" xr:uid="{00000000-0005-0000-0000-000050690000}"/>
    <cellStyle name="Normal 7 3 2 5 2 5 2 2" xfId="26493" xr:uid="{00000000-0005-0000-0000-000051690000}"/>
    <cellStyle name="Normal 7 3 2 5 2 5 3" xfId="26494" xr:uid="{00000000-0005-0000-0000-000052690000}"/>
    <cellStyle name="Normal 7 3 2 5 2 6" xfId="26495" xr:uid="{00000000-0005-0000-0000-000053690000}"/>
    <cellStyle name="Normal 7 3 2 5 2 6 2" xfId="26496" xr:uid="{00000000-0005-0000-0000-000054690000}"/>
    <cellStyle name="Normal 7 3 2 5 2 7" xfId="26497" xr:uid="{00000000-0005-0000-0000-000055690000}"/>
    <cellStyle name="Normal 7 3 2 5 3" xfId="26498" xr:uid="{00000000-0005-0000-0000-000056690000}"/>
    <cellStyle name="Normal 7 3 2 5 3 2" xfId="26499" xr:uid="{00000000-0005-0000-0000-000057690000}"/>
    <cellStyle name="Normal 7 3 2 5 3 2 2" xfId="26500" xr:uid="{00000000-0005-0000-0000-000058690000}"/>
    <cellStyle name="Normal 7 3 2 5 3 2 2 2" xfId="26501" xr:uid="{00000000-0005-0000-0000-000059690000}"/>
    <cellStyle name="Normal 7 3 2 5 3 2 3" xfId="26502" xr:uid="{00000000-0005-0000-0000-00005A690000}"/>
    <cellStyle name="Normal 7 3 2 5 3 3" xfId="26503" xr:uid="{00000000-0005-0000-0000-00005B690000}"/>
    <cellStyle name="Normal 7 3 2 5 3 3 2" xfId="26504" xr:uid="{00000000-0005-0000-0000-00005C690000}"/>
    <cellStyle name="Normal 7 3 2 5 3 4" xfId="26505" xr:uid="{00000000-0005-0000-0000-00005D690000}"/>
    <cellStyle name="Normal 7 3 2 5 4" xfId="26506" xr:uid="{00000000-0005-0000-0000-00005E690000}"/>
    <cellStyle name="Normal 7 3 2 5 4 2" xfId="26507" xr:uid="{00000000-0005-0000-0000-00005F690000}"/>
    <cellStyle name="Normal 7 3 2 5 4 2 2" xfId="26508" xr:uid="{00000000-0005-0000-0000-000060690000}"/>
    <cellStyle name="Normal 7 3 2 5 4 2 2 2" xfId="26509" xr:uid="{00000000-0005-0000-0000-000061690000}"/>
    <cellStyle name="Normal 7 3 2 5 4 2 3" xfId="26510" xr:uid="{00000000-0005-0000-0000-000062690000}"/>
    <cellStyle name="Normal 7 3 2 5 4 3" xfId="26511" xr:uid="{00000000-0005-0000-0000-000063690000}"/>
    <cellStyle name="Normal 7 3 2 5 4 3 2" xfId="26512" xr:uid="{00000000-0005-0000-0000-000064690000}"/>
    <cellStyle name="Normal 7 3 2 5 4 4" xfId="26513" xr:uid="{00000000-0005-0000-0000-000065690000}"/>
    <cellStyle name="Normal 7 3 2 5 5" xfId="26514" xr:uid="{00000000-0005-0000-0000-000066690000}"/>
    <cellStyle name="Normal 7 3 2 5 5 2" xfId="26515" xr:uid="{00000000-0005-0000-0000-000067690000}"/>
    <cellStyle name="Normal 7 3 2 5 5 2 2" xfId="26516" xr:uid="{00000000-0005-0000-0000-000068690000}"/>
    <cellStyle name="Normal 7 3 2 5 5 2 2 2" xfId="26517" xr:uid="{00000000-0005-0000-0000-000069690000}"/>
    <cellStyle name="Normal 7 3 2 5 5 2 3" xfId="26518" xr:uid="{00000000-0005-0000-0000-00006A690000}"/>
    <cellStyle name="Normal 7 3 2 5 5 3" xfId="26519" xr:uid="{00000000-0005-0000-0000-00006B690000}"/>
    <cellStyle name="Normal 7 3 2 5 5 3 2" xfId="26520" xr:uid="{00000000-0005-0000-0000-00006C690000}"/>
    <cellStyle name="Normal 7 3 2 5 5 4" xfId="26521" xr:uid="{00000000-0005-0000-0000-00006D690000}"/>
    <cellStyle name="Normal 7 3 2 5 6" xfId="26522" xr:uid="{00000000-0005-0000-0000-00006E690000}"/>
    <cellStyle name="Normal 7 3 2 5 6 2" xfId="26523" xr:uid="{00000000-0005-0000-0000-00006F690000}"/>
    <cellStyle name="Normal 7 3 2 5 6 2 2" xfId="26524" xr:uid="{00000000-0005-0000-0000-000070690000}"/>
    <cellStyle name="Normal 7 3 2 5 6 2 2 2" xfId="26525" xr:uid="{00000000-0005-0000-0000-000071690000}"/>
    <cellStyle name="Normal 7 3 2 5 6 2 3" xfId="26526" xr:uid="{00000000-0005-0000-0000-000072690000}"/>
    <cellStyle name="Normal 7 3 2 5 6 3" xfId="26527" xr:uid="{00000000-0005-0000-0000-000073690000}"/>
    <cellStyle name="Normal 7 3 2 5 6 3 2" xfId="26528" xr:uid="{00000000-0005-0000-0000-000074690000}"/>
    <cellStyle name="Normal 7 3 2 5 6 4" xfId="26529" xr:uid="{00000000-0005-0000-0000-000075690000}"/>
    <cellStyle name="Normal 7 3 2 5 7" xfId="26530" xr:uid="{00000000-0005-0000-0000-000076690000}"/>
    <cellStyle name="Normal 7 3 2 5 7 2" xfId="26531" xr:uid="{00000000-0005-0000-0000-000077690000}"/>
    <cellStyle name="Normal 7 3 2 5 7 2 2" xfId="26532" xr:uid="{00000000-0005-0000-0000-000078690000}"/>
    <cellStyle name="Normal 7 3 2 5 7 3" xfId="26533" xr:uid="{00000000-0005-0000-0000-000079690000}"/>
    <cellStyle name="Normal 7 3 2 5 8" xfId="26534" xr:uid="{00000000-0005-0000-0000-00007A690000}"/>
    <cellStyle name="Normal 7 3 2 5 8 2" xfId="26535" xr:uid="{00000000-0005-0000-0000-00007B690000}"/>
    <cellStyle name="Normal 7 3 2 5 9" xfId="26536" xr:uid="{00000000-0005-0000-0000-00007C690000}"/>
    <cellStyle name="Normal 7 3 2 5 9 2" xfId="26537" xr:uid="{00000000-0005-0000-0000-00007D690000}"/>
    <cellStyle name="Normal 7 3 2 6" xfId="26538" xr:uid="{00000000-0005-0000-0000-00007E690000}"/>
    <cellStyle name="Normal 7 3 2 6 2" xfId="26539" xr:uid="{00000000-0005-0000-0000-00007F690000}"/>
    <cellStyle name="Normal 7 3 2 6 2 2" xfId="26540" xr:uid="{00000000-0005-0000-0000-000080690000}"/>
    <cellStyle name="Normal 7 3 2 6 2 2 2" xfId="26541" xr:uid="{00000000-0005-0000-0000-000081690000}"/>
    <cellStyle name="Normal 7 3 2 6 2 2 2 2" xfId="26542" xr:uid="{00000000-0005-0000-0000-000082690000}"/>
    <cellStyle name="Normal 7 3 2 6 2 2 2 2 2" xfId="26543" xr:uid="{00000000-0005-0000-0000-000083690000}"/>
    <cellStyle name="Normal 7 3 2 6 2 2 2 3" xfId="26544" xr:uid="{00000000-0005-0000-0000-000084690000}"/>
    <cellStyle name="Normal 7 3 2 6 2 2 3" xfId="26545" xr:uid="{00000000-0005-0000-0000-000085690000}"/>
    <cellStyle name="Normal 7 3 2 6 2 2 3 2" xfId="26546" xr:uid="{00000000-0005-0000-0000-000086690000}"/>
    <cellStyle name="Normal 7 3 2 6 2 2 4" xfId="26547" xr:uid="{00000000-0005-0000-0000-000087690000}"/>
    <cellStyle name="Normal 7 3 2 6 2 3" xfId="26548" xr:uid="{00000000-0005-0000-0000-000088690000}"/>
    <cellStyle name="Normal 7 3 2 6 2 3 2" xfId="26549" xr:uid="{00000000-0005-0000-0000-000089690000}"/>
    <cellStyle name="Normal 7 3 2 6 2 3 2 2" xfId="26550" xr:uid="{00000000-0005-0000-0000-00008A690000}"/>
    <cellStyle name="Normal 7 3 2 6 2 3 2 2 2" xfId="26551" xr:uid="{00000000-0005-0000-0000-00008B690000}"/>
    <cellStyle name="Normal 7 3 2 6 2 3 2 3" xfId="26552" xr:uid="{00000000-0005-0000-0000-00008C690000}"/>
    <cellStyle name="Normal 7 3 2 6 2 3 3" xfId="26553" xr:uid="{00000000-0005-0000-0000-00008D690000}"/>
    <cellStyle name="Normal 7 3 2 6 2 3 3 2" xfId="26554" xr:uid="{00000000-0005-0000-0000-00008E690000}"/>
    <cellStyle name="Normal 7 3 2 6 2 3 4" xfId="26555" xr:uid="{00000000-0005-0000-0000-00008F690000}"/>
    <cellStyle name="Normal 7 3 2 6 2 4" xfId="26556" xr:uid="{00000000-0005-0000-0000-000090690000}"/>
    <cellStyle name="Normal 7 3 2 6 2 4 2" xfId="26557" xr:uid="{00000000-0005-0000-0000-000091690000}"/>
    <cellStyle name="Normal 7 3 2 6 2 4 2 2" xfId="26558" xr:uid="{00000000-0005-0000-0000-000092690000}"/>
    <cellStyle name="Normal 7 3 2 6 2 4 2 2 2" xfId="26559" xr:uid="{00000000-0005-0000-0000-000093690000}"/>
    <cellStyle name="Normal 7 3 2 6 2 4 2 3" xfId="26560" xr:uid="{00000000-0005-0000-0000-000094690000}"/>
    <cellStyle name="Normal 7 3 2 6 2 4 3" xfId="26561" xr:uid="{00000000-0005-0000-0000-000095690000}"/>
    <cellStyle name="Normal 7 3 2 6 2 4 3 2" xfId="26562" xr:uid="{00000000-0005-0000-0000-000096690000}"/>
    <cellStyle name="Normal 7 3 2 6 2 4 4" xfId="26563" xr:uid="{00000000-0005-0000-0000-000097690000}"/>
    <cellStyle name="Normal 7 3 2 6 2 5" xfId="26564" xr:uid="{00000000-0005-0000-0000-000098690000}"/>
    <cellStyle name="Normal 7 3 2 6 2 5 2" xfId="26565" xr:uid="{00000000-0005-0000-0000-000099690000}"/>
    <cellStyle name="Normal 7 3 2 6 2 5 2 2" xfId="26566" xr:uid="{00000000-0005-0000-0000-00009A690000}"/>
    <cellStyle name="Normal 7 3 2 6 2 5 3" xfId="26567" xr:uid="{00000000-0005-0000-0000-00009B690000}"/>
    <cellStyle name="Normal 7 3 2 6 2 6" xfId="26568" xr:uid="{00000000-0005-0000-0000-00009C690000}"/>
    <cellStyle name="Normal 7 3 2 6 2 6 2" xfId="26569" xr:uid="{00000000-0005-0000-0000-00009D690000}"/>
    <cellStyle name="Normal 7 3 2 6 2 7" xfId="26570" xr:uid="{00000000-0005-0000-0000-00009E690000}"/>
    <cellStyle name="Normal 7 3 2 6 3" xfId="26571" xr:uid="{00000000-0005-0000-0000-00009F690000}"/>
    <cellStyle name="Normal 7 3 2 6 3 2" xfId="26572" xr:uid="{00000000-0005-0000-0000-0000A0690000}"/>
    <cellStyle name="Normal 7 3 2 6 3 2 2" xfId="26573" xr:uid="{00000000-0005-0000-0000-0000A1690000}"/>
    <cellStyle name="Normal 7 3 2 6 3 2 2 2" xfId="26574" xr:uid="{00000000-0005-0000-0000-0000A2690000}"/>
    <cellStyle name="Normal 7 3 2 6 3 2 3" xfId="26575" xr:uid="{00000000-0005-0000-0000-0000A3690000}"/>
    <cellStyle name="Normal 7 3 2 6 3 3" xfId="26576" xr:uid="{00000000-0005-0000-0000-0000A4690000}"/>
    <cellStyle name="Normal 7 3 2 6 3 3 2" xfId="26577" xr:uid="{00000000-0005-0000-0000-0000A5690000}"/>
    <cellStyle name="Normal 7 3 2 6 3 4" xfId="26578" xr:uid="{00000000-0005-0000-0000-0000A6690000}"/>
    <cellStyle name="Normal 7 3 2 6 4" xfId="26579" xr:uid="{00000000-0005-0000-0000-0000A7690000}"/>
    <cellStyle name="Normal 7 3 2 6 4 2" xfId="26580" xr:uid="{00000000-0005-0000-0000-0000A8690000}"/>
    <cellStyle name="Normal 7 3 2 6 4 2 2" xfId="26581" xr:uid="{00000000-0005-0000-0000-0000A9690000}"/>
    <cellStyle name="Normal 7 3 2 6 4 2 2 2" xfId="26582" xr:uid="{00000000-0005-0000-0000-0000AA690000}"/>
    <cellStyle name="Normal 7 3 2 6 4 2 3" xfId="26583" xr:uid="{00000000-0005-0000-0000-0000AB690000}"/>
    <cellStyle name="Normal 7 3 2 6 4 3" xfId="26584" xr:uid="{00000000-0005-0000-0000-0000AC690000}"/>
    <cellStyle name="Normal 7 3 2 6 4 3 2" xfId="26585" xr:uid="{00000000-0005-0000-0000-0000AD690000}"/>
    <cellStyle name="Normal 7 3 2 6 4 4" xfId="26586" xr:uid="{00000000-0005-0000-0000-0000AE690000}"/>
    <cellStyle name="Normal 7 3 2 6 5" xfId="26587" xr:uid="{00000000-0005-0000-0000-0000AF690000}"/>
    <cellStyle name="Normal 7 3 2 6 5 2" xfId="26588" xr:uid="{00000000-0005-0000-0000-0000B0690000}"/>
    <cellStyle name="Normal 7 3 2 6 5 2 2" xfId="26589" xr:uid="{00000000-0005-0000-0000-0000B1690000}"/>
    <cellStyle name="Normal 7 3 2 6 5 2 2 2" xfId="26590" xr:uid="{00000000-0005-0000-0000-0000B2690000}"/>
    <cellStyle name="Normal 7 3 2 6 5 2 3" xfId="26591" xr:uid="{00000000-0005-0000-0000-0000B3690000}"/>
    <cellStyle name="Normal 7 3 2 6 5 3" xfId="26592" xr:uid="{00000000-0005-0000-0000-0000B4690000}"/>
    <cellStyle name="Normal 7 3 2 6 5 3 2" xfId="26593" xr:uid="{00000000-0005-0000-0000-0000B5690000}"/>
    <cellStyle name="Normal 7 3 2 6 5 4" xfId="26594" xr:uid="{00000000-0005-0000-0000-0000B6690000}"/>
    <cellStyle name="Normal 7 3 2 6 6" xfId="26595" xr:uid="{00000000-0005-0000-0000-0000B7690000}"/>
    <cellStyle name="Normal 7 3 2 6 6 2" xfId="26596" xr:uid="{00000000-0005-0000-0000-0000B8690000}"/>
    <cellStyle name="Normal 7 3 2 6 6 2 2" xfId="26597" xr:uid="{00000000-0005-0000-0000-0000B9690000}"/>
    <cellStyle name="Normal 7 3 2 6 6 3" xfId="26598" xr:uid="{00000000-0005-0000-0000-0000BA690000}"/>
    <cellStyle name="Normal 7 3 2 6 7" xfId="26599" xr:uid="{00000000-0005-0000-0000-0000BB690000}"/>
    <cellStyle name="Normal 7 3 2 6 7 2" xfId="26600" xr:uid="{00000000-0005-0000-0000-0000BC690000}"/>
    <cellStyle name="Normal 7 3 2 6 8" xfId="26601" xr:uid="{00000000-0005-0000-0000-0000BD690000}"/>
    <cellStyle name="Normal 7 3 2 6 8 2" xfId="26602" xr:uid="{00000000-0005-0000-0000-0000BE690000}"/>
    <cellStyle name="Normal 7 3 2 6 9" xfId="26603" xr:uid="{00000000-0005-0000-0000-0000BF690000}"/>
    <cellStyle name="Normal 7 3 2 7" xfId="26604" xr:uid="{00000000-0005-0000-0000-0000C0690000}"/>
    <cellStyle name="Normal 7 3 2 7 2" xfId="26605" xr:uid="{00000000-0005-0000-0000-0000C1690000}"/>
    <cellStyle name="Normal 7 3 2 7 2 2" xfId="26606" xr:uid="{00000000-0005-0000-0000-0000C2690000}"/>
    <cellStyle name="Normal 7 3 2 7 2 2 2" xfId="26607" xr:uid="{00000000-0005-0000-0000-0000C3690000}"/>
    <cellStyle name="Normal 7 3 2 7 2 2 2 2" xfId="26608" xr:uid="{00000000-0005-0000-0000-0000C4690000}"/>
    <cellStyle name="Normal 7 3 2 7 2 2 2 2 2" xfId="26609" xr:uid="{00000000-0005-0000-0000-0000C5690000}"/>
    <cellStyle name="Normal 7 3 2 7 2 2 2 3" xfId="26610" xr:uid="{00000000-0005-0000-0000-0000C6690000}"/>
    <cellStyle name="Normal 7 3 2 7 2 2 3" xfId="26611" xr:uid="{00000000-0005-0000-0000-0000C7690000}"/>
    <cellStyle name="Normal 7 3 2 7 2 2 3 2" xfId="26612" xr:uid="{00000000-0005-0000-0000-0000C8690000}"/>
    <cellStyle name="Normal 7 3 2 7 2 2 4" xfId="26613" xr:uid="{00000000-0005-0000-0000-0000C9690000}"/>
    <cellStyle name="Normal 7 3 2 7 2 3" xfId="26614" xr:uid="{00000000-0005-0000-0000-0000CA690000}"/>
    <cellStyle name="Normal 7 3 2 7 2 3 2" xfId="26615" xr:uid="{00000000-0005-0000-0000-0000CB690000}"/>
    <cellStyle name="Normal 7 3 2 7 2 3 2 2" xfId="26616" xr:uid="{00000000-0005-0000-0000-0000CC690000}"/>
    <cellStyle name="Normal 7 3 2 7 2 3 2 2 2" xfId="26617" xr:uid="{00000000-0005-0000-0000-0000CD690000}"/>
    <cellStyle name="Normal 7 3 2 7 2 3 2 3" xfId="26618" xr:uid="{00000000-0005-0000-0000-0000CE690000}"/>
    <cellStyle name="Normal 7 3 2 7 2 3 3" xfId="26619" xr:uid="{00000000-0005-0000-0000-0000CF690000}"/>
    <cellStyle name="Normal 7 3 2 7 2 3 3 2" xfId="26620" xr:uid="{00000000-0005-0000-0000-0000D0690000}"/>
    <cellStyle name="Normal 7 3 2 7 2 3 4" xfId="26621" xr:uid="{00000000-0005-0000-0000-0000D1690000}"/>
    <cellStyle name="Normal 7 3 2 7 2 4" xfId="26622" xr:uid="{00000000-0005-0000-0000-0000D2690000}"/>
    <cellStyle name="Normal 7 3 2 7 2 4 2" xfId="26623" xr:uid="{00000000-0005-0000-0000-0000D3690000}"/>
    <cellStyle name="Normal 7 3 2 7 2 4 2 2" xfId="26624" xr:uid="{00000000-0005-0000-0000-0000D4690000}"/>
    <cellStyle name="Normal 7 3 2 7 2 4 2 2 2" xfId="26625" xr:uid="{00000000-0005-0000-0000-0000D5690000}"/>
    <cellStyle name="Normal 7 3 2 7 2 4 2 3" xfId="26626" xr:uid="{00000000-0005-0000-0000-0000D6690000}"/>
    <cellStyle name="Normal 7 3 2 7 2 4 3" xfId="26627" xr:uid="{00000000-0005-0000-0000-0000D7690000}"/>
    <cellStyle name="Normal 7 3 2 7 2 4 3 2" xfId="26628" xr:uid="{00000000-0005-0000-0000-0000D8690000}"/>
    <cellStyle name="Normal 7 3 2 7 2 4 4" xfId="26629" xr:uid="{00000000-0005-0000-0000-0000D9690000}"/>
    <cellStyle name="Normal 7 3 2 7 2 5" xfId="26630" xr:uid="{00000000-0005-0000-0000-0000DA690000}"/>
    <cellStyle name="Normal 7 3 2 7 2 5 2" xfId="26631" xr:uid="{00000000-0005-0000-0000-0000DB690000}"/>
    <cellStyle name="Normal 7 3 2 7 2 5 2 2" xfId="26632" xr:uid="{00000000-0005-0000-0000-0000DC690000}"/>
    <cellStyle name="Normal 7 3 2 7 2 5 3" xfId="26633" xr:uid="{00000000-0005-0000-0000-0000DD690000}"/>
    <cellStyle name="Normal 7 3 2 7 2 6" xfId="26634" xr:uid="{00000000-0005-0000-0000-0000DE690000}"/>
    <cellStyle name="Normal 7 3 2 7 2 6 2" xfId="26635" xr:uid="{00000000-0005-0000-0000-0000DF690000}"/>
    <cellStyle name="Normal 7 3 2 7 2 7" xfId="26636" xr:uid="{00000000-0005-0000-0000-0000E0690000}"/>
    <cellStyle name="Normal 7 3 2 7 3" xfId="26637" xr:uid="{00000000-0005-0000-0000-0000E1690000}"/>
    <cellStyle name="Normal 7 3 2 7 3 2" xfId="26638" xr:uid="{00000000-0005-0000-0000-0000E2690000}"/>
    <cellStyle name="Normal 7 3 2 7 3 2 2" xfId="26639" xr:uid="{00000000-0005-0000-0000-0000E3690000}"/>
    <cellStyle name="Normal 7 3 2 7 3 2 2 2" xfId="26640" xr:uid="{00000000-0005-0000-0000-0000E4690000}"/>
    <cellStyle name="Normal 7 3 2 7 3 2 3" xfId="26641" xr:uid="{00000000-0005-0000-0000-0000E5690000}"/>
    <cellStyle name="Normal 7 3 2 7 3 3" xfId="26642" xr:uid="{00000000-0005-0000-0000-0000E6690000}"/>
    <cellStyle name="Normal 7 3 2 7 3 3 2" xfId="26643" xr:uid="{00000000-0005-0000-0000-0000E7690000}"/>
    <cellStyle name="Normal 7 3 2 7 3 4" xfId="26644" xr:uid="{00000000-0005-0000-0000-0000E8690000}"/>
    <cellStyle name="Normal 7 3 2 7 4" xfId="26645" xr:uid="{00000000-0005-0000-0000-0000E9690000}"/>
    <cellStyle name="Normal 7 3 2 7 4 2" xfId="26646" xr:uid="{00000000-0005-0000-0000-0000EA690000}"/>
    <cellStyle name="Normal 7 3 2 7 4 2 2" xfId="26647" xr:uid="{00000000-0005-0000-0000-0000EB690000}"/>
    <cellStyle name="Normal 7 3 2 7 4 2 2 2" xfId="26648" xr:uid="{00000000-0005-0000-0000-0000EC690000}"/>
    <cellStyle name="Normal 7 3 2 7 4 2 3" xfId="26649" xr:uid="{00000000-0005-0000-0000-0000ED690000}"/>
    <cellStyle name="Normal 7 3 2 7 4 3" xfId="26650" xr:uid="{00000000-0005-0000-0000-0000EE690000}"/>
    <cellStyle name="Normal 7 3 2 7 4 3 2" xfId="26651" xr:uid="{00000000-0005-0000-0000-0000EF690000}"/>
    <cellStyle name="Normal 7 3 2 7 4 4" xfId="26652" xr:uid="{00000000-0005-0000-0000-0000F0690000}"/>
    <cellStyle name="Normal 7 3 2 7 5" xfId="26653" xr:uid="{00000000-0005-0000-0000-0000F1690000}"/>
    <cellStyle name="Normal 7 3 2 7 5 2" xfId="26654" xr:uid="{00000000-0005-0000-0000-0000F2690000}"/>
    <cellStyle name="Normal 7 3 2 7 5 2 2" xfId="26655" xr:uid="{00000000-0005-0000-0000-0000F3690000}"/>
    <cellStyle name="Normal 7 3 2 7 5 2 2 2" xfId="26656" xr:uid="{00000000-0005-0000-0000-0000F4690000}"/>
    <cellStyle name="Normal 7 3 2 7 5 2 3" xfId="26657" xr:uid="{00000000-0005-0000-0000-0000F5690000}"/>
    <cellStyle name="Normal 7 3 2 7 5 3" xfId="26658" xr:uid="{00000000-0005-0000-0000-0000F6690000}"/>
    <cellStyle name="Normal 7 3 2 7 5 3 2" xfId="26659" xr:uid="{00000000-0005-0000-0000-0000F7690000}"/>
    <cellStyle name="Normal 7 3 2 7 5 4" xfId="26660" xr:uid="{00000000-0005-0000-0000-0000F8690000}"/>
    <cellStyle name="Normal 7 3 2 7 6" xfId="26661" xr:uid="{00000000-0005-0000-0000-0000F9690000}"/>
    <cellStyle name="Normal 7 3 2 7 6 2" xfId="26662" xr:uid="{00000000-0005-0000-0000-0000FA690000}"/>
    <cellStyle name="Normal 7 3 2 7 6 2 2" xfId="26663" xr:uid="{00000000-0005-0000-0000-0000FB690000}"/>
    <cellStyle name="Normal 7 3 2 7 6 3" xfId="26664" xr:uid="{00000000-0005-0000-0000-0000FC690000}"/>
    <cellStyle name="Normal 7 3 2 7 7" xfId="26665" xr:uid="{00000000-0005-0000-0000-0000FD690000}"/>
    <cellStyle name="Normal 7 3 2 7 7 2" xfId="26666" xr:uid="{00000000-0005-0000-0000-0000FE690000}"/>
    <cellStyle name="Normal 7 3 2 7 8" xfId="26667" xr:uid="{00000000-0005-0000-0000-0000FF690000}"/>
    <cellStyle name="Normal 7 3 2 8" xfId="26668" xr:uid="{00000000-0005-0000-0000-0000006A0000}"/>
    <cellStyle name="Normal 7 3 2 8 2" xfId="26669" xr:uid="{00000000-0005-0000-0000-0000016A0000}"/>
    <cellStyle name="Normal 7 3 2 8 2 2" xfId="26670" xr:uid="{00000000-0005-0000-0000-0000026A0000}"/>
    <cellStyle name="Normal 7 3 2 8 2 2 2" xfId="26671" xr:uid="{00000000-0005-0000-0000-0000036A0000}"/>
    <cellStyle name="Normal 7 3 2 8 2 2 2 2" xfId="26672" xr:uid="{00000000-0005-0000-0000-0000046A0000}"/>
    <cellStyle name="Normal 7 3 2 8 2 2 3" xfId="26673" xr:uid="{00000000-0005-0000-0000-0000056A0000}"/>
    <cellStyle name="Normal 7 3 2 8 2 3" xfId="26674" xr:uid="{00000000-0005-0000-0000-0000066A0000}"/>
    <cellStyle name="Normal 7 3 2 8 2 3 2" xfId="26675" xr:uid="{00000000-0005-0000-0000-0000076A0000}"/>
    <cellStyle name="Normal 7 3 2 8 2 4" xfId="26676" xr:uid="{00000000-0005-0000-0000-0000086A0000}"/>
    <cellStyle name="Normal 7 3 2 8 3" xfId="26677" xr:uid="{00000000-0005-0000-0000-0000096A0000}"/>
    <cellStyle name="Normal 7 3 2 8 3 2" xfId="26678" xr:uid="{00000000-0005-0000-0000-00000A6A0000}"/>
    <cellStyle name="Normal 7 3 2 8 3 2 2" xfId="26679" xr:uid="{00000000-0005-0000-0000-00000B6A0000}"/>
    <cellStyle name="Normal 7 3 2 8 3 2 2 2" xfId="26680" xr:uid="{00000000-0005-0000-0000-00000C6A0000}"/>
    <cellStyle name="Normal 7 3 2 8 3 2 3" xfId="26681" xr:uid="{00000000-0005-0000-0000-00000D6A0000}"/>
    <cellStyle name="Normal 7 3 2 8 3 3" xfId="26682" xr:uid="{00000000-0005-0000-0000-00000E6A0000}"/>
    <cellStyle name="Normal 7 3 2 8 3 3 2" xfId="26683" xr:uid="{00000000-0005-0000-0000-00000F6A0000}"/>
    <cellStyle name="Normal 7 3 2 8 3 4" xfId="26684" xr:uid="{00000000-0005-0000-0000-0000106A0000}"/>
    <cellStyle name="Normal 7 3 2 8 4" xfId="26685" xr:uid="{00000000-0005-0000-0000-0000116A0000}"/>
    <cellStyle name="Normal 7 3 2 8 4 2" xfId="26686" xr:uid="{00000000-0005-0000-0000-0000126A0000}"/>
    <cellStyle name="Normal 7 3 2 8 4 2 2" xfId="26687" xr:uid="{00000000-0005-0000-0000-0000136A0000}"/>
    <cellStyle name="Normal 7 3 2 8 4 2 2 2" xfId="26688" xr:uid="{00000000-0005-0000-0000-0000146A0000}"/>
    <cellStyle name="Normal 7 3 2 8 4 2 3" xfId="26689" xr:uid="{00000000-0005-0000-0000-0000156A0000}"/>
    <cellStyle name="Normal 7 3 2 8 4 3" xfId="26690" xr:uid="{00000000-0005-0000-0000-0000166A0000}"/>
    <cellStyle name="Normal 7 3 2 8 4 3 2" xfId="26691" xr:uid="{00000000-0005-0000-0000-0000176A0000}"/>
    <cellStyle name="Normal 7 3 2 8 4 4" xfId="26692" xr:uid="{00000000-0005-0000-0000-0000186A0000}"/>
    <cellStyle name="Normal 7 3 2 8 5" xfId="26693" xr:uid="{00000000-0005-0000-0000-0000196A0000}"/>
    <cellStyle name="Normal 7 3 2 8 5 2" xfId="26694" xr:uid="{00000000-0005-0000-0000-00001A6A0000}"/>
    <cellStyle name="Normal 7 3 2 8 5 2 2" xfId="26695" xr:uid="{00000000-0005-0000-0000-00001B6A0000}"/>
    <cellStyle name="Normal 7 3 2 8 5 3" xfId="26696" xr:uid="{00000000-0005-0000-0000-00001C6A0000}"/>
    <cellStyle name="Normal 7 3 2 8 6" xfId="26697" xr:uid="{00000000-0005-0000-0000-00001D6A0000}"/>
    <cellStyle name="Normal 7 3 2 8 6 2" xfId="26698" xr:uid="{00000000-0005-0000-0000-00001E6A0000}"/>
    <cellStyle name="Normal 7 3 2 8 7" xfId="26699" xr:uid="{00000000-0005-0000-0000-00001F6A0000}"/>
    <cellStyle name="Normal 7 3 2 9" xfId="26700" xr:uid="{00000000-0005-0000-0000-0000206A0000}"/>
    <cellStyle name="Normal 7 3 2 9 2" xfId="26701" xr:uid="{00000000-0005-0000-0000-0000216A0000}"/>
    <cellStyle name="Normal 7 3 2 9 2 2" xfId="26702" xr:uid="{00000000-0005-0000-0000-0000226A0000}"/>
    <cellStyle name="Normal 7 3 2 9 2 2 2" xfId="26703" xr:uid="{00000000-0005-0000-0000-0000236A0000}"/>
    <cellStyle name="Normal 7 3 2 9 2 3" xfId="26704" xr:uid="{00000000-0005-0000-0000-0000246A0000}"/>
    <cellStyle name="Normal 7 3 2 9 3" xfId="26705" xr:uid="{00000000-0005-0000-0000-0000256A0000}"/>
    <cellStyle name="Normal 7 3 2 9 3 2" xfId="26706" xr:uid="{00000000-0005-0000-0000-0000266A0000}"/>
    <cellStyle name="Normal 7 3 2 9 4" xfId="26707" xr:uid="{00000000-0005-0000-0000-0000276A0000}"/>
    <cellStyle name="Normal 7 3 20" xfId="26708" xr:uid="{00000000-0005-0000-0000-0000286A0000}"/>
    <cellStyle name="Normal 7 3 21" xfId="26709" xr:uid="{00000000-0005-0000-0000-0000296A0000}"/>
    <cellStyle name="Normal 7 3 22" xfId="26710" xr:uid="{00000000-0005-0000-0000-00002A6A0000}"/>
    <cellStyle name="Normal 7 3 23" xfId="26711" xr:uid="{00000000-0005-0000-0000-00002B6A0000}"/>
    <cellStyle name="Normal 7 3 24" xfId="26712" xr:uid="{00000000-0005-0000-0000-00002C6A0000}"/>
    <cellStyle name="Normal 7 3 25" xfId="26713" xr:uid="{00000000-0005-0000-0000-00002D6A0000}"/>
    <cellStyle name="Normal 7 3 26" xfId="26714" xr:uid="{00000000-0005-0000-0000-00002E6A0000}"/>
    <cellStyle name="Normal 7 3 27" xfId="25243" xr:uid="{00000000-0005-0000-0000-00002F6A0000}"/>
    <cellStyle name="Normal 7 3 3" xfId="573" xr:uid="{00000000-0005-0000-0000-0000306A0000}"/>
    <cellStyle name="Normal 7 3 3 10" xfId="26715" xr:uid="{00000000-0005-0000-0000-0000316A0000}"/>
    <cellStyle name="Normal 7 3 3 10 2" xfId="26716" xr:uid="{00000000-0005-0000-0000-0000326A0000}"/>
    <cellStyle name="Normal 7 3 3 10 2 2" xfId="26717" xr:uid="{00000000-0005-0000-0000-0000336A0000}"/>
    <cellStyle name="Normal 7 3 3 10 2 2 2" xfId="26718" xr:uid="{00000000-0005-0000-0000-0000346A0000}"/>
    <cellStyle name="Normal 7 3 3 10 2 3" xfId="26719" xr:uid="{00000000-0005-0000-0000-0000356A0000}"/>
    <cellStyle name="Normal 7 3 3 10 3" xfId="26720" xr:uid="{00000000-0005-0000-0000-0000366A0000}"/>
    <cellStyle name="Normal 7 3 3 10 3 2" xfId="26721" xr:uid="{00000000-0005-0000-0000-0000376A0000}"/>
    <cellStyle name="Normal 7 3 3 10 4" xfId="26722" xr:uid="{00000000-0005-0000-0000-0000386A0000}"/>
    <cellStyle name="Normal 7 3 3 11" xfId="26723" xr:uid="{00000000-0005-0000-0000-0000396A0000}"/>
    <cellStyle name="Normal 7 3 3 11 2" xfId="26724" xr:uid="{00000000-0005-0000-0000-00003A6A0000}"/>
    <cellStyle name="Normal 7 3 3 11 2 2" xfId="26725" xr:uid="{00000000-0005-0000-0000-00003B6A0000}"/>
    <cellStyle name="Normal 7 3 3 11 2 2 2" xfId="26726" xr:uid="{00000000-0005-0000-0000-00003C6A0000}"/>
    <cellStyle name="Normal 7 3 3 11 2 3" xfId="26727" xr:uid="{00000000-0005-0000-0000-00003D6A0000}"/>
    <cellStyle name="Normal 7 3 3 11 3" xfId="26728" xr:uid="{00000000-0005-0000-0000-00003E6A0000}"/>
    <cellStyle name="Normal 7 3 3 11 3 2" xfId="26729" xr:uid="{00000000-0005-0000-0000-00003F6A0000}"/>
    <cellStyle name="Normal 7 3 3 11 4" xfId="26730" xr:uid="{00000000-0005-0000-0000-0000406A0000}"/>
    <cellStyle name="Normal 7 3 3 12" xfId="26731" xr:uid="{00000000-0005-0000-0000-0000416A0000}"/>
    <cellStyle name="Normal 7 3 3 12 2" xfId="26732" xr:uid="{00000000-0005-0000-0000-0000426A0000}"/>
    <cellStyle name="Normal 7 3 3 12 2 2" xfId="26733" xr:uid="{00000000-0005-0000-0000-0000436A0000}"/>
    <cellStyle name="Normal 7 3 3 12 3" xfId="26734" xr:uid="{00000000-0005-0000-0000-0000446A0000}"/>
    <cellStyle name="Normal 7 3 3 13" xfId="26735" xr:uid="{00000000-0005-0000-0000-0000456A0000}"/>
    <cellStyle name="Normal 7 3 3 13 2" xfId="26736" xr:uid="{00000000-0005-0000-0000-0000466A0000}"/>
    <cellStyle name="Normal 7 3 3 14" xfId="26737" xr:uid="{00000000-0005-0000-0000-0000476A0000}"/>
    <cellStyle name="Normal 7 3 3 14 2" xfId="26738" xr:uid="{00000000-0005-0000-0000-0000486A0000}"/>
    <cellStyle name="Normal 7 3 3 15" xfId="26739" xr:uid="{00000000-0005-0000-0000-0000496A0000}"/>
    <cellStyle name="Normal 7 3 3 16" xfId="26740" xr:uid="{00000000-0005-0000-0000-00004A6A0000}"/>
    <cellStyle name="Normal 7 3 3 17" xfId="26741" xr:uid="{00000000-0005-0000-0000-00004B6A0000}"/>
    <cellStyle name="Normal 7 3 3 2" xfId="574" xr:uid="{00000000-0005-0000-0000-00004C6A0000}"/>
    <cellStyle name="Normal 7 3 3 2 10" xfId="26742" xr:uid="{00000000-0005-0000-0000-00004D6A0000}"/>
    <cellStyle name="Normal 7 3 3 2 10 2" xfId="26743" xr:uid="{00000000-0005-0000-0000-00004E6A0000}"/>
    <cellStyle name="Normal 7 3 3 2 10 2 2" xfId="26744" xr:uid="{00000000-0005-0000-0000-00004F6A0000}"/>
    <cellStyle name="Normal 7 3 3 2 10 2 2 2" xfId="26745" xr:uid="{00000000-0005-0000-0000-0000506A0000}"/>
    <cellStyle name="Normal 7 3 3 2 10 2 3" xfId="26746" xr:uid="{00000000-0005-0000-0000-0000516A0000}"/>
    <cellStyle name="Normal 7 3 3 2 10 3" xfId="26747" xr:uid="{00000000-0005-0000-0000-0000526A0000}"/>
    <cellStyle name="Normal 7 3 3 2 10 3 2" xfId="26748" xr:uid="{00000000-0005-0000-0000-0000536A0000}"/>
    <cellStyle name="Normal 7 3 3 2 10 4" xfId="26749" xr:uid="{00000000-0005-0000-0000-0000546A0000}"/>
    <cellStyle name="Normal 7 3 3 2 11" xfId="26750" xr:uid="{00000000-0005-0000-0000-0000556A0000}"/>
    <cellStyle name="Normal 7 3 3 2 11 2" xfId="26751" xr:uid="{00000000-0005-0000-0000-0000566A0000}"/>
    <cellStyle name="Normal 7 3 3 2 11 2 2" xfId="26752" xr:uid="{00000000-0005-0000-0000-0000576A0000}"/>
    <cellStyle name="Normal 7 3 3 2 11 3" xfId="26753" xr:uid="{00000000-0005-0000-0000-0000586A0000}"/>
    <cellStyle name="Normal 7 3 3 2 12" xfId="26754" xr:uid="{00000000-0005-0000-0000-0000596A0000}"/>
    <cellStyle name="Normal 7 3 3 2 12 2" xfId="26755" xr:uid="{00000000-0005-0000-0000-00005A6A0000}"/>
    <cellStyle name="Normal 7 3 3 2 13" xfId="26756" xr:uid="{00000000-0005-0000-0000-00005B6A0000}"/>
    <cellStyle name="Normal 7 3 3 2 13 2" xfId="26757" xr:uid="{00000000-0005-0000-0000-00005C6A0000}"/>
    <cellStyle name="Normal 7 3 3 2 14" xfId="26758" xr:uid="{00000000-0005-0000-0000-00005D6A0000}"/>
    <cellStyle name="Normal 7 3 3 2 2" xfId="26759" xr:uid="{00000000-0005-0000-0000-00005E6A0000}"/>
    <cellStyle name="Normal 7 3 3 2 2 10" xfId="26760" xr:uid="{00000000-0005-0000-0000-00005F6A0000}"/>
    <cellStyle name="Normal 7 3 3 2 2 10 2" xfId="26761" xr:uid="{00000000-0005-0000-0000-0000606A0000}"/>
    <cellStyle name="Normal 7 3 3 2 2 11" xfId="26762" xr:uid="{00000000-0005-0000-0000-0000616A0000}"/>
    <cellStyle name="Normal 7 3 3 2 2 2" xfId="26763" xr:uid="{00000000-0005-0000-0000-0000626A0000}"/>
    <cellStyle name="Normal 7 3 3 2 2 2 2" xfId="26764" xr:uid="{00000000-0005-0000-0000-0000636A0000}"/>
    <cellStyle name="Normal 7 3 3 2 2 2 2 2" xfId="26765" xr:uid="{00000000-0005-0000-0000-0000646A0000}"/>
    <cellStyle name="Normal 7 3 3 2 2 2 2 2 2" xfId="26766" xr:uid="{00000000-0005-0000-0000-0000656A0000}"/>
    <cellStyle name="Normal 7 3 3 2 2 2 2 2 2 2" xfId="26767" xr:uid="{00000000-0005-0000-0000-0000666A0000}"/>
    <cellStyle name="Normal 7 3 3 2 2 2 2 2 2 2 2" xfId="26768" xr:uid="{00000000-0005-0000-0000-0000676A0000}"/>
    <cellStyle name="Normal 7 3 3 2 2 2 2 2 2 3" xfId="26769" xr:uid="{00000000-0005-0000-0000-0000686A0000}"/>
    <cellStyle name="Normal 7 3 3 2 2 2 2 2 3" xfId="26770" xr:uid="{00000000-0005-0000-0000-0000696A0000}"/>
    <cellStyle name="Normal 7 3 3 2 2 2 2 2 3 2" xfId="26771" xr:uid="{00000000-0005-0000-0000-00006A6A0000}"/>
    <cellStyle name="Normal 7 3 3 2 2 2 2 2 4" xfId="26772" xr:uid="{00000000-0005-0000-0000-00006B6A0000}"/>
    <cellStyle name="Normal 7 3 3 2 2 2 2 3" xfId="26773" xr:uid="{00000000-0005-0000-0000-00006C6A0000}"/>
    <cellStyle name="Normal 7 3 3 2 2 2 2 3 2" xfId="26774" xr:uid="{00000000-0005-0000-0000-00006D6A0000}"/>
    <cellStyle name="Normal 7 3 3 2 2 2 2 3 2 2" xfId="26775" xr:uid="{00000000-0005-0000-0000-00006E6A0000}"/>
    <cellStyle name="Normal 7 3 3 2 2 2 2 3 2 2 2" xfId="26776" xr:uid="{00000000-0005-0000-0000-00006F6A0000}"/>
    <cellStyle name="Normal 7 3 3 2 2 2 2 3 2 3" xfId="26777" xr:uid="{00000000-0005-0000-0000-0000706A0000}"/>
    <cellStyle name="Normal 7 3 3 2 2 2 2 3 3" xfId="26778" xr:uid="{00000000-0005-0000-0000-0000716A0000}"/>
    <cellStyle name="Normal 7 3 3 2 2 2 2 3 3 2" xfId="26779" xr:uid="{00000000-0005-0000-0000-0000726A0000}"/>
    <cellStyle name="Normal 7 3 3 2 2 2 2 3 4" xfId="26780" xr:uid="{00000000-0005-0000-0000-0000736A0000}"/>
    <cellStyle name="Normal 7 3 3 2 2 2 2 4" xfId="26781" xr:uid="{00000000-0005-0000-0000-0000746A0000}"/>
    <cellStyle name="Normal 7 3 3 2 2 2 2 4 2" xfId="26782" xr:uid="{00000000-0005-0000-0000-0000756A0000}"/>
    <cellStyle name="Normal 7 3 3 2 2 2 2 4 2 2" xfId="26783" xr:uid="{00000000-0005-0000-0000-0000766A0000}"/>
    <cellStyle name="Normal 7 3 3 2 2 2 2 4 2 2 2" xfId="26784" xr:uid="{00000000-0005-0000-0000-0000776A0000}"/>
    <cellStyle name="Normal 7 3 3 2 2 2 2 4 2 3" xfId="26785" xr:uid="{00000000-0005-0000-0000-0000786A0000}"/>
    <cellStyle name="Normal 7 3 3 2 2 2 2 4 3" xfId="26786" xr:uid="{00000000-0005-0000-0000-0000796A0000}"/>
    <cellStyle name="Normal 7 3 3 2 2 2 2 4 3 2" xfId="26787" xr:uid="{00000000-0005-0000-0000-00007A6A0000}"/>
    <cellStyle name="Normal 7 3 3 2 2 2 2 4 4" xfId="26788" xr:uid="{00000000-0005-0000-0000-00007B6A0000}"/>
    <cellStyle name="Normal 7 3 3 2 2 2 2 5" xfId="26789" xr:uid="{00000000-0005-0000-0000-00007C6A0000}"/>
    <cellStyle name="Normal 7 3 3 2 2 2 2 5 2" xfId="26790" xr:uid="{00000000-0005-0000-0000-00007D6A0000}"/>
    <cellStyle name="Normal 7 3 3 2 2 2 2 5 2 2" xfId="26791" xr:uid="{00000000-0005-0000-0000-00007E6A0000}"/>
    <cellStyle name="Normal 7 3 3 2 2 2 2 5 3" xfId="26792" xr:uid="{00000000-0005-0000-0000-00007F6A0000}"/>
    <cellStyle name="Normal 7 3 3 2 2 2 2 6" xfId="26793" xr:uid="{00000000-0005-0000-0000-0000806A0000}"/>
    <cellStyle name="Normal 7 3 3 2 2 2 2 6 2" xfId="26794" xr:uid="{00000000-0005-0000-0000-0000816A0000}"/>
    <cellStyle name="Normal 7 3 3 2 2 2 2 7" xfId="26795" xr:uid="{00000000-0005-0000-0000-0000826A0000}"/>
    <cellStyle name="Normal 7 3 3 2 2 2 3" xfId="26796" xr:uid="{00000000-0005-0000-0000-0000836A0000}"/>
    <cellStyle name="Normal 7 3 3 2 2 2 3 2" xfId="26797" xr:uid="{00000000-0005-0000-0000-0000846A0000}"/>
    <cellStyle name="Normal 7 3 3 2 2 2 3 2 2" xfId="26798" xr:uid="{00000000-0005-0000-0000-0000856A0000}"/>
    <cellStyle name="Normal 7 3 3 2 2 2 3 2 2 2" xfId="26799" xr:uid="{00000000-0005-0000-0000-0000866A0000}"/>
    <cellStyle name="Normal 7 3 3 2 2 2 3 2 3" xfId="26800" xr:uid="{00000000-0005-0000-0000-0000876A0000}"/>
    <cellStyle name="Normal 7 3 3 2 2 2 3 3" xfId="26801" xr:uid="{00000000-0005-0000-0000-0000886A0000}"/>
    <cellStyle name="Normal 7 3 3 2 2 2 3 3 2" xfId="26802" xr:uid="{00000000-0005-0000-0000-0000896A0000}"/>
    <cellStyle name="Normal 7 3 3 2 2 2 3 4" xfId="26803" xr:uid="{00000000-0005-0000-0000-00008A6A0000}"/>
    <cellStyle name="Normal 7 3 3 2 2 2 4" xfId="26804" xr:uid="{00000000-0005-0000-0000-00008B6A0000}"/>
    <cellStyle name="Normal 7 3 3 2 2 2 4 2" xfId="26805" xr:uid="{00000000-0005-0000-0000-00008C6A0000}"/>
    <cellStyle name="Normal 7 3 3 2 2 2 4 2 2" xfId="26806" xr:uid="{00000000-0005-0000-0000-00008D6A0000}"/>
    <cellStyle name="Normal 7 3 3 2 2 2 4 2 2 2" xfId="26807" xr:uid="{00000000-0005-0000-0000-00008E6A0000}"/>
    <cellStyle name="Normal 7 3 3 2 2 2 4 2 3" xfId="26808" xr:uid="{00000000-0005-0000-0000-00008F6A0000}"/>
    <cellStyle name="Normal 7 3 3 2 2 2 4 3" xfId="26809" xr:uid="{00000000-0005-0000-0000-0000906A0000}"/>
    <cellStyle name="Normal 7 3 3 2 2 2 4 3 2" xfId="26810" xr:uid="{00000000-0005-0000-0000-0000916A0000}"/>
    <cellStyle name="Normal 7 3 3 2 2 2 4 4" xfId="26811" xr:uid="{00000000-0005-0000-0000-0000926A0000}"/>
    <cellStyle name="Normal 7 3 3 2 2 2 5" xfId="26812" xr:uid="{00000000-0005-0000-0000-0000936A0000}"/>
    <cellStyle name="Normal 7 3 3 2 2 2 5 2" xfId="26813" xr:uid="{00000000-0005-0000-0000-0000946A0000}"/>
    <cellStyle name="Normal 7 3 3 2 2 2 5 2 2" xfId="26814" xr:uid="{00000000-0005-0000-0000-0000956A0000}"/>
    <cellStyle name="Normal 7 3 3 2 2 2 5 2 2 2" xfId="26815" xr:uid="{00000000-0005-0000-0000-0000966A0000}"/>
    <cellStyle name="Normal 7 3 3 2 2 2 5 2 3" xfId="26816" xr:uid="{00000000-0005-0000-0000-0000976A0000}"/>
    <cellStyle name="Normal 7 3 3 2 2 2 5 3" xfId="26817" xr:uid="{00000000-0005-0000-0000-0000986A0000}"/>
    <cellStyle name="Normal 7 3 3 2 2 2 5 3 2" xfId="26818" xr:uid="{00000000-0005-0000-0000-0000996A0000}"/>
    <cellStyle name="Normal 7 3 3 2 2 2 5 4" xfId="26819" xr:uid="{00000000-0005-0000-0000-00009A6A0000}"/>
    <cellStyle name="Normal 7 3 3 2 2 2 6" xfId="26820" xr:uid="{00000000-0005-0000-0000-00009B6A0000}"/>
    <cellStyle name="Normal 7 3 3 2 2 2 6 2" xfId="26821" xr:uid="{00000000-0005-0000-0000-00009C6A0000}"/>
    <cellStyle name="Normal 7 3 3 2 2 2 6 2 2" xfId="26822" xr:uid="{00000000-0005-0000-0000-00009D6A0000}"/>
    <cellStyle name="Normal 7 3 3 2 2 2 6 3" xfId="26823" xr:uid="{00000000-0005-0000-0000-00009E6A0000}"/>
    <cellStyle name="Normal 7 3 3 2 2 2 7" xfId="26824" xr:uid="{00000000-0005-0000-0000-00009F6A0000}"/>
    <cellStyle name="Normal 7 3 3 2 2 2 7 2" xfId="26825" xr:uid="{00000000-0005-0000-0000-0000A06A0000}"/>
    <cellStyle name="Normal 7 3 3 2 2 2 8" xfId="26826" xr:uid="{00000000-0005-0000-0000-0000A16A0000}"/>
    <cellStyle name="Normal 7 3 3 2 2 2 8 2" xfId="26827" xr:uid="{00000000-0005-0000-0000-0000A26A0000}"/>
    <cellStyle name="Normal 7 3 3 2 2 2 9" xfId="26828" xr:uid="{00000000-0005-0000-0000-0000A36A0000}"/>
    <cellStyle name="Normal 7 3 3 2 2 3" xfId="26829" xr:uid="{00000000-0005-0000-0000-0000A46A0000}"/>
    <cellStyle name="Normal 7 3 3 2 2 3 2" xfId="26830" xr:uid="{00000000-0005-0000-0000-0000A56A0000}"/>
    <cellStyle name="Normal 7 3 3 2 2 3 2 2" xfId="26831" xr:uid="{00000000-0005-0000-0000-0000A66A0000}"/>
    <cellStyle name="Normal 7 3 3 2 2 3 2 2 2" xfId="26832" xr:uid="{00000000-0005-0000-0000-0000A76A0000}"/>
    <cellStyle name="Normal 7 3 3 2 2 3 2 2 2 2" xfId="26833" xr:uid="{00000000-0005-0000-0000-0000A86A0000}"/>
    <cellStyle name="Normal 7 3 3 2 2 3 2 2 3" xfId="26834" xr:uid="{00000000-0005-0000-0000-0000A96A0000}"/>
    <cellStyle name="Normal 7 3 3 2 2 3 2 3" xfId="26835" xr:uid="{00000000-0005-0000-0000-0000AA6A0000}"/>
    <cellStyle name="Normal 7 3 3 2 2 3 2 3 2" xfId="26836" xr:uid="{00000000-0005-0000-0000-0000AB6A0000}"/>
    <cellStyle name="Normal 7 3 3 2 2 3 2 4" xfId="26837" xr:uid="{00000000-0005-0000-0000-0000AC6A0000}"/>
    <cellStyle name="Normal 7 3 3 2 2 3 3" xfId="26838" xr:uid="{00000000-0005-0000-0000-0000AD6A0000}"/>
    <cellStyle name="Normal 7 3 3 2 2 3 3 2" xfId="26839" xr:uid="{00000000-0005-0000-0000-0000AE6A0000}"/>
    <cellStyle name="Normal 7 3 3 2 2 3 3 2 2" xfId="26840" xr:uid="{00000000-0005-0000-0000-0000AF6A0000}"/>
    <cellStyle name="Normal 7 3 3 2 2 3 3 2 2 2" xfId="26841" xr:uid="{00000000-0005-0000-0000-0000B06A0000}"/>
    <cellStyle name="Normal 7 3 3 2 2 3 3 2 3" xfId="26842" xr:uid="{00000000-0005-0000-0000-0000B16A0000}"/>
    <cellStyle name="Normal 7 3 3 2 2 3 3 3" xfId="26843" xr:uid="{00000000-0005-0000-0000-0000B26A0000}"/>
    <cellStyle name="Normal 7 3 3 2 2 3 3 3 2" xfId="26844" xr:uid="{00000000-0005-0000-0000-0000B36A0000}"/>
    <cellStyle name="Normal 7 3 3 2 2 3 3 4" xfId="26845" xr:uid="{00000000-0005-0000-0000-0000B46A0000}"/>
    <cellStyle name="Normal 7 3 3 2 2 3 4" xfId="26846" xr:uid="{00000000-0005-0000-0000-0000B56A0000}"/>
    <cellStyle name="Normal 7 3 3 2 2 3 4 2" xfId="26847" xr:uid="{00000000-0005-0000-0000-0000B66A0000}"/>
    <cellStyle name="Normal 7 3 3 2 2 3 4 2 2" xfId="26848" xr:uid="{00000000-0005-0000-0000-0000B76A0000}"/>
    <cellStyle name="Normal 7 3 3 2 2 3 4 2 2 2" xfId="26849" xr:uid="{00000000-0005-0000-0000-0000B86A0000}"/>
    <cellStyle name="Normal 7 3 3 2 2 3 4 2 3" xfId="26850" xr:uid="{00000000-0005-0000-0000-0000B96A0000}"/>
    <cellStyle name="Normal 7 3 3 2 2 3 4 3" xfId="26851" xr:uid="{00000000-0005-0000-0000-0000BA6A0000}"/>
    <cellStyle name="Normal 7 3 3 2 2 3 4 3 2" xfId="26852" xr:uid="{00000000-0005-0000-0000-0000BB6A0000}"/>
    <cellStyle name="Normal 7 3 3 2 2 3 4 4" xfId="26853" xr:uid="{00000000-0005-0000-0000-0000BC6A0000}"/>
    <cellStyle name="Normal 7 3 3 2 2 3 5" xfId="26854" xr:uid="{00000000-0005-0000-0000-0000BD6A0000}"/>
    <cellStyle name="Normal 7 3 3 2 2 3 5 2" xfId="26855" xr:uid="{00000000-0005-0000-0000-0000BE6A0000}"/>
    <cellStyle name="Normal 7 3 3 2 2 3 5 2 2" xfId="26856" xr:uid="{00000000-0005-0000-0000-0000BF6A0000}"/>
    <cellStyle name="Normal 7 3 3 2 2 3 5 3" xfId="26857" xr:uid="{00000000-0005-0000-0000-0000C06A0000}"/>
    <cellStyle name="Normal 7 3 3 2 2 3 6" xfId="26858" xr:uid="{00000000-0005-0000-0000-0000C16A0000}"/>
    <cellStyle name="Normal 7 3 3 2 2 3 6 2" xfId="26859" xr:uid="{00000000-0005-0000-0000-0000C26A0000}"/>
    <cellStyle name="Normal 7 3 3 2 2 3 7" xfId="26860" xr:uid="{00000000-0005-0000-0000-0000C36A0000}"/>
    <cellStyle name="Normal 7 3 3 2 2 4" xfId="26861" xr:uid="{00000000-0005-0000-0000-0000C46A0000}"/>
    <cellStyle name="Normal 7 3 3 2 2 4 2" xfId="26862" xr:uid="{00000000-0005-0000-0000-0000C56A0000}"/>
    <cellStyle name="Normal 7 3 3 2 2 4 2 2" xfId="26863" xr:uid="{00000000-0005-0000-0000-0000C66A0000}"/>
    <cellStyle name="Normal 7 3 3 2 2 4 2 2 2" xfId="26864" xr:uid="{00000000-0005-0000-0000-0000C76A0000}"/>
    <cellStyle name="Normal 7 3 3 2 2 4 2 3" xfId="26865" xr:uid="{00000000-0005-0000-0000-0000C86A0000}"/>
    <cellStyle name="Normal 7 3 3 2 2 4 3" xfId="26866" xr:uid="{00000000-0005-0000-0000-0000C96A0000}"/>
    <cellStyle name="Normal 7 3 3 2 2 4 3 2" xfId="26867" xr:uid="{00000000-0005-0000-0000-0000CA6A0000}"/>
    <cellStyle name="Normal 7 3 3 2 2 4 4" xfId="26868" xr:uid="{00000000-0005-0000-0000-0000CB6A0000}"/>
    <cellStyle name="Normal 7 3 3 2 2 5" xfId="26869" xr:uid="{00000000-0005-0000-0000-0000CC6A0000}"/>
    <cellStyle name="Normal 7 3 3 2 2 5 2" xfId="26870" xr:uid="{00000000-0005-0000-0000-0000CD6A0000}"/>
    <cellStyle name="Normal 7 3 3 2 2 5 2 2" xfId="26871" xr:uid="{00000000-0005-0000-0000-0000CE6A0000}"/>
    <cellStyle name="Normal 7 3 3 2 2 5 2 2 2" xfId="26872" xr:uid="{00000000-0005-0000-0000-0000CF6A0000}"/>
    <cellStyle name="Normal 7 3 3 2 2 5 2 3" xfId="26873" xr:uid="{00000000-0005-0000-0000-0000D06A0000}"/>
    <cellStyle name="Normal 7 3 3 2 2 5 3" xfId="26874" xr:uid="{00000000-0005-0000-0000-0000D16A0000}"/>
    <cellStyle name="Normal 7 3 3 2 2 5 3 2" xfId="26875" xr:uid="{00000000-0005-0000-0000-0000D26A0000}"/>
    <cellStyle name="Normal 7 3 3 2 2 5 4" xfId="26876" xr:uid="{00000000-0005-0000-0000-0000D36A0000}"/>
    <cellStyle name="Normal 7 3 3 2 2 6" xfId="26877" xr:uid="{00000000-0005-0000-0000-0000D46A0000}"/>
    <cellStyle name="Normal 7 3 3 2 2 6 2" xfId="26878" xr:uid="{00000000-0005-0000-0000-0000D56A0000}"/>
    <cellStyle name="Normal 7 3 3 2 2 6 2 2" xfId="26879" xr:uid="{00000000-0005-0000-0000-0000D66A0000}"/>
    <cellStyle name="Normal 7 3 3 2 2 6 2 2 2" xfId="26880" xr:uid="{00000000-0005-0000-0000-0000D76A0000}"/>
    <cellStyle name="Normal 7 3 3 2 2 6 2 3" xfId="26881" xr:uid="{00000000-0005-0000-0000-0000D86A0000}"/>
    <cellStyle name="Normal 7 3 3 2 2 6 3" xfId="26882" xr:uid="{00000000-0005-0000-0000-0000D96A0000}"/>
    <cellStyle name="Normal 7 3 3 2 2 6 3 2" xfId="26883" xr:uid="{00000000-0005-0000-0000-0000DA6A0000}"/>
    <cellStyle name="Normal 7 3 3 2 2 6 4" xfId="26884" xr:uid="{00000000-0005-0000-0000-0000DB6A0000}"/>
    <cellStyle name="Normal 7 3 3 2 2 7" xfId="26885" xr:uid="{00000000-0005-0000-0000-0000DC6A0000}"/>
    <cellStyle name="Normal 7 3 3 2 2 7 2" xfId="26886" xr:uid="{00000000-0005-0000-0000-0000DD6A0000}"/>
    <cellStyle name="Normal 7 3 3 2 2 7 2 2" xfId="26887" xr:uid="{00000000-0005-0000-0000-0000DE6A0000}"/>
    <cellStyle name="Normal 7 3 3 2 2 7 2 2 2" xfId="26888" xr:uid="{00000000-0005-0000-0000-0000DF6A0000}"/>
    <cellStyle name="Normal 7 3 3 2 2 7 2 3" xfId="26889" xr:uid="{00000000-0005-0000-0000-0000E06A0000}"/>
    <cellStyle name="Normal 7 3 3 2 2 7 3" xfId="26890" xr:uid="{00000000-0005-0000-0000-0000E16A0000}"/>
    <cellStyle name="Normal 7 3 3 2 2 7 3 2" xfId="26891" xr:uid="{00000000-0005-0000-0000-0000E26A0000}"/>
    <cellStyle name="Normal 7 3 3 2 2 7 4" xfId="26892" xr:uid="{00000000-0005-0000-0000-0000E36A0000}"/>
    <cellStyle name="Normal 7 3 3 2 2 8" xfId="26893" xr:uid="{00000000-0005-0000-0000-0000E46A0000}"/>
    <cellStyle name="Normal 7 3 3 2 2 8 2" xfId="26894" xr:uid="{00000000-0005-0000-0000-0000E56A0000}"/>
    <cellStyle name="Normal 7 3 3 2 2 8 2 2" xfId="26895" xr:uid="{00000000-0005-0000-0000-0000E66A0000}"/>
    <cellStyle name="Normal 7 3 3 2 2 8 3" xfId="26896" xr:uid="{00000000-0005-0000-0000-0000E76A0000}"/>
    <cellStyle name="Normal 7 3 3 2 2 9" xfId="26897" xr:uid="{00000000-0005-0000-0000-0000E86A0000}"/>
    <cellStyle name="Normal 7 3 3 2 2 9 2" xfId="26898" xr:uid="{00000000-0005-0000-0000-0000E96A0000}"/>
    <cellStyle name="Normal 7 3 3 2 3" xfId="26899" xr:uid="{00000000-0005-0000-0000-0000EA6A0000}"/>
    <cellStyle name="Normal 7 3 3 2 3 10" xfId="26900" xr:uid="{00000000-0005-0000-0000-0000EB6A0000}"/>
    <cellStyle name="Normal 7 3 3 2 3 2" xfId="26901" xr:uid="{00000000-0005-0000-0000-0000EC6A0000}"/>
    <cellStyle name="Normal 7 3 3 2 3 2 2" xfId="26902" xr:uid="{00000000-0005-0000-0000-0000ED6A0000}"/>
    <cellStyle name="Normal 7 3 3 2 3 2 2 2" xfId="26903" xr:uid="{00000000-0005-0000-0000-0000EE6A0000}"/>
    <cellStyle name="Normal 7 3 3 2 3 2 2 2 2" xfId="26904" xr:uid="{00000000-0005-0000-0000-0000EF6A0000}"/>
    <cellStyle name="Normal 7 3 3 2 3 2 2 2 2 2" xfId="26905" xr:uid="{00000000-0005-0000-0000-0000F06A0000}"/>
    <cellStyle name="Normal 7 3 3 2 3 2 2 2 3" xfId="26906" xr:uid="{00000000-0005-0000-0000-0000F16A0000}"/>
    <cellStyle name="Normal 7 3 3 2 3 2 2 3" xfId="26907" xr:uid="{00000000-0005-0000-0000-0000F26A0000}"/>
    <cellStyle name="Normal 7 3 3 2 3 2 2 3 2" xfId="26908" xr:uid="{00000000-0005-0000-0000-0000F36A0000}"/>
    <cellStyle name="Normal 7 3 3 2 3 2 2 4" xfId="26909" xr:uid="{00000000-0005-0000-0000-0000F46A0000}"/>
    <cellStyle name="Normal 7 3 3 2 3 2 3" xfId="26910" xr:uid="{00000000-0005-0000-0000-0000F56A0000}"/>
    <cellStyle name="Normal 7 3 3 2 3 2 3 2" xfId="26911" xr:uid="{00000000-0005-0000-0000-0000F66A0000}"/>
    <cellStyle name="Normal 7 3 3 2 3 2 3 2 2" xfId="26912" xr:uid="{00000000-0005-0000-0000-0000F76A0000}"/>
    <cellStyle name="Normal 7 3 3 2 3 2 3 2 2 2" xfId="26913" xr:uid="{00000000-0005-0000-0000-0000F86A0000}"/>
    <cellStyle name="Normal 7 3 3 2 3 2 3 2 3" xfId="26914" xr:uid="{00000000-0005-0000-0000-0000F96A0000}"/>
    <cellStyle name="Normal 7 3 3 2 3 2 3 3" xfId="26915" xr:uid="{00000000-0005-0000-0000-0000FA6A0000}"/>
    <cellStyle name="Normal 7 3 3 2 3 2 3 3 2" xfId="26916" xr:uid="{00000000-0005-0000-0000-0000FB6A0000}"/>
    <cellStyle name="Normal 7 3 3 2 3 2 3 4" xfId="26917" xr:uid="{00000000-0005-0000-0000-0000FC6A0000}"/>
    <cellStyle name="Normal 7 3 3 2 3 2 4" xfId="26918" xr:uid="{00000000-0005-0000-0000-0000FD6A0000}"/>
    <cellStyle name="Normal 7 3 3 2 3 2 4 2" xfId="26919" xr:uid="{00000000-0005-0000-0000-0000FE6A0000}"/>
    <cellStyle name="Normal 7 3 3 2 3 2 4 2 2" xfId="26920" xr:uid="{00000000-0005-0000-0000-0000FF6A0000}"/>
    <cellStyle name="Normal 7 3 3 2 3 2 4 2 2 2" xfId="26921" xr:uid="{00000000-0005-0000-0000-0000006B0000}"/>
    <cellStyle name="Normal 7 3 3 2 3 2 4 2 3" xfId="26922" xr:uid="{00000000-0005-0000-0000-0000016B0000}"/>
    <cellStyle name="Normal 7 3 3 2 3 2 4 3" xfId="26923" xr:uid="{00000000-0005-0000-0000-0000026B0000}"/>
    <cellStyle name="Normal 7 3 3 2 3 2 4 3 2" xfId="26924" xr:uid="{00000000-0005-0000-0000-0000036B0000}"/>
    <cellStyle name="Normal 7 3 3 2 3 2 4 4" xfId="26925" xr:uid="{00000000-0005-0000-0000-0000046B0000}"/>
    <cellStyle name="Normal 7 3 3 2 3 2 5" xfId="26926" xr:uid="{00000000-0005-0000-0000-0000056B0000}"/>
    <cellStyle name="Normal 7 3 3 2 3 2 5 2" xfId="26927" xr:uid="{00000000-0005-0000-0000-0000066B0000}"/>
    <cellStyle name="Normal 7 3 3 2 3 2 5 2 2" xfId="26928" xr:uid="{00000000-0005-0000-0000-0000076B0000}"/>
    <cellStyle name="Normal 7 3 3 2 3 2 5 3" xfId="26929" xr:uid="{00000000-0005-0000-0000-0000086B0000}"/>
    <cellStyle name="Normal 7 3 3 2 3 2 6" xfId="26930" xr:uid="{00000000-0005-0000-0000-0000096B0000}"/>
    <cellStyle name="Normal 7 3 3 2 3 2 6 2" xfId="26931" xr:uid="{00000000-0005-0000-0000-00000A6B0000}"/>
    <cellStyle name="Normal 7 3 3 2 3 2 7" xfId="26932" xr:uid="{00000000-0005-0000-0000-00000B6B0000}"/>
    <cellStyle name="Normal 7 3 3 2 3 3" xfId="26933" xr:uid="{00000000-0005-0000-0000-00000C6B0000}"/>
    <cellStyle name="Normal 7 3 3 2 3 3 2" xfId="26934" xr:uid="{00000000-0005-0000-0000-00000D6B0000}"/>
    <cellStyle name="Normal 7 3 3 2 3 3 2 2" xfId="26935" xr:uid="{00000000-0005-0000-0000-00000E6B0000}"/>
    <cellStyle name="Normal 7 3 3 2 3 3 2 2 2" xfId="26936" xr:uid="{00000000-0005-0000-0000-00000F6B0000}"/>
    <cellStyle name="Normal 7 3 3 2 3 3 2 3" xfId="26937" xr:uid="{00000000-0005-0000-0000-0000106B0000}"/>
    <cellStyle name="Normal 7 3 3 2 3 3 3" xfId="26938" xr:uid="{00000000-0005-0000-0000-0000116B0000}"/>
    <cellStyle name="Normal 7 3 3 2 3 3 3 2" xfId="26939" xr:uid="{00000000-0005-0000-0000-0000126B0000}"/>
    <cellStyle name="Normal 7 3 3 2 3 3 4" xfId="26940" xr:uid="{00000000-0005-0000-0000-0000136B0000}"/>
    <cellStyle name="Normal 7 3 3 2 3 4" xfId="26941" xr:uid="{00000000-0005-0000-0000-0000146B0000}"/>
    <cellStyle name="Normal 7 3 3 2 3 4 2" xfId="26942" xr:uid="{00000000-0005-0000-0000-0000156B0000}"/>
    <cellStyle name="Normal 7 3 3 2 3 4 2 2" xfId="26943" xr:uid="{00000000-0005-0000-0000-0000166B0000}"/>
    <cellStyle name="Normal 7 3 3 2 3 4 2 2 2" xfId="26944" xr:uid="{00000000-0005-0000-0000-0000176B0000}"/>
    <cellStyle name="Normal 7 3 3 2 3 4 2 3" xfId="26945" xr:uid="{00000000-0005-0000-0000-0000186B0000}"/>
    <cellStyle name="Normal 7 3 3 2 3 4 3" xfId="26946" xr:uid="{00000000-0005-0000-0000-0000196B0000}"/>
    <cellStyle name="Normal 7 3 3 2 3 4 3 2" xfId="26947" xr:uid="{00000000-0005-0000-0000-00001A6B0000}"/>
    <cellStyle name="Normal 7 3 3 2 3 4 4" xfId="26948" xr:uid="{00000000-0005-0000-0000-00001B6B0000}"/>
    <cellStyle name="Normal 7 3 3 2 3 5" xfId="26949" xr:uid="{00000000-0005-0000-0000-00001C6B0000}"/>
    <cellStyle name="Normal 7 3 3 2 3 5 2" xfId="26950" xr:uid="{00000000-0005-0000-0000-00001D6B0000}"/>
    <cellStyle name="Normal 7 3 3 2 3 5 2 2" xfId="26951" xr:uid="{00000000-0005-0000-0000-00001E6B0000}"/>
    <cellStyle name="Normal 7 3 3 2 3 5 2 2 2" xfId="26952" xr:uid="{00000000-0005-0000-0000-00001F6B0000}"/>
    <cellStyle name="Normal 7 3 3 2 3 5 2 3" xfId="26953" xr:uid="{00000000-0005-0000-0000-0000206B0000}"/>
    <cellStyle name="Normal 7 3 3 2 3 5 3" xfId="26954" xr:uid="{00000000-0005-0000-0000-0000216B0000}"/>
    <cellStyle name="Normal 7 3 3 2 3 5 3 2" xfId="26955" xr:uid="{00000000-0005-0000-0000-0000226B0000}"/>
    <cellStyle name="Normal 7 3 3 2 3 5 4" xfId="26956" xr:uid="{00000000-0005-0000-0000-0000236B0000}"/>
    <cellStyle name="Normal 7 3 3 2 3 6" xfId="26957" xr:uid="{00000000-0005-0000-0000-0000246B0000}"/>
    <cellStyle name="Normal 7 3 3 2 3 6 2" xfId="26958" xr:uid="{00000000-0005-0000-0000-0000256B0000}"/>
    <cellStyle name="Normal 7 3 3 2 3 6 2 2" xfId="26959" xr:uid="{00000000-0005-0000-0000-0000266B0000}"/>
    <cellStyle name="Normal 7 3 3 2 3 6 2 2 2" xfId="26960" xr:uid="{00000000-0005-0000-0000-0000276B0000}"/>
    <cellStyle name="Normal 7 3 3 2 3 6 2 3" xfId="26961" xr:uid="{00000000-0005-0000-0000-0000286B0000}"/>
    <cellStyle name="Normal 7 3 3 2 3 6 3" xfId="26962" xr:uid="{00000000-0005-0000-0000-0000296B0000}"/>
    <cellStyle name="Normal 7 3 3 2 3 6 3 2" xfId="26963" xr:uid="{00000000-0005-0000-0000-00002A6B0000}"/>
    <cellStyle name="Normal 7 3 3 2 3 6 4" xfId="26964" xr:uid="{00000000-0005-0000-0000-00002B6B0000}"/>
    <cellStyle name="Normal 7 3 3 2 3 7" xfId="26965" xr:uid="{00000000-0005-0000-0000-00002C6B0000}"/>
    <cellStyle name="Normal 7 3 3 2 3 7 2" xfId="26966" xr:uid="{00000000-0005-0000-0000-00002D6B0000}"/>
    <cellStyle name="Normal 7 3 3 2 3 7 2 2" xfId="26967" xr:uid="{00000000-0005-0000-0000-00002E6B0000}"/>
    <cellStyle name="Normal 7 3 3 2 3 7 3" xfId="26968" xr:uid="{00000000-0005-0000-0000-00002F6B0000}"/>
    <cellStyle name="Normal 7 3 3 2 3 8" xfId="26969" xr:uid="{00000000-0005-0000-0000-0000306B0000}"/>
    <cellStyle name="Normal 7 3 3 2 3 8 2" xfId="26970" xr:uid="{00000000-0005-0000-0000-0000316B0000}"/>
    <cellStyle name="Normal 7 3 3 2 3 9" xfId="26971" xr:uid="{00000000-0005-0000-0000-0000326B0000}"/>
    <cellStyle name="Normal 7 3 3 2 3 9 2" xfId="26972" xr:uid="{00000000-0005-0000-0000-0000336B0000}"/>
    <cellStyle name="Normal 7 3 3 2 4" xfId="26973" xr:uid="{00000000-0005-0000-0000-0000346B0000}"/>
    <cellStyle name="Normal 7 3 3 2 4 2" xfId="26974" xr:uid="{00000000-0005-0000-0000-0000356B0000}"/>
    <cellStyle name="Normal 7 3 3 2 4 2 2" xfId="26975" xr:uid="{00000000-0005-0000-0000-0000366B0000}"/>
    <cellStyle name="Normal 7 3 3 2 4 2 2 2" xfId="26976" xr:uid="{00000000-0005-0000-0000-0000376B0000}"/>
    <cellStyle name="Normal 7 3 3 2 4 2 2 2 2" xfId="26977" xr:uid="{00000000-0005-0000-0000-0000386B0000}"/>
    <cellStyle name="Normal 7 3 3 2 4 2 2 2 2 2" xfId="26978" xr:uid="{00000000-0005-0000-0000-0000396B0000}"/>
    <cellStyle name="Normal 7 3 3 2 4 2 2 2 3" xfId="26979" xr:uid="{00000000-0005-0000-0000-00003A6B0000}"/>
    <cellStyle name="Normal 7 3 3 2 4 2 2 3" xfId="26980" xr:uid="{00000000-0005-0000-0000-00003B6B0000}"/>
    <cellStyle name="Normal 7 3 3 2 4 2 2 3 2" xfId="26981" xr:uid="{00000000-0005-0000-0000-00003C6B0000}"/>
    <cellStyle name="Normal 7 3 3 2 4 2 2 4" xfId="26982" xr:uid="{00000000-0005-0000-0000-00003D6B0000}"/>
    <cellStyle name="Normal 7 3 3 2 4 2 3" xfId="26983" xr:uid="{00000000-0005-0000-0000-00003E6B0000}"/>
    <cellStyle name="Normal 7 3 3 2 4 2 3 2" xfId="26984" xr:uid="{00000000-0005-0000-0000-00003F6B0000}"/>
    <cellStyle name="Normal 7 3 3 2 4 2 3 2 2" xfId="26985" xr:uid="{00000000-0005-0000-0000-0000406B0000}"/>
    <cellStyle name="Normal 7 3 3 2 4 2 3 2 2 2" xfId="26986" xr:uid="{00000000-0005-0000-0000-0000416B0000}"/>
    <cellStyle name="Normal 7 3 3 2 4 2 3 2 3" xfId="26987" xr:uid="{00000000-0005-0000-0000-0000426B0000}"/>
    <cellStyle name="Normal 7 3 3 2 4 2 3 3" xfId="26988" xr:uid="{00000000-0005-0000-0000-0000436B0000}"/>
    <cellStyle name="Normal 7 3 3 2 4 2 3 3 2" xfId="26989" xr:uid="{00000000-0005-0000-0000-0000446B0000}"/>
    <cellStyle name="Normal 7 3 3 2 4 2 3 4" xfId="26990" xr:uid="{00000000-0005-0000-0000-0000456B0000}"/>
    <cellStyle name="Normal 7 3 3 2 4 2 4" xfId="26991" xr:uid="{00000000-0005-0000-0000-0000466B0000}"/>
    <cellStyle name="Normal 7 3 3 2 4 2 4 2" xfId="26992" xr:uid="{00000000-0005-0000-0000-0000476B0000}"/>
    <cellStyle name="Normal 7 3 3 2 4 2 4 2 2" xfId="26993" xr:uid="{00000000-0005-0000-0000-0000486B0000}"/>
    <cellStyle name="Normal 7 3 3 2 4 2 4 2 2 2" xfId="26994" xr:uid="{00000000-0005-0000-0000-0000496B0000}"/>
    <cellStyle name="Normal 7 3 3 2 4 2 4 2 3" xfId="26995" xr:uid="{00000000-0005-0000-0000-00004A6B0000}"/>
    <cellStyle name="Normal 7 3 3 2 4 2 4 3" xfId="26996" xr:uid="{00000000-0005-0000-0000-00004B6B0000}"/>
    <cellStyle name="Normal 7 3 3 2 4 2 4 3 2" xfId="26997" xr:uid="{00000000-0005-0000-0000-00004C6B0000}"/>
    <cellStyle name="Normal 7 3 3 2 4 2 4 4" xfId="26998" xr:uid="{00000000-0005-0000-0000-00004D6B0000}"/>
    <cellStyle name="Normal 7 3 3 2 4 2 5" xfId="26999" xr:uid="{00000000-0005-0000-0000-00004E6B0000}"/>
    <cellStyle name="Normal 7 3 3 2 4 2 5 2" xfId="27000" xr:uid="{00000000-0005-0000-0000-00004F6B0000}"/>
    <cellStyle name="Normal 7 3 3 2 4 2 5 2 2" xfId="27001" xr:uid="{00000000-0005-0000-0000-0000506B0000}"/>
    <cellStyle name="Normal 7 3 3 2 4 2 5 3" xfId="27002" xr:uid="{00000000-0005-0000-0000-0000516B0000}"/>
    <cellStyle name="Normal 7 3 3 2 4 2 6" xfId="27003" xr:uid="{00000000-0005-0000-0000-0000526B0000}"/>
    <cellStyle name="Normal 7 3 3 2 4 2 6 2" xfId="27004" xr:uid="{00000000-0005-0000-0000-0000536B0000}"/>
    <cellStyle name="Normal 7 3 3 2 4 2 7" xfId="27005" xr:uid="{00000000-0005-0000-0000-0000546B0000}"/>
    <cellStyle name="Normal 7 3 3 2 4 3" xfId="27006" xr:uid="{00000000-0005-0000-0000-0000556B0000}"/>
    <cellStyle name="Normal 7 3 3 2 4 3 2" xfId="27007" xr:uid="{00000000-0005-0000-0000-0000566B0000}"/>
    <cellStyle name="Normal 7 3 3 2 4 3 2 2" xfId="27008" xr:uid="{00000000-0005-0000-0000-0000576B0000}"/>
    <cellStyle name="Normal 7 3 3 2 4 3 2 2 2" xfId="27009" xr:uid="{00000000-0005-0000-0000-0000586B0000}"/>
    <cellStyle name="Normal 7 3 3 2 4 3 2 3" xfId="27010" xr:uid="{00000000-0005-0000-0000-0000596B0000}"/>
    <cellStyle name="Normal 7 3 3 2 4 3 3" xfId="27011" xr:uid="{00000000-0005-0000-0000-00005A6B0000}"/>
    <cellStyle name="Normal 7 3 3 2 4 3 3 2" xfId="27012" xr:uid="{00000000-0005-0000-0000-00005B6B0000}"/>
    <cellStyle name="Normal 7 3 3 2 4 3 4" xfId="27013" xr:uid="{00000000-0005-0000-0000-00005C6B0000}"/>
    <cellStyle name="Normal 7 3 3 2 4 4" xfId="27014" xr:uid="{00000000-0005-0000-0000-00005D6B0000}"/>
    <cellStyle name="Normal 7 3 3 2 4 4 2" xfId="27015" xr:uid="{00000000-0005-0000-0000-00005E6B0000}"/>
    <cellStyle name="Normal 7 3 3 2 4 4 2 2" xfId="27016" xr:uid="{00000000-0005-0000-0000-00005F6B0000}"/>
    <cellStyle name="Normal 7 3 3 2 4 4 2 2 2" xfId="27017" xr:uid="{00000000-0005-0000-0000-0000606B0000}"/>
    <cellStyle name="Normal 7 3 3 2 4 4 2 3" xfId="27018" xr:uid="{00000000-0005-0000-0000-0000616B0000}"/>
    <cellStyle name="Normal 7 3 3 2 4 4 3" xfId="27019" xr:uid="{00000000-0005-0000-0000-0000626B0000}"/>
    <cellStyle name="Normal 7 3 3 2 4 4 3 2" xfId="27020" xr:uid="{00000000-0005-0000-0000-0000636B0000}"/>
    <cellStyle name="Normal 7 3 3 2 4 4 4" xfId="27021" xr:uid="{00000000-0005-0000-0000-0000646B0000}"/>
    <cellStyle name="Normal 7 3 3 2 4 5" xfId="27022" xr:uid="{00000000-0005-0000-0000-0000656B0000}"/>
    <cellStyle name="Normal 7 3 3 2 4 5 2" xfId="27023" xr:uid="{00000000-0005-0000-0000-0000666B0000}"/>
    <cellStyle name="Normal 7 3 3 2 4 5 2 2" xfId="27024" xr:uid="{00000000-0005-0000-0000-0000676B0000}"/>
    <cellStyle name="Normal 7 3 3 2 4 5 2 2 2" xfId="27025" xr:uid="{00000000-0005-0000-0000-0000686B0000}"/>
    <cellStyle name="Normal 7 3 3 2 4 5 2 3" xfId="27026" xr:uid="{00000000-0005-0000-0000-0000696B0000}"/>
    <cellStyle name="Normal 7 3 3 2 4 5 3" xfId="27027" xr:uid="{00000000-0005-0000-0000-00006A6B0000}"/>
    <cellStyle name="Normal 7 3 3 2 4 5 3 2" xfId="27028" xr:uid="{00000000-0005-0000-0000-00006B6B0000}"/>
    <cellStyle name="Normal 7 3 3 2 4 5 4" xfId="27029" xr:uid="{00000000-0005-0000-0000-00006C6B0000}"/>
    <cellStyle name="Normal 7 3 3 2 4 6" xfId="27030" xr:uid="{00000000-0005-0000-0000-00006D6B0000}"/>
    <cellStyle name="Normal 7 3 3 2 4 6 2" xfId="27031" xr:uid="{00000000-0005-0000-0000-00006E6B0000}"/>
    <cellStyle name="Normal 7 3 3 2 4 6 2 2" xfId="27032" xr:uid="{00000000-0005-0000-0000-00006F6B0000}"/>
    <cellStyle name="Normal 7 3 3 2 4 6 3" xfId="27033" xr:uid="{00000000-0005-0000-0000-0000706B0000}"/>
    <cellStyle name="Normal 7 3 3 2 4 7" xfId="27034" xr:uid="{00000000-0005-0000-0000-0000716B0000}"/>
    <cellStyle name="Normal 7 3 3 2 4 7 2" xfId="27035" xr:uid="{00000000-0005-0000-0000-0000726B0000}"/>
    <cellStyle name="Normal 7 3 3 2 4 8" xfId="27036" xr:uid="{00000000-0005-0000-0000-0000736B0000}"/>
    <cellStyle name="Normal 7 3 3 2 4 8 2" xfId="27037" xr:uid="{00000000-0005-0000-0000-0000746B0000}"/>
    <cellStyle name="Normal 7 3 3 2 4 9" xfId="27038" xr:uid="{00000000-0005-0000-0000-0000756B0000}"/>
    <cellStyle name="Normal 7 3 3 2 5" xfId="27039" xr:uid="{00000000-0005-0000-0000-0000766B0000}"/>
    <cellStyle name="Normal 7 3 3 2 5 2" xfId="27040" xr:uid="{00000000-0005-0000-0000-0000776B0000}"/>
    <cellStyle name="Normal 7 3 3 2 5 2 2" xfId="27041" xr:uid="{00000000-0005-0000-0000-0000786B0000}"/>
    <cellStyle name="Normal 7 3 3 2 5 2 2 2" xfId="27042" xr:uid="{00000000-0005-0000-0000-0000796B0000}"/>
    <cellStyle name="Normal 7 3 3 2 5 2 2 2 2" xfId="27043" xr:uid="{00000000-0005-0000-0000-00007A6B0000}"/>
    <cellStyle name="Normal 7 3 3 2 5 2 2 2 2 2" xfId="27044" xr:uid="{00000000-0005-0000-0000-00007B6B0000}"/>
    <cellStyle name="Normal 7 3 3 2 5 2 2 2 3" xfId="27045" xr:uid="{00000000-0005-0000-0000-00007C6B0000}"/>
    <cellStyle name="Normal 7 3 3 2 5 2 2 3" xfId="27046" xr:uid="{00000000-0005-0000-0000-00007D6B0000}"/>
    <cellStyle name="Normal 7 3 3 2 5 2 2 3 2" xfId="27047" xr:uid="{00000000-0005-0000-0000-00007E6B0000}"/>
    <cellStyle name="Normal 7 3 3 2 5 2 2 4" xfId="27048" xr:uid="{00000000-0005-0000-0000-00007F6B0000}"/>
    <cellStyle name="Normal 7 3 3 2 5 2 3" xfId="27049" xr:uid="{00000000-0005-0000-0000-0000806B0000}"/>
    <cellStyle name="Normal 7 3 3 2 5 2 3 2" xfId="27050" xr:uid="{00000000-0005-0000-0000-0000816B0000}"/>
    <cellStyle name="Normal 7 3 3 2 5 2 3 2 2" xfId="27051" xr:uid="{00000000-0005-0000-0000-0000826B0000}"/>
    <cellStyle name="Normal 7 3 3 2 5 2 3 2 2 2" xfId="27052" xr:uid="{00000000-0005-0000-0000-0000836B0000}"/>
    <cellStyle name="Normal 7 3 3 2 5 2 3 2 3" xfId="27053" xr:uid="{00000000-0005-0000-0000-0000846B0000}"/>
    <cellStyle name="Normal 7 3 3 2 5 2 3 3" xfId="27054" xr:uid="{00000000-0005-0000-0000-0000856B0000}"/>
    <cellStyle name="Normal 7 3 3 2 5 2 3 3 2" xfId="27055" xr:uid="{00000000-0005-0000-0000-0000866B0000}"/>
    <cellStyle name="Normal 7 3 3 2 5 2 3 4" xfId="27056" xr:uid="{00000000-0005-0000-0000-0000876B0000}"/>
    <cellStyle name="Normal 7 3 3 2 5 2 4" xfId="27057" xr:uid="{00000000-0005-0000-0000-0000886B0000}"/>
    <cellStyle name="Normal 7 3 3 2 5 2 4 2" xfId="27058" xr:uid="{00000000-0005-0000-0000-0000896B0000}"/>
    <cellStyle name="Normal 7 3 3 2 5 2 4 2 2" xfId="27059" xr:uid="{00000000-0005-0000-0000-00008A6B0000}"/>
    <cellStyle name="Normal 7 3 3 2 5 2 4 2 2 2" xfId="27060" xr:uid="{00000000-0005-0000-0000-00008B6B0000}"/>
    <cellStyle name="Normal 7 3 3 2 5 2 4 2 3" xfId="27061" xr:uid="{00000000-0005-0000-0000-00008C6B0000}"/>
    <cellStyle name="Normal 7 3 3 2 5 2 4 3" xfId="27062" xr:uid="{00000000-0005-0000-0000-00008D6B0000}"/>
    <cellStyle name="Normal 7 3 3 2 5 2 4 3 2" xfId="27063" xr:uid="{00000000-0005-0000-0000-00008E6B0000}"/>
    <cellStyle name="Normal 7 3 3 2 5 2 4 4" xfId="27064" xr:uid="{00000000-0005-0000-0000-00008F6B0000}"/>
    <cellStyle name="Normal 7 3 3 2 5 2 5" xfId="27065" xr:uid="{00000000-0005-0000-0000-0000906B0000}"/>
    <cellStyle name="Normal 7 3 3 2 5 2 5 2" xfId="27066" xr:uid="{00000000-0005-0000-0000-0000916B0000}"/>
    <cellStyle name="Normal 7 3 3 2 5 2 5 2 2" xfId="27067" xr:uid="{00000000-0005-0000-0000-0000926B0000}"/>
    <cellStyle name="Normal 7 3 3 2 5 2 5 3" xfId="27068" xr:uid="{00000000-0005-0000-0000-0000936B0000}"/>
    <cellStyle name="Normal 7 3 3 2 5 2 6" xfId="27069" xr:uid="{00000000-0005-0000-0000-0000946B0000}"/>
    <cellStyle name="Normal 7 3 3 2 5 2 6 2" xfId="27070" xr:uid="{00000000-0005-0000-0000-0000956B0000}"/>
    <cellStyle name="Normal 7 3 3 2 5 2 7" xfId="27071" xr:uid="{00000000-0005-0000-0000-0000966B0000}"/>
    <cellStyle name="Normal 7 3 3 2 5 3" xfId="27072" xr:uid="{00000000-0005-0000-0000-0000976B0000}"/>
    <cellStyle name="Normal 7 3 3 2 5 3 2" xfId="27073" xr:uid="{00000000-0005-0000-0000-0000986B0000}"/>
    <cellStyle name="Normal 7 3 3 2 5 3 2 2" xfId="27074" xr:uid="{00000000-0005-0000-0000-0000996B0000}"/>
    <cellStyle name="Normal 7 3 3 2 5 3 2 2 2" xfId="27075" xr:uid="{00000000-0005-0000-0000-00009A6B0000}"/>
    <cellStyle name="Normal 7 3 3 2 5 3 2 3" xfId="27076" xr:uid="{00000000-0005-0000-0000-00009B6B0000}"/>
    <cellStyle name="Normal 7 3 3 2 5 3 3" xfId="27077" xr:uid="{00000000-0005-0000-0000-00009C6B0000}"/>
    <cellStyle name="Normal 7 3 3 2 5 3 3 2" xfId="27078" xr:uid="{00000000-0005-0000-0000-00009D6B0000}"/>
    <cellStyle name="Normal 7 3 3 2 5 3 4" xfId="27079" xr:uid="{00000000-0005-0000-0000-00009E6B0000}"/>
    <cellStyle name="Normal 7 3 3 2 5 4" xfId="27080" xr:uid="{00000000-0005-0000-0000-00009F6B0000}"/>
    <cellStyle name="Normal 7 3 3 2 5 4 2" xfId="27081" xr:uid="{00000000-0005-0000-0000-0000A06B0000}"/>
    <cellStyle name="Normal 7 3 3 2 5 4 2 2" xfId="27082" xr:uid="{00000000-0005-0000-0000-0000A16B0000}"/>
    <cellStyle name="Normal 7 3 3 2 5 4 2 2 2" xfId="27083" xr:uid="{00000000-0005-0000-0000-0000A26B0000}"/>
    <cellStyle name="Normal 7 3 3 2 5 4 2 3" xfId="27084" xr:uid="{00000000-0005-0000-0000-0000A36B0000}"/>
    <cellStyle name="Normal 7 3 3 2 5 4 3" xfId="27085" xr:uid="{00000000-0005-0000-0000-0000A46B0000}"/>
    <cellStyle name="Normal 7 3 3 2 5 4 3 2" xfId="27086" xr:uid="{00000000-0005-0000-0000-0000A56B0000}"/>
    <cellStyle name="Normal 7 3 3 2 5 4 4" xfId="27087" xr:uid="{00000000-0005-0000-0000-0000A66B0000}"/>
    <cellStyle name="Normal 7 3 3 2 5 5" xfId="27088" xr:uid="{00000000-0005-0000-0000-0000A76B0000}"/>
    <cellStyle name="Normal 7 3 3 2 5 5 2" xfId="27089" xr:uid="{00000000-0005-0000-0000-0000A86B0000}"/>
    <cellStyle name="Normal 7 3 3 2 5 5 2 2" xfId="27090" xr:uid="{00000000-0005-0000-0000-0000A96B0000}"/>
    <cellStyle name="Normal 7 3 3 2 5 5 2 2 2" xfId="27091" xr:uid="{00000000-0005-0000-0000-0000AA6B0000}"/>
    <cellStyle name="Normal 7 3 3 2 5 5 2 3" xfId="27092" xr:uid="{00000000-0005-0000-0000-0000AB6B0000}"/>
    <cellStyle name="Normal 7 3 3 2 5 5 3" xfId="27093" xr:uid="{00000000-0005-0000-0000-0000AC6B0000}"/>
    <cellStyle name="Normal 7 3 3 2 5 5 3 2" xfId="27094" xr:uid="{00000000-0005-0000-0000-0000AD6B0000}"/>
    <cellStyle name="Normal 7 3 3 2 5 5 4" xfId="27095" xr:uid="{00000000-0005-0000-0000-0000AE6B0000}"/>
    <cellStyle name="Normal 7 3 3 2 5 6" xfId="27096" xr:uid="{00000000-0005-0000-0000-0000AF6B0000}"/>
    <cellStyle name="Normal 7 3 3 2 5 6 2" xfId="27097" xr:uid="{00000000-0005-0000-0000-0000B06B0000}"/>
    <cellStyle name="Normal 7 3 3 2 5 6 2 2" xfId="27098" xr:uid="{00000000-0005-0000-0000-0000B16B0000}"/>
    <cellStyle name="Normal 7 3 3 2 5 6 3" xfId="27099" xr:uid="{00000000-0005-0000-0000-0000B26B0000}"/>
    <cellStyle name="Normal 7 3 3 2 5 7" xfId="27100" xr:uid="{00000000-0005-0000-0000-0000B36B0000}"/>
    <cellStyle name="Normal 7 3 3 2 5 7 2" xfId="27101" xr:uid="{00000000-0005-0000-0000-0000B46B0000}"/>
    <cellStyle name="Normal 7 3 3 2 5 8" xfId="27102" xr:uid="{00000000-0005-0000-0000-0000B56B0000}"/>
    <cellStyle name="Normal 7 3 3 2 6" xfId="27103" xr:uid="{00000000-0005-0000-0000-0000B66B0000}"/>
    <cellStyle name="Normal 7 3 3 2 6 2" xfId="27104" xr:uid="{00000000-0005-0000-0000-0000B76B0000}"/>
    <cellStyle name="Normal 7 3 3 2 6 2 2" xfId="27105" xr:uid="{00000000-0005-0000-0000-0000B86B0000}"/>
    <cellStyle name="Normal 7 3 3 2 6 2 2 2" xfId="27106" xr:uid="{00000000-0005-0000-0000-0000B96B0000}"/>
    <cellStyle name="Normal 7 3 3 2 6 2 2 2 2" xfId="27107" xr:uid="{00000000-0005-0000-0000-0000BA6B0000}"/>
    <cellStyle name="Normal 7 3 3 2 6 2 2 3" xfId="27108" xr:uid="{00000000-0005-0000-0000-0000BB6B0000}"/>
    <cellStyle name="Normal 7 3 3 2 6 2 3" xfId="27109" xr:uid="{00000000-0005-0000-0000-0000BC6B0000}"/>
    <cellStyle name="Normal 7 3 3 2 6 2 3 2" xfId="27110" xr:uid="{00000000-0005-0000-0000-0000BD6B0000}"/>
    <cellStyle name="Normal 7 3 3 2 6 2 4" xfId="27111" xr:uid="{00000000-0005-0000-0000-0000BE6B0000}"/>
    <cellStyle name="Normal 7 3 3 2 6 3" xfId="27112" xr:uid="{00000000-0005-0000-0000-0000BF6B0000}"/>
    <cellStyle name="Normal 7 3 3 2 6 3 2" xfId="27113" xr:uid="{00000000-0005-0000-0000-0000C06B0000}"/>
    <cellStyle name="Normal 7 3 3 2 6 3 2 2" xfId="27114" xr:uid="{00000000-0005-0000-0000-0000C16B0000}"/>
    <cellStyle name="Normal 7 3 3 2 6 3 2 2 2" xfId="27115" xr:uid="{00000000-0005-0000-0000-0000C26B0000}"/>
    <cellStyle name="Normal 7 3 3 2 6 3 2 3" xfId="27116" xr:uid="{00000000-0005-0000-0000-0000C36B0000}"/>
    <cellStyle name="Normal 7 3 3 2 6 3 3" xfId="27117" xr:uid="{00000000-0005-0000-0000-0000C46B0000}"/>
    <cellStyle name="Normal 7 3 3 2 6 3 3 2" xfId="27118" xr:uid="{00000000-0005-0000-0000-0000C56B0000}"/>
    <cellStyle name="Normal 7 3 3 2 6 3 4" xfId="27119" xr:uid="{00000000-0005-0000-0000-0000C66B0000}"/>
    <cellStyle name="Normal 7 3 3 2 6 4" xfId="27120" xr:uid="{00000000-0005-0000-0000-0000C76B0000}"/>
    <cellStyle name="Normal 7 3 3 2 6 4 2" xfId="27121" xr:uid="{00000000-0005-0000-0000-0000C86B0000}"/>
    <cellStyle name="Normal 7 3 3 2 6 4 2 2" xfId="27122" xr:uid="{00000000-0005-0000-0000-0000C96B0000}"/>
    <cellStyle name="Normal 7 3 3 2 6 4 2 2 2" xfId="27123" xr:uid="{00000000-0005-0000-0000-0000CA6B0000}"/>
    <cellStyle name="Normal 7 3 3 2 6 4 2 3" xfId="27124" xr:uid="{00000000-0005-0000-0000-0000CB6B0000}"/>
    <cellStyle name="Normal 7 3 3 2 6 4 3" xfId="27125" xr:uid="{00000000-0005-0000-0000-0000CC6B0000}"/>
    <cellStyle name="Normal 7 3 3 2 6 4 3 2" xfId="27126" xr:uid="{00000000-0005-0000-0000-0000CD6B0000}"/>
    <cellStyle name="Normal 7 3 3 2 6 4 4" xfId="27127" xr:uid="{00000000-0005-0000-0000-0000CE6B0000}"/>
    <cellStyle name="Normal 7 3 3 2 6 5" xfId="27128" xr:uid="{00000000-0005-0000-0000-0000CF6B0000}"/>
    <cellStyle name="Normal 7 3 3 2 6 5 2" xfId="27129" xr:uid="{00000000-0005-0000-0000-0000D06B0000}"/>
    <cellStyle name="Normal 7 3 3 2 6 5 2 2" xfId="27130" xr:uid="{00000000-0005-0000-0000-0000D16B0000}"/>
    <cellStyle name="Normal 7 3 3 2 6 5 3" xfId="27131" xr:uid="{00000000-0005-0000-0000-0000D26B0000}"/>
    <cellStyle name="Normal 7 3 3 2 6 6" xfId="27132" xr:uid="{00000000-0005-0000-0000-0000D36B0000}"/>
    <cellStyle name="Normal 7 3 3 2 6 6 2" xfId="27133" xr:uid="{00000000-0005-0000-0000-0000D46B0000}"/>
    <cellStyle name="Normal 7 3 3 2 6 7" xfId="27134" xr:uid="{00000000-0005-0000-0000-0000D56B0000}"/>
    <cellStyle name="Normal 7 3 3 2 7" xfId="27135" xr:uid="{00000000-0005-0000-0000-0000D66B0000}"/>
    <cellStyle name="Normal 7 3 3 2 7 2" xfId="27136" xr:uid="{00000000-0005-0000-0000-0000D76B0000}"/>
    <cellStyle name="Normal 7 3 3 2 7 2 2" xfId="27137" xr:uid="{00000000-0005-0000-0000-0000D86B0000}"/>
    <cellStyle name="Normal 7 3 3 2 7 2 2 2" xfId="27138" xr:uid="{00000000-0005-0000-0000-0000D96B0000}"/>
    <cellStyle name="Normal 7 3 3 2 7 2 3" xfId="27139" xr:uid="{00000000-0005-0000-0000-0000DA6B0000}"/>
    <cellStyle name="Normal 7 3 3 2 7 3" xfId="27140" xr:uid="{00000000-0005-0000-0000-0000DB6B0000}"/>
    <cellStyle name="Normal 7 3 3 2 7 3 2" xfId="27141" xr:uid="{00000000-0005-0000-0000-0000DC6B0000}"/>
    <cellStyle name="Normal 7 3 3 2 7 4" xfId="27142" xr:uid="{00000000-0005-0000-0000-0000DD6B0000}"/>
    <cellStyle name="Normal 7 3 3 2 8" xfId="27143" xr:uid="{00000000-0005-0000-0000-0000DE6B0000}"/>
    <cellStyle name="Normal 7 3 3 2 8 2" xfId="27144" xr:uid="{00000000-0005-0000-0000-0000DF6B0000}"/>
    <cellStyle name="Normal 7 3 3 2 8 2 2" xfId="27145" xr:uid="{00000000-0005-0000-0000-0000E06B0000}"/>
    <cellStyle name="Normal 7 3 3 2 8 2 2 2" xfId="27146" xr:uid="{00000000-0005-0000-0000-0000E16B0000}"/>
    <cellStyle name="Normal 7 3 3 2 8 2 3" xfId="27147" xr:uid="{00000000-0005-0000-0000-0000E26B0000}"/>
    <cellStyle name="Normal 7 3 3 2 8 3" xfId="27148" xr:uid="{00000000-0005-0000-0000-0000E36B0000}"/>
    <cellStyle name="Normal 7 3 3 2 8 3 2" xfId="27149" xr:uid="{00000000-0005-0000-0000-0000E46B0000}"/>
    <cellStyle name="Normal 7 3 3 2 8 4" xfId="27150" xr:uid="{00000000-0005-0000-0000-0000E56B0000}"/>
    <cellStyle name="Normal 7 3 3 2 9" xfId="27151" xr:uid="{00000000-0005-0000-0000-0000E66B0000}"/>
    <cellStyle name="Normal 7 3 3 2 9 2" xfId="27152" xr:uid="{00000000-0005-0000-0000-0000E76B0000}"/>
    <cellStyle name="Normal 7 3 3 2 9 2 2" xfId="27153" xr:uid="{00000000-0005-0000-0000-0000E86B0000}"/>
    <cellStyle name="Normal 7 3 3 2 9 2 2 2" xfId="27154" xr:uid="{00000000-0005-0000-0000-0000E96B0000}"/>
    <cellStyle name="Normal 7 3 3 2 9 2 3" xfId="27155" xr:uid="{00000000-0005-0000-0000-0000EA6B0000}"/>
    <cellStyle name="Normal 7 3 3 2 9 3" xfId="27156" xr:uid="{00000000-0005-0000-0000-0000EB6B0000}"/>
    <cellStyle name="Normal 7 3 3 2 9 3 2" xfId="27157" xr:uid="{00000000-0005-0000-0000-0000EC6B0000}"/>
    <cellStyle name="Normal 7 3 3 2 9 4" xfId="27158" xr:uid="{00000000-0005-0000-0000-0000ED6B0000}"/>
    <cellStyle name="Normal 7 3 3 3" xfId="27159" xr:uid="{00000000-0005-0000-0000-0000EE6B0000}"/>
    <cellStyle name="Normal 7 3 3 3 10" xfId="27160" xr:uid="{00000000-0005-0000-0000-0000EF6B0000}"/>
    <cellStyle name="Normal 7 3 3 3 10 2" xfId="27161" xr:uid="{00000000-0005-0000-0000-0000F06B0000}"/>
    <cellStyle name="Normal 7 3 3 3 11" xfId="27162" xr:uid="{00000000-0005-0000-0000-0000F16B0000}"/>
    <cellStyle name="Normal 7 3 3 3 11 2" xfId="27163" xr:uid="{00000000-0005-0000-0000-0000F26B0000}"/>
    <cellStyle name="Normal 7 3 3 3 12" xfId="27164" xr:uid="{00000000-0005-0000-0000-0000F36B0000}"/>
    <cellStyle name="Normal 7 3 3 3 2" xfId="27165" xr:uid="{00000000-0005-0000-0000-0000F46B0000}"/>
    <cellStyle name="Normal 7 3 3 3 2 2" xfId="27166" xr:uid="{00000000-0005-0000-0000-0000F56B0000}"/>
    <cellStyle name="Normal 7 3 3 3 2 2 2" xfId="27167" xr:uid="{00000000-0005-0000-0000-0000F66B0000}"/>
    <cellStyle name="Normal 7 3 3 3 2 2 2 2" xfId="27168" xr:uid="{00000000-0005-0000-0000-0000F76B0000}"/>
    <cellStyle name="Normal 7 3 3 3 2 2 2 2 2" xfId="27169" xr:uid="{00000000-0005-0000-0000-0000F86B0000}"/>
    <cellStyle name="Normal 7 3 3 3 2 2 2 2 2 2" xfId="27170" xr:uid="{00000000-0005-0000-0000-0000F96B0000}"/>
    <cellStyle name="Normal 7 3 3 3 2 2 2 2 3" xfId="27171" xr:uid="{00000000-0005-0000-0000-0000FA6B0000}"/>
    <cellStyle name="Normal 7 3 3 3 2 2 2 3" xfId="27172" xr:uid="{00000000-0005-0000-0000-0000FB6B0000}"/>
    <cellStyle name="Normal 7 3 3 3 2 2 2 3 2" xfId="27173" xr:uid="{00000000-0005-0000-0000-0000FC6B0000}"/>
    <cellStyle name="Normal 7 3 3 3 2 2 2 4" xfId="27174" xr:uid="{00000000-0005-0000-0000-0000FD6B0000}"/>
    <cellStyle name="Normal 7 3 3 3 2 2 3" xfId="27175" xr:uid="{00000000-0005-0000-0000-0000FE6B0000}"/>
    <cellStyle name="Normal 7 3 3 3 2 2 3 2" xfId="27176" xr:uid="{00000000-0005-0000-0000-0000FF6B0000}"/>
    <cellStyle name="Normal 7 3 3 3 2 2 3 2 2" xfId="27177" xr:uid="{00000000-0005-0000-0000-0000006C0000}"/>
    <cellStyle name="Normal 7 3 3 3 2 2 3 2 2 2" xfId="27178" xr:uid="{00000000-0005-0000-0000-0000016C0000}"/>
    <cellStyle name="Normal 7 3 3 3 2 2 3 2 3" xfId="27179" xr:uid="{00000000-0005-0000-0000-0000026C0000}"/>
    <cellStyle name="Normal 7 3 3 3 2 2 3 3" xfId="27180" xr:uid="{00000000-0005-0000-0000-0000036C0000}"/>
    <cellStyle name="Normal 7 3 3 3 2 2 3 3 2" xfId="27181" xr:uid="{00000000-0005-0000-0000-0000046C0000}"/>
    <cellStyle name="Normal 7 3 3 3 2 2 3 4" xfId="27182" xr:uid="{00000000-0005-0000-0000-0000056C0000}"/>
    <cellStyle name="Normal 7 3 3 3 2 2 4" xfId="27183" xr:uid="{00000000-0005-0000-0000-0000066C0000}"/>
    <cellStyle name="Normal 7 3 3 3 2 2 4 2" xfId="27184" xr:uid="{00000000-0005-0000-0000-0000076C0000}"/>
    <cellStyle name="Normal 7 3 3 3 2 2 4 2 2" xfId="27185" xr:uid="{00000000-0005-0000-0000-0000086C0000}"/>
    <cellStyle name="Normal 7 3 3 3 2 2 4 2 2 2" xfId="27186" xr:uid="{00000000-0005-0000-0000-0000096C0000}"/>
    <cellStyle name="Normal 7 3 3 3 2 2 4 2 3" xfId="27187" xr:uid="{00000000-0005-0000-0000-00000A6C0000}"/>
    <cellStyle name="Normal 7 3 3 3 2 2 4 3" xfId="27188" xr:uid="{00000000-0005-0000-0000-00000B6C0000}"/>
    <cellStyle name="Normal 7 3 3 3 2 2 4 3 2" xfId="27189" xr:uid="{00000000-0005-0000-0000-00000C6C0000}"/>
    <cellStyle name="Normal 7 3 3 3 2 2 4 4" xfId="27190" xr:uid="{00000000-0005-0000-0000-00000D6C0000}"/>
    <cellStyle name="Normal 7 3 3 3 2 2 5" xfId="27191" xr:uid="{00000000-0005-0000-0000-00000E6C0000}"/>
    <cellStyle name="Normal 7 3 3 3 2 2 5 2" xfId="27192" xr:uid="{00000000-0005-0000-0000-00000F6C0000}"/>
    <cellStyle name="Normal 7 3 3 3 2 2 5 2 2" xfId="27193" xr:uid="{00000000-0005-0000-0000-0000106C0000}"/>
    <cellStyle name="Normal 7 3 3 3 2 2 5 3" xfId="27194" xr:uid="{00000000-0005-0000-0000-0000116C0000}"/>
    <cellStyle name="Normal 7 3 3 3 2 2 6" xfId="27195" xr:uid="{00000000-0005-0000-0000-0000126C0000}"/>
    <cellStyle name="Normal 7 3 3 3 2 2 6 2" xfId="27196" xr:uid="{00000000-0005-0000-0000-0000136C0000}"/>
    <cellStyle name="Normal 7 3 3 3 2 2 7" xfId="27197" xr:uid="{00000000-0005-0000-0000-0000146C0000}"/>
    <cellStyle name="Normal 7 3 3 3 2 3" xfId="27198" xr:uid="{00000000-0005-0000-0000-0000156C0000}"/>
    <cellStyle name="Normal 7 3 3 3 2 3 2" xfId="27199" xr:uid="{00000000-0005-0000-0000-0000166C0000}"/>
    <cellStyle name="Normal 7 3 3 3 2 3 2 2" xfId="27200" xr:uid="{00000000-0005-0000-0000-0000176C0000}"/>
    <cellStyle name="Normal 7 3 3 3 2 3 2 2 2" xfId="27201" xr:uid="{00000000-0005-0000-0000-0000186C0000}"/>
    <cellStyle name="Normal 7 3 3 3 2 3 2 3" xfId="27202" xr:uid="{00000000-0005-0000-0000-0000196C0000}"/>
    <cellStyle name="Normal 7 3 3 3 2 3 3" xfId="27203" xr:uid="{00000000-0005-0000-0000-00001A6C0000}"/>
    <cellStyle name="Normal 7 3 3 3 2 3 3 2" xfId="27204" xr:uid="{00000000-0005-0000-0000-00001B6C0000}"/>
    <cellStyle name="Normal 7 3 3 3 2 3 4" xfId="27205" xr:uid="{00000000-0005-0000-0000-00001C6C0000}"/>
    <cellStyle name="Normal 7 3 3 3 2 4" xfId="27206" xr:uid="{00000000-0005-0000-0000-00001D6C0000}"/>
    <cellStyle name="Normal 7 3 3 3 2 4 2" xfId="27207" xr:uid="{00000000-0005-0000-0000-00001E6C0000}"/>
    <cellStyle name="Normal 7 3 3 3 2 4 2 2" xfId="27208" xr:uid="{00000000-0005-0000-0000-00001F6C0000}"/>
    <cellStyle name="Normal 7 3 3 3 2 4 2 2 2" xfId="27209" xr:uid="{00000000-0005-0000-0000-0000206C0000}"/>
    <cellStyle name="Normal 7 3 3 3 2 4 2 3" xfId="27210" xr:uid="{00000000-0005-0000-0000-0000216C0000}"/>
    <cellStyle name="Normal 7 3 3 3 2 4 3" xfId="27211" xr:uid="{00000000-0005-0000-0000-0000226C0000}"/>
    <cellStyle name="Normal 7 3 3 3 2 4 3 2" xfId="27212" xr:uid="{00000000-0005-0000-0000-0000236C0000}"/>
    <cellStyle name="Normal 7 3 3 3 2 4 4" xfId="27213" xr:uid="{00000000-0005-0000-0000-0000246C0000}"/>
    <cellStyle name="Normal 7 3 3 3 2 5" xfId="27214" xr:uid="{00000000-0005-0000-0000-0000256C0000}"/>
    <cellStyle name="Normal 7 3 3 3 2 5 2" xfId="27215" xr:uid="{00000000-0005-0000-0000-0000266C0000}"/>
    <cellStyle name="Normal 7 3 3 3 2 5 2 2" xfId="27216" xr:uid="{00000000-0005-0000-0000-0000276C0000}"/>
    <cellStyle name="Normal 7 3 3 3 2 5 2 2 2" xfId="27217" xr:uid="{00000000-0005-0000-0000-0000286C0000}"/>
    <cellStyle name="Normal 7 3 3 3 2 5 2 3" xfId="27218" xr:uid="{00000000-0005-0000-0000-0000296C0000}"/>
    <cellStyle name="Normal 7 3 3 3 2 5 3" xfId="27219" xr:uid="{00000000-0005-0000-0000-00002A6C0000}"/>
    <cellStyle name="Normal 7 3 3 3 2 5 3 2" xfId="27220" xr:uid="{00000000-0005-0000-0000-00002B6C0000}"/>
    <cellStyle name="Normal 7 3 3 3 2 5 4" xfId="27221" xr:uid="{00000000-0005-0000-0000-00002C6C0000}"/>
    <cellStyle name="Normal 7 3 3 3 2 6" xfId="27222" xr:uid="{00000000-0005-0000-0000-00002D6C0000}"/>
    <cellStyle name="Normal 7 3 3 3 2 6 2" xfId="27223" xr:uid="{00000000-0005-0000-0000-00002E6C0000}"/>
    <cellStyle name="Normal 7 3 3 3 2 6 2 2" xfId="27224" xr:uid="{00000000-0005-0000-0000-00002F6C0000}"/>
    <cellStyle name="Normal 7 3 3 3 2 6 3" xfId="27225" xr:uid="{00000000-0005-0000-0000-0000306C0000}"/>
    <cellStyle name="Normal 7 3 3 3 2 7" xfId="27226" xr:uid="{00000000-0005-0000-0000-0000316C0000}"/>
    <cellStyle name="Normal 7 3 3 3 2 7 2" xfId="27227" xr:uid="{00000000-0005-0000-0000-0000326C0000}"/>
    <cellStyle name="Normal 7 3 3 3 2 8" xfId="27228" xr:uid="{00000000-0005-0000-0000-0000336C0000}"/>
    <cellStyle name="Normal 7 3 3 3 2 8 2" xfId="27229" xr:uid="{00000000-0005-0000-0000-0000346C0000}"/>
    <cellStyle name="Normal 7 3 3 3 2 9" xfId="27230" xr:uid="{00000000-0005-0000-0000-0000356C0000}"/>
    <cellStyle name="Normal 7 3 3 3 3" xfId="27231" xr:uid="{00000000-0005-0000-0000-0000366C0000}"/>
    <cellStyle name="Normal 7 3 3 3 3 2" xfId="27232" xr:uid="{00000000-0005-0000-0000-0000376C0000}"/>
    <cellStyle name="Normal 7 3 3 3 3 2 2" xfId="27233" xr:uid="{00000000-0005-0000-0000-0000386C0000}"/>
    <cellStyle name="Normal 7 3 3 3 3 2 2 2" xfId="27234" xr:uid="{00000000-0005-0000-0000-0000396C0000}"/>
    <cellStyle name="Normal 7 3 3 3 3 2 2 2 2" xfId="27235" xr:uid="{00000000-0005-0000-0000-00003A6C0000}"/>
    <cellStyle name="Normal 7 3 3 3 3 2 2 2 2 2" xfId="27236" xr:uid="{00000000-0005-0000-0000-00003B6C0000}"/>
    <cellStyle name="Normal 7 3 3 3 3 2 2 2 3" xfId="27237" xr:uid="{00000000-0005-0000-0000-00003C6C0000}"/>
    <cellStyle name="Normal 7 3 3 3 3 2 2 3" xfId="27238" xr:uid="{00000000-0005-0000-0000-00003D6C0000}"/>
    <cellStyle name="Normal 7 3 3 3 3 2 2 3 2" xfId="27239" xr:uid="{00000000-0005-0000-0000-00003E6C0000}"/>
    <cellStyle name="Normal 7 3 3 3 3 2 2 4" xfId="27240" xr:uid="{00000000-0005-0000-0000-00003F6C0000}"/>
    <cellStyle name="Normal 7 3 3 3 3 2 3" xfId="27241" xr:uid="{00000000-0005-0000-0000-0000406C0000}"/>
    <cellStyle name="Normal 7 3 3 3 3 2 3 2" xfId="27242" xr:uid="{00000000-0005-0000-0000-0000416C0000}"/>
    <cellStyle name="Normal 7 3 3 3 3 2 3 2 2" xfId="27243" xr:uid="{00000000-0005-0000-0000-0000426C0000}"/>
    <cellStyle name="Normal 7 3 3 3 3 2 3 2 2 2" xfId="27244" xr:uid="{00000000-0005-0000-0000-0000436C0000}"/>
    <cellStyle name="Normal 7 3 3 3 3 2 3 2 3" xfId="27245" xr:uid="{00000000-0005-0000-0000-0000446C0000}"/>
    <cellStyle name="Normal 7 3 3 3 3 2 3 3" xfId="27246" xr:uid="{00000000-0005-0000-0000-0000456C0000}"/>
    <cellStyle name="Normal 7 3 3 3 3 2 3 3 2" xfId="27247" xr:uid="{00000000-0005-0000-0000-0000466C0000}"/>
    <cellStyle name="Normal 7 3 3 3 3 2 3 4" xfId="27248" xr:uid="{00000000-0005-0000-0000-0000476C0000}"/>
    <cellStyle name="Normal 7 3 3 3 3 2 4" xfId="27249" xr:uid="{00000000-0005-0000-0000-0000486C0000}"/>
    <cellStyle name="Normal 7 3 3 3 3 2 4 2" xfId="27250" xr:uid="{00000000-0005-0000-0000-0000496C0000}"/>
    <cellStyle name="Normal 7 3 3 3 3 2 4 2 2" xfId="27251" xr:uid="{00000000-0005-0000-0000-00004A6C0000}"/>
    <cellStyle name="Normal 7 3 3 3 3 2 4 2 2 2" xfId="27252" xr:uid="{00000000-0005-0000-0000-00004B6C0000}"/>
    <cellStyle name="Normal 7 3 3 3 3 2 4 2 3" xfId="27253" xr:uid="{00000000-0005-0000-0000-00004C6C0000}"/>
    <cellStyle name="Normal 7 3 3 3 3 2 4 3" xfId="27254" xr:uid="{00000000-0005-0000-0000-00004D6C0000}"/>
    <cellStyle name="Normal 7 3 3 3 3 2 4 3 2" xfId="27255" xr:uid="{00000000-0005-0000-0000-00004E6C0000}"/>
    <cellStyle name="Normal 7 3 3 3 3 2 4 4" xfId="27256" xr:uid="{00000000-0005-0000-0000-00004F6C0000}"/>
    <cellStyle name="Normal 7 3 3 3 3 2 5" xfId="27257" xr:uid="{00000000-0005-0000-0000-0000506C0000}"/>
    <cellStyle name="Normal 7 3 3 3 3 2 5 2" xfId="27258" xr:uid="{00000000-0005-0000-0000-0000516C0000}"/>
    <cellStyle name="Normal 7 3 3 3 3 2 5 2 2" xfId="27259" xr:uid="{00000000-0005-0000-0000-0000526C0000}"/>
    <cellStyle name="Normal 7 3 3 3 3 2 5 3" xfId="27260" xr:uid="{00000000-0005-0000-0000-0000536C0000}"/>
    <cellStyle name="Normal 7 3 3 3 3 2 6" xfId="27261" xr:uid="{00000000-0005-0000-0000-0000546C0000}"/>
    <cellStyle name="Normal 7 3 3 3 3 2 6 2" xfId="27262" xr:uid="{00000000-0005-0000-0000-0000556C0000}"/>
    <cellStyle name="Normal 7 3 3 3 3 2 7" xfId="27263" xr:uid="{00000000-0005-0000-0000-0000566C0000}"/>
    <cellStyle name="Normal 7 3 3 3 3 3" xfId="27264" xr:uid="{00000000-0005-0000-0000-0000576C0000}"/>
    <cellStyle name="Normal 7 3 3 3 3 3 2" xfId="27265" xr:uid="{00000000-0005-0000-0000-0000586C0000}"/>
    <cellStyle name="Normal 7 3 3 3 3 3 2 2" xfId="27266" xr:uid="{00000000-0005-0000-0000-0000596C0000}"/>
    <cellStyle name="Normal 7 3 3 3 3 3 2 2 2" xfId="27267" xr:uid="{00000000-0005-0000-0000-00005A6C0000}"/>
    <cellStyle name="Normal 7 3 3 3 3 3 2 3" xfId="27268" xr:uid="{00000000-0005-0000-0000-00005B6C0000}"/>
    <cellStyle name="Normal 7 3 3 3 3 3 3" xfId="27269" xr:uid="{00000000-0005-0000-0000-00005C6C0000}"/>
    <cellStyle name="Normal 7 3 3 3 3 3 3 2" xfId="27270" xr:uid="{00000000-0005-0000-0000-00005D6C0000}"/>
    <cellStyle name="Normal 7 3 3 3 3 3 4" xfId="27271" xr:uid="{00000000-0005-0000-0000-00005E6C0000}"/>
    <cellStyle name="Normal 7 3 3 3 3 4" xfId="27272" xr:uid="{00000000-0005-0000-0000-00005F6C0000}"/>
    <cellStyle name="Normal 7 3 3 3 3 4 2" xfId="27273" xr:uid="{00000000-0005-0000-0000-0000606C0000}"/>
    <cellStyle name="Normal 7 3 3 3 3 4 2 2" xfId="27274" xr:uid="{00000000-0005-0000-0000-0000616C0000}"/>
    <cellStyle name="Normal 7 3 3 3 3 4 2 2 2" xfId="27275" xr:uid="{00000000-0005-0000-0000-0000626C0000}"/>
    <cellStyle name="Normal 7 3 3 3 3 4 2 3" xfId="27276" xr:uid="{00000000-0005-0000-0000-0000636C0000}"/>
    <cellStyle name="Normal 7 3 3 3 3 4 3" xfId="27277" xr:uid="{00000000-0005-0000-0000-0000646C0000}"/>
    <cellStyle name="Normal 7 3 3 3 3 4 3 2" xfId="27278" xr:uid="{00000000-0005-0000-0000-0000656C0000}"/>
    <cellStyle name="Normal 7 3 3 3 3 4 4" xfId="27279" xr:uid="{00000000-0005-0000-0000-0000666C0000}"/>
    <cellStyle name="Normal 7 3 3 3 3 5" xfId="27280" xr:uid="{00000000-0005-0000-0000-0000676C0000}"/>
    <cellStyle name="Normal 7 3 3 3 3 5 2" xfId="27281" xr:uid="{00000000-0005-0000-0000-0000686C0000}"/>
    <cellStyle name="Normal 7 3 3 3 3 5 2 2" xfId="27282" xr:uid="{00000000-0005-0000-0000-0000696C0000}"/>
    <cellStyle name="Normal 7 3 3 3 3 5 2 2 2" xfId="27283" xr:uid="{00000000-0005-0000-0000-00006A6C0000}"/>
    <cellStyle name="Normal 7 3 3 3 3 5 2 3" xfId="27284" xr:uid="{00000000-0005-0000-0000-00006B6C0000}"/>
    <cellStyle name="Normal 7 3 3 3 3 5 3" xfId="27285" xr:uid="{00000000-0005-0000-0000-00006C6C0000}"/>
    <cellStyle name="Normal 7 3 3 3 3 5 3 2" xfId="27286" xr:uid="{00000000-0005-0000-0000-00006D6C0000}"/>
    <cellStyle name="Normal 7 3 3 3 3 5 4" xfId="27287" xr:uid="{00000000-0005-0000-0000-00006E6C0000}"/>
    <cellStyle name="Normal 7 3 3 3 3 6" xfId="27288" xr:uid="{00000000-0005-0000-0000-00006F6C0000}"/>
    <cellStyle name="Normal 7 3 3 3 3 6 2" xfId="27289" xr:uid="{00000000-0005-0000-0000-0000706C0000}"/>
    <cellStyle name="Normal 7 3 3 3 3 6 2 2" xfId="27290" xr:uid="{00000000-0005-0000-0000-0000716C0000}"/>
    <cellStyle name="Normal 7 3 3 3 3 6 3" xfId="27291" xr:uid="{00000000-0005-0000-0000-0000726C0000}"/>
    <cellStyle name="Normal 7 3 3 3 3 7" xfId="27292" xr:uid="{00000000-0005-0000-0000-0000736C0000}"/>
    <cellStyle name="Normal 7 3 3 3 3 7 2" xfId="27293" xr:uid="{00000000-0005-0000-0000-0000746C0000}"/>
    <cellStyle name="Normal 7 3 3 3 3 8" xfId="27294" xr:uid="{00000000-0005-0000-0000-0000756C0000}"/>
    <cellStyle name="Normal 7 3 3 3 4" xfId="27295" xr:uid="{00000000-0005-0000-0000-0000766C0000}"/>
    <cellStyle name="Normal 7 3 3 3 4 2" xfId="27296" xr:uid="{00000000-0005-0000-0000-0000776C0000}"/>
    <cellStyle name="Normal 7 3 3 3 4 2 2" xfId="27297" xr:uid="{00000000-0005-0000-0000-0000786C0000}"/>
    <cellStyle name="Normal 7 3 3 3 4 2 2 2" xfId="27298" xr:uid="{00000000-0005-0000-0000-0000796C0000}"/>
    <cellStyle name="Normal 7 3 3 3 4 2 2 2 2" xfId="27299" xr:uid="{00000000-0005-0000-0000-00007A6C0000}"/>
    <cellStyle name="Normal 7 3 3 3 4 2 2 3" xfId="27300" xr:uid="{00000000-0005-0000-0000-00007B6C0000}"/>
    <cellStyle name="Normal 7 3 3 3 4 2 3" xfId="27301" xr:uid="{00000000-0005-0000-0000-00007C6C0000}"/>
    <cellStyle name="Normal 7 3 3 3 4 2 3 2" xfId="27302" xr:uid="{00000000-0005-0000-0000-00007D6C0000}"/>
    <cellStyle name="Normal 7 3 3 3 4 2 4" xfId="27303" xr:uid="{00000000-0005-0000-0000-00007E6C0000}"/>
    <cellStyle name="Normal 7 3 3 3 4 3" xfId="27304" xr:uid="{00000000-0005-0000-0000-00007F6C0000}"/>
    <cellStyle name="Normal 7 3 3 3 4 3 2" xfId="27305" xr:uid="{00000000-0005-0000-0000-0000806C0000}"/>
    <cellStyle name="Normal 7 3 3 3 4 3 2 2" xfId="27306" xr:uid="{00000000-0005-0000-0000-0000816C0000}"/>
    <cellStyle name="Normal 7 3 3 3 4 3 2 2 2" xfId="27307" xr:uid="{00000000-0005-0000-0000-0000826C0000}"/>
    <cellStyle name="Normal 7 3 3 3 4 3 2 3" xfId="27308" xr:uid="{00000000-0005-0000-0000-0000836C0000}"/>
    <cellStyle name="Normal 7 3 3 3 4 3 3" xfId="27309" xr:uid="{00000000-0005-0000-0000-0000846C0000}"/>
    <cellStyle name="Normal 7 3 3 3 4 3 3 2" xfId="27310" xr:uid="{00000000-0005-0000-0000-0000856C0000}"/>
    <cellStyle name="Normal 7 3 3 3 4 3 4" xfId="27311" xr:uid="{00000000-0005-0000-0000-0000866C0000}"/>
    <cellStyle name="Normal 7 3 3 3 4 4" xfId="27312" xr:uid="{00000000-0005-0000-0000-0000876C0000}"/>
    <cellStyle name="Normal 7 3 3 3 4 4 2" xfId="27313" xr:uid="{00000000-0005-0000-0000-0000886C0000}"/>
    <cellStyle name="Normal 7 3 3 3 4 4 2 2" xfId="27314" xr:uid="{00000000-0005-0000-0000-0000896C0000}"/>
    <cellStyle name="Normal 7 3 3 3 4 4 2 2 2" xfId="27315" xr:uid="{00000000-0005-0000-0000-00008A6C0000}"/>
    <cellStyle name="Normal 7 3 3 3 4 4 2 3" xfId="27316" xr:uid="{00000000-0005-0000-0000-00008B6C0000}"/>
    <cellStyle name="Normal 7 3 3 3 4 4 3" xfId="27317" xr:uid="{00000000-0005-0000-0000-00008C6C0000}"/>
    <cellStyle name="Normal 7 3 3 3 4 4 3 2" xfId="27318" xr:uid="{00000000-0005-0000-0000-00008D6C0000}"/>
    <cellStyle name="Normal 7 3 3 3 4 4 4" xfId="27319" xr:uid="{00000000-0005-0000-0000-00008E6C0000}"/>
    <cellStyle name="Normal 7 3 3 3 4 5" xfId="27320" xr:uid="{00000000-0005-0000-0000-00008F6C0000}"/>
    <cellStyle name="Normal 7 3 3 3 4 5 2" xfId="27321" xr:uid="{00000000-0005-0000-0000-0000906C0000}"/>
    <cellStyle name="Normal 7 3 3 3 4 5 2 2" xfId="27322" xr:uid="{00000000-0005-0000-0000-0000916C0000}"/>
    <cellStyle name="Normal 7 3 3 3 4 5 3" xfId="27323" xr:uid="{00000000-0005-0000-0000-0000926C0000}"/>
    <cellStyle name="Normal 7 3 3 3 4 6" xfId="27324" xr:uid="{00000000-0005-0000-0000-0000936C0000}"/>
    <cellStyle name="Normal 7 3 3 3 4 6 2" xfId="27325" xr:uid="{00000000-0005-0000-0000-0000946C0000}"/>
    <cellStyle name="Normal 7 3 3 3 4 7" xfId="27326" xr:uid="{00000000-0005-0000-0000-0000956C0000}"/>
    <cellStyle name="Normal 7 3 3 3 5" xfId="27327" xr:uid="{00000000-0005-0000-0000-0000966C0000}"/>
    <cellStyle name="Normal 7 3 3 3 5 2" xfId="27328" xr:uid="{00000000-0005-0000-0000-0000976C0000}"/>
    <cellStyle name="Normal 7 3 3 3 5 2 2" xfId="27329" xr:uid="{00000000-0005-0000-0000-0000986C0000}"/>
    <cellStyle name="Normal 7 3 3 3 5 2 2 2" xfId="27330" xr:uid="{00000000-0005-0000-0000-0000996C0000}"/>
    <cellStyle name="Normal 7 3 3 3 5 2 3" xfId="27331" xr:uid="{00000000-0005-0000-0000-00009A6C0000}"/>
    <cellStyle name="Normal 7 3 3 3 5 3" xfId="27332" xr:uid="{00000000-0005-0000-0000-00009B6C0000}"/>
    <cellStyle name="Normal 7 3 3 3 5 3 2" xfId="27333" xr:uid="{00000000-0005-0000-0000-00009C6C0000}"/>
    <cellStyle name="Normal 7 3 3 3 5 4" xfId="27334" xr:uid="{00000000-0005-0000-0000-00009D6C0000}"/>
    <cellStyle name="Normal 7 3 3 3 6" xfId="27335" xr:uid="{00000000-0005-0000-0000-00009E6C0000}"/>
    <cellStyle name="Normal 7 3 3 3 6 2" xfId="27336" xr:uid="{00000000-0005-0000-0000-00009F6C0000}"/>
    <cellStyle name="Normal 7 3 3 3 6 2 2" xfId="27337" xr:uid="{00000000-0005-0000-0000-0000A06C0000}"/>
    <cellStyle name="Normal 7 3 3 3 6 2 2 2" xfId="27338" xr:uid="{00000000-0005-0000-0000-0000A16C0000}"/>
    <cellStyle name="Normal 7 3 3 3 6 2 3" xfId="27339" xr:uid="{00000000-0005-0000-0000-0000A26C0000}"/>
    <cellStyle name="Normal 7 3 3 3 6 3" xfId="27340" xr:uid="{00000000-0005-0000-0000-0000A36C0000}"/>
    <cellStyle name="Normal 7 3 3 3 6 3 2" xfId="27341" xr:uid="{00000000-0005-0000-0000-0000A46C0000}"/>
    <cellStyle name="Normal 7 3 3 3 6 4" xfId="27342" xr:uid="{00000000-0005-0000-0000-0000A56C0000}"/>
    <cellStyle name="Normal 7 3 3 3 7" xfId="27343" xr:uid="{00000000-0005-0000-0000-0000A66C0000}"/>
    <cellStyle name="Normal 7 3 3 3 7 2" xfId="27344" xr:uid="{00000000-0005-0000-0000-0000A76C0000}"/>
    <cellStyle name="Normal 7 3 3 3 7 2 2" xfId="27345" xr:uid="{00000000-0005-0000-0000-0000A86C0000}"/>
    <cellStyle name="Normal 7 3 3 3 7 2 2 2" xfId="27346" xr:uid="{00000000-0005-0000-0000-0000A96C0000}"/>
    <cellStyle name="Normal 7 3 3 3 7 2 3" xfId="27347" xr:uid="{00000000-0005-0000-0000-0000AA6C0000}"/>
    <cellStyle name="Normal 7 3 3 3 7 3" xfId="27348" xr:uid="{00000000-0005-0000-0000-0000AB6C0000}"/>
    <cellStyle name="Normal 7 3 3 3 7 3 2" xfId="27349" xr:uid="{00000000-0005-0000-0000-0000AC6C0000}"/>
    <cellStyle name="Normal 7 3 3 3 7 4" xfId="27350" xr:uid="{00000000-0005-0000-0000-0000AD6C0000}"/>
    <cellStyle name="Normal 7 3 3 3 8" xfId="27351" xr:uid="{00000000-0005-0000-0000-0000AE6C0000}"/>
    <cellStyle name="Normal 7 3 3 3 8 2" xfId="27352" xr:uid="{00000000-0005-0000-0000-0000AF6C0000}"/>
    <cellStyle name="Normal 7 3 3 3 8 2 2" xfId="27353" xr:uid="{00000000-0005-0000-0000-0000B06C0000}"/>
    <cellStyle name="Normal 7 3 3 3 8 2 2 2" xfId="27354" xr:uid="{00000000-0005-0000-0000-0000B16C0000}"/>
    <cellStyle name="Normal 7 3 3 3 8 2 3" xfId="27355" xr:uid="{00000000-0005-0000-0000-0000B26C0000}"/>
    <cellStyle name="Normal 7 3 3 3 8 3" xfId="27356" xr:uid="{00000000-0005-0000-0000-0000B36C0000}"/>
    <cellStyle name="Normal 7 3 3 3 8 3 2" xfId="27357" xr:uid="{00000000-0005-0000-0000-0000B46C0000}"/>
    <cellStyle name="Normal 7 3 3 3 8 4" xfId="27358" xr:uid="{00000000-0005-0000-0000-0000B56C0000}"/>
    <cellStyle name="Normal 7 3 3 3 9" xfId="27359" xr:uid="{00000000-0005-0000-0000-0000B66C0000}"/>
    <cellStyle name="Normal 7 3 3 3 9 2" xfId="27360" xr:uid="{00000000-0005-0000-0000-0000B76C0000}"/>
    <cellStyle name="Normal 7 3 3 3 9 2 2" xfId="27361" xr:uid="{00000000-0005-0000-0000-0000B86C0000}"/>
    <cellStyle name="Normal 7 3 3 3 9 3" xfId="27362" xr:uid="{00000000-0005-0000-0000-0000B96C0000}"/>
    <cellStyle name="Normal 7 3 3 4" xfId="27363" xr:uid="{00000000-0005-0000-0000-0000BA6C0000}"/>
    <cellStyle name="Normal 7 3 3 4 10" xfId="27364" xr:uid="{00000000-0005-0000-0000-0000BB6C0000}"/>
    <cellStyle name="Normal 7 3 3 4 2" xfId="27365" xr:uid="{00000000-0005-0000-0000-0000BC6C0000}"/>
    <cellStyle name="Normal 7 3 3 4 2 2" xfId="27366" xr:uid="{00000000-0005-0000-0000-0000BD6C0000}"/>
    <cellStyle name="Normal 7 3 3 4 2 2 2" xfId="27367" xr:uid="{00000000-0005-0000-0000-0000BE6C0000}"/>
    <cellStyle name="Normal 7 3 3 4 2 2 2 2" xfId="27368" xr:uid="{00000000-0005-0000-0000-0000BF6C0000}"/>
    <cellStyle name="Normal 7 3 3 4 2 2 2 2 2" xfId="27369" xr:uid="{00000000-0005-0000-0000-0000C06C0000}"/>
    <cellStyle name="Normal 7 3 3 4 2 2 2 3" xfId="27370" xr:uid="{00000000-0005-0000-0000-0000C16C0000}"/>
    <cellStyle name="Normal 7 3 3 4 2 2 3" xfId="27371" xr:uid="{00000000-0005-0000-0000-0000C26C0000}"/>
    <cellStyle name="Normal 7 3 3 4 2 2 3 2" xfId="27372" xr:uid="{00000000-0005-0000-0000-0000C36C0000}"/>
    <cellStyle name="Normal 7 3 3 4 2 2 4" xfId="27373" xr:uid="{00000000-0005-0000-0000-0000C46C0000}"/>
    <cellStyle name="Normal 7 3 3 4 2 3" xfId="27374" xr:uid="{00000000-0005-0000-0000-0000C56C0000}"/>
    <cellStyle name="Normal 7 3 3 4 2 3 2" xfId="27375" xr:uid="{00000000-0005-0000-0000-0000C66C0000}"/>
    <cellStyle name="Normal 7 3 3 4 2 3 2 2" xfId="27376" xr:uid="{00000000-0005-0000-0000-0000C76C0000}"/>
    <cellStyle name="Normal 7 3 3 4 2 3 2 2 2" xfId="27377" xr:uid="{00000000-0005-0000-0000-0000C86C0000}"/>
    <cellStyle name="Normal 7 3 3 4 2 3 2 3" xfId="27378" xr:uid="{00000000-0005-0000-0000-0000C96C0000}"/>
    <cellStyle name="Normal 7 3 3 4 2 3 3" xfId="27379" xr:uid="{00000000-0005-0000-0000-0000CA6C0000}"/>
    <cellStyle name="Normal 7 3 3 4 2 3 3 2" xfId="27380" xr:uid="{00000000-0005-0000-0000-0000CB6C0000}"/>
    <cellStyle name="Normal 7 3 3 4 2 3 4" xfId="27381" xr:uid="{00000000-0005-0000-0000-0000CC6C0000}"/>
    <cellStyle name="Normal 7 3 3 4 2 4" xfId="27382" xr:uid="{00000000-0005-0000-0000-0000CD6C0000}"/>
    <cellStyle name="Normal 7 3 3 4 2 4 2" xfId="27383" xr:uid="{00000000-0005-0000-0000-0000CE6C0000}"/>
    <cellStyle name="Normal 7 3 3 4 2 4 2 2" xfId="27384" xr:uid="{00000000-0005-0000-0000-0000CF6C0000}"/>
    <cellStyle name="Normal 7 3 3 4 2 4 2 2 2" xfId="27385" xr:uid="{00000000-0005-0000-0000-0000D06C0000}"/>
    <cellStyle name="Normal 7 3 3 4 2 4 2 3" xfId="27386" xr:uid="{00000000-0005-0000-0000-0000D16C0000}"/>
    <cellStyle name="Normal 7 3 3 4 2 4 3" xfId="27387" xr:uid="{00000000-0005-0000-0000-0000D26C0000}"/>
    <cellStyle name="Normal 7 3 3 4 2 4 3 2" xfId="27388" xr:uid="{00000000-0005-0000-0000-0000D36C0000}"/>
    <cellStyle name="Normal 7 3 3 4 2 4 4" xfId="27389" xr:uid="{00000000-0005-0000-0000-0000D46C0000}"/>
    <cellStyle name="Normal 7 3 3 4 2 5" xfId="27390" xr:uid="{00000000-0005-0000-0000-0000D56C0000}"/>
    <cellStyle name="Normal 7 3 3 4 2 5 2" xfId="27391" xr:uid="{00000000-0005-0000-0000-0000D66C0000}"/>
    <cellStyle name="Normal 7 3 3 4 2 5 2 2" xfId="27392" xr:uid="{00000000-0005-0000-0000-0000D76C0000}"/>
    <cellStyle name="Normal 7 3 3 4 2 5 3" xfId="27393" xr:uid="{00000000-0005-0000-0000-0000D86C0000}"/>
    <cellStyle name="Normal 7 3 3 4 2 6" xfId="27394" xr:uid="{00000000-0005-0000-0000-0000D96C0000}"/>
    <cellStyle name="Normal 7 3 3 4 2 6 2" xfId="27395" xr:uid="{00000000-0005-0000-0000-0000DA6C0000}"/>
    <cellStyle name="Normal 7 3 3 4 2 7" xfId="27396" xr:uid="{00000000-0005-0000-0000-0000DB6C0000}"/>
    <cellStyle name="Normal 7 3 3 4 3" xfId="27397" xr:uid="{00000000-0005-0000-0000-0000DC6C0000}"/>
    <cellStyle name="Normal 7 3 3 4 3 2" xfId="27398" xr:uid="{00000000-0005-0000-0000-0000DD6C0000}"/>
    <cellStyle name="Normal 7 3 3 4 3 2 2" xfId="27399" xr:uid="{00000000-0005-0000-0000-0000DE6C0000}"/>
    <cellStyle name="Normal 7 3 3 4 3 2 2 2" xfId="27400" xr:uid="{00000000-0005-0000-0000-0000DF6C0000}"/>
    <cellStyle name="Normal 7 3 3 4 3 2 3" xfId="27401" xr:uid="{00000000-0005-0000-0000-0000E06C0000}"/>
    <cellStyle name="Normal 7 3 3 4 3 3" xfId="27402" xr:uid="{00000000-0005-0000-0000-0000E16C0000}"/>
    <cellStyle name="Normal 7 3 3 4 3 3 2" xfId="27403" xr:uid="{00000000-0005-0000-0000-0000E26C0000}"/>
    <cellStyle name="Normal 7 3 3 4 3 4" xfId="27404" xr:uid="{00000000-0005-0000-0000-0000E36C0000}"/>
    <cellStyle name="Normal 7 3 3 4 4" xfId="27405" xr:uid="{00000000-0005-0000-0000-0000E46C0000}"/>
    <cellStyle name="Normal 7 3 3 4 4 2" xfId="27406" xr:uid="{00000000-0005-0000-0000-0000E56C0000}"/>
    <cellStyle name="Normal 7 3 3 4 4 2 2" xfId="27407" xr:uid="{00000000-0005-0000-0000-0000E66C0000}"/>
    <cellStyle name="Normal 7 3 3 4 4 2 2 2" xfId="27408" xr:uid="{00000000-0005-0000-0000-0000E76C0000}"/>
    <cellStyle name="Normal 7 3 3 4 4 2 3" xfId="27409" xr:uid="{00000000-0005-0000-0000-0000E86C0000}"/>
    <cellStyle name="Normal 7 3 3 4 4 3" xfId="27410" xr:uid="{00000000-0005-0000-0000-0000E96C0000}"/>
    <cellStyle name="Normal 7 3 3 4 4 3 2" xfId="27411" xr:uid="{00000000-0005-0000-0000-0000EA6C0000}"/>
    <cellStyle name="Normal 7 3 3 4 4 4" xfId="27412" xr:uid="{00000000-0005-0000-0000-0000EB6C0000}"/>
    <cellStyle name="Normal 7 3 3 4 5" xfId="27413" xr:uid="{00000000-0005-0000-0000-0000EC6C0000}"/>
    <cellStyle name="Normal 7 3 3 4 5 2" xfId="27414" xr:uid="{00000000-0005-0000-0000-0000ED6C0000}"/>
    <cellStyle name="Normal 7 3 3 4 5 2 2" xfId="27415" xr:uid="{00000000-0005-0000-0000-0000EE6C0000}"/>
    <cellStyle name="Normal 7 3 3 4 5 2 2 2" xfId="27416" xr:uid="{00000000-0005-0000-0000-0000EF6C0000}"/>
    <cellStyle name="Normal 7 3 3 4 5 2 3" xfId="27417" xr:uid="{00000000-0005-0000-0000-0000F06C0000}"/>
    <cellStyle name="Normal 7 3 3 4 5 3" xfId="27418" xr:uid="{00000000-0005-0000-0000-0000F16C0000}"/>
    <cellStyle name="Normal 7 3 3 4 5 3 2" xfId="27419" xr:uid="{00000000-0005-0000-0000-0000F26C0000}"/>
    <cellStyle name="Normal 7 3 3 4 5 4" xfId="27420" xr:uid="{00000000-0005-0000-0000-0000F36C0000}"/>
    <cellStyle name="Normal 7 3 3 4 6" xfId="27421" xr:uid="{00000000-0005-0000-0000-0000F46C0000}"/>
    <cellStyle name="Normal 7 3 3 4 6 2" xfId="27422" xr:uid="{00000000-0005-0000-0000-0000F56C0000}"/>
    <cellStyle name="Normal 7 3 3 4 6 2 2" xfId="27423" xr:uid="{00000000-0005-0000-0000-0000F66C0000}"/>
    <cellStyle name="Normal 7 3 3 4 6 2 2 2" xfId="27424" xr:uid="{00000000-0005-0000-0000-0000F76C0000}"/>
    <cellStyle name="Normal 7 3 3 4 6 2 3" xfId="27425" xr:uid="{00000000-0005-0000-0000-0000F86C0000}"/>
    <cellStyle name="Normal 7 3 3 4 6 3" xfId="27426" xr:uid="{00000000-0005-0000-0000-0000F96C0000}"/>
    <cellStyle name="Normal 7 3 3 4 6 3 2" xfId="27427" xr:uid="{00000000-0005-0000-0000-0000FA6C0000}"/>
    <cellStyle name="Normal 7 3 3 4 6 4" xfId="27428" xr:uid="{00000000-0005-0000-0000-0000FB6C0000}"/>
    <cellStyle name="Normal 7 3 3 4 7" xfId="27429" xr:uid="{00000000-0005-0000-0000-0000FC6C0000}"/>
    <cellStyle name="Normal 7 3 3 4 7 2" xfId="27430" xr:uid="{00000000-0005-0000-0000-0000FD6C0000}"/>
    <cellStyle name="Normal 7 3 3 4 7 2 2" xfId="27431" xr:uid="{00000000-0005-0000-0000-0000FE6C0000}"/>
    <cellStyle name="Normal 7 3 3 4 7 3" xfId="27432" xr:uid="{00000000-0005-0000-0000-0000FF6C0000}"/>
    <cellStyle name="Normal 7 3 3 4 8" xfId="27433" xr:uid="{00000000-0005-0000-0000-0000006D0000}"/>
    <cellStyle name="Normal 7 3 3 4 8 2" xfId="27434" xr:uid="{00000000-0005-0000-0000-0000016D0000}"/>
    <cellStyle name="Normal 7 3 3 4 9" xfId="27435" xr:uid="{00000000-0005-0000-0000-0000026D0000}"/>
    <cellStyle name="Normal 7 3 3 4 9 2" xfId="27436" xr:uid="{00000000-0005-0000-0000-0000036D0000}"/>
    <cellStyle name="Normal 7 3 3 5" xfId="27437" xr:uid="{00000000-0005-0000-0000-0000046D0000}"/>
    <cellStyle name="Normal 7 3 3 5 2" xfId="27438" xr:uid="{00000000-0005-0000-0000-0000056D0000}"/>
    <cellStyle name="Normal 7 3 3 5 2 2" xfId="27439" xr:uid="{00000000-0005-0000-0000-0000066D0000}"/>
    <cellStyle name="Normal 7 3 3 5 2 2 2" xfId="27440" xr:uid="{00000000-0005-0000-0000-0000076D0000}"/>
    <cellStyle name="Normal 7 3 3 5 2 2 2 2" xfId="27441" xr:uid="{00000000-0005-0000-0000-0000086D0000}"/>
    <cellStyle name="Normal 7 3 3 5 2 2 2 2 2" xfId="27442" xr:uid="{00000000-0005-0000-0000-0000096D0000}"/>
    <cellStyle name="Normal 7 3 3 5 2 2 2 3" xfId="27443" xr:uid="{00000000-0005-0000-0000-00000A6D0000}"/>
    <cellStyle name="Normal 7 3 3 5 2 2 3" xfId="27444" xr:uid="{00000000-0005-0000-0000-00000B6D0000}"/>
    <cellStyle name="Normal 7 3 3 5 2 2 3 2" xfId="27445" xr:uid="{00000000-0005-0000-0000-00000C6D0000}"/>
    <cellStyle name="Normal 7 3 3 5 2 2 4" xfId="27446" xr:uid="{00000000-0005-0000-0000-00000D6D0000}"/>
    <cellStyle name="Normal 7 3 3 5 2 3" xfId="27447" xr:uid="{00000000-0005-0000-0000-00000E6D0000}"/>
    <cellStyle name="Normal 7 3 3 5 2 3 2" xfId="27448" xr:uid="{00000000-0005-0000-0000-00000F6D0000}"/>
    <cellStyle name="Normal 7 3 3 5 2 3 2 2" xfId="27449" xr:uid="{00000000-0005-0000-0000-0000106D0000}"/>
    <cellStyle name="Normal 7 3 3 5 2 3 2 2 2" xfId="27450" xr:uid="{00000000-0005-0000-0000-0000116D0000}"/>
    <cellStyle name="Normal 7 3 3 5 2 3 2 3" xfId="27451" xr:uid="{00000000-0005-0000-0000-0000126D0000}"/>
    <cellStyle name="Normal 7 3 3 5 2 3 3" xfId="27452" xr:uid="{00000000-0005-0000-0000-0000136D0000}"/>
    <cellStyle name="Normal 7 3 3 5 2 3 3 2" xfId="27453" xr:uid="{00000000-0005-0000-0000-0000146D0000}"/>
    <cellStyle name="Normal 7 3 3 5 2 3 4" xfId="27454" xr:uid="{00000000-0005-0000-0000-0000156D0000}"/>
    <cellStyle name="Normal 7 3 3 5 2 4" xfId="27455" xr:uid="{00000000-0005-0000-0000-0000166D0000}"/>
    <cellStyle name="Normal 7 3 3 5 2 4 2" xfId="27456" xr:uid="{00000000-0005-0000-0000-0000176D0000}"/>
    <cellStyle name="Normal 7 3 3 5 2 4 2 2" xfId="27457" xr:uid="{00000000-0005-0000-0000-0000186D0000}"/>
    <cellStyle name="Normal 7 3 3 5 2 4 2 2 2" xfId="27458" xr:uid="{00000000-0005-0000-0000-0000196D0000}"/>
    <cellStyle name="Normal 7 3 3 5 2 4 2 3" xfId="27459" xr:uid="{00000000-0005-0000-0000-00001A6D0000}"/>
    <cellStyle name="Normal 7 3 3 5 2 4 3" xfId="27460" xr:uid="{00000000-0005-0000-0000-00001B6D0000}"/>
    <cellStyle name="Normal 7 3 3 5 2 4 3 2" xfId="27461" xr:uid="{00000000-0005-0000-0000-00001C6D0000}"/>
    <cellStyle name="Normal 7 3 3 5 2 4 4" xfId="27462" xr:uid="{00000000-0005-0000-0000-00001D6D0000}"/>
    <cellStyle name="Normal 7 3 3 5 2 5" xfId="27463" xr:uid="{00000000-0005-0000-0000-00001E6D0000}"/>
    <cellStyle name="Normal 7 3 3 5 2 5 2" xfId="27464" xr:uid="{00000000-0005-0000-0000-00001F6D0000}"/>
    <cellStyle name="Normal 7 3 3 5 2 5 2 2" xfId="27465" xr:uid="{00000000-0005-0000-0000-0000206D0000}"/>
    <cellStyle name="Normal 7 3 3 5 2 5 3" xfId="27466" xr:uid="{00000000-0005-0000-0000-0000216D0000}"/>
    <cellStyle name="Normal 7 3 3 5 2 6" xfId="27467" xr:uid="{00000000-0005-0000-0000-0000226D0000}"/>
    <cellStyle name="Normal 7 3 3 5 2 6 2" xfId="27468" xr:uid="{00000000-0005-0000-0000-0000236D0000}"/>
    <cellStyle name="Normal 7 3 3 5 2 7" xfId="27469" xr:uid="{00000000-0005-0000-0000-0000246D0000}"/>
    <cellStyle name="Normal 7 3 3 5 3" xfId="27470" xr:uid="{00000000-0005-0000-0000-0000256D0000}"/>
    <cellStyle name="Normal 7 3 3 5 3 2" xfId="27471" xr:uid="{00000000-0005-0000-0000-0000266D0000}"/>
    <cellStyle name="Normal 7 3 3 5 3 2 2" xfId="27472" xr:uid="{00000000-0005-0000-0000-0000276D0000}"/>
    <cellStyle name="Normal 7 3 3 5 3 2 2 2" xfId="27473" xr:uid="{00000000-0005-0000-0000-0000286D0000}"/>
    <cellStyle name="Normal 7 3 3 5 3 2 3" xfId="27474" xr:uid="{00000000-0005-0000-0000-0000296D0000}"/>
    <cellStyle name="Normal 7 3 3 5 3 3" xfId="27475" xr:uid="{00000000-0005-0000-0000-00002A6D0000}"/>
    <cellStyle name="Normal 7 3 3 5 3 3 2" xfId="27476" xr:uid="{00000000-0005-0000-0000-00002B6D0000}"/>
    <cellStyle name="Normal 7 3 3 5 3 4" xfId="27477" xr:uid="{00000000-0005-0000-0000-00002C6D0000}"/>
    <cellStyle name="Normal 7 3 3 5 4" xfId="27478" xr:uid="{00000000-0005-0000-0000-00002D6D0000}"/>
    <cellStyle name="Normal 7 3 3 5 4 2" xfId="27479" xr:uid="{00000000-0005-0000-0000-00002E6D0000}"/>
    <cellStyle name="Normal 7 3 3 5 4 2 2" xfId="27480" xr:uid="{00000000-0005-0000-0000-00002F6D0000}"/>
    <cellStyle name="Normal 7 3 3 5 4 2 2 2" xfId="27481" xr:uid="{00000000-0005-0000-0000-0000306D0000}"/>
    <cellStyle name="Normal 7 3 3 5 4 2 3" xfId="27482" xr:uid="{00000000-0005-0000-0000-0000316D0000}"/>
    <cellStyle name="Normal 7 3 3 5 4 3" xfId="27483" xr:uid="{00000000-0005-0000-0000-0000326D0000}"/>
    <cellStyle name="Normal 7 3 3 5 4 3 2" xfId="27484" xr:uid="{00000000-0005-0000-0000-0000336D0000}"/>
    <cellStyle name="Normal 7 3 3 5 4 4" xfId="27485" xr:uid="{00000000-0005-0000-0000-0000346D0000}"/>
    <cellStyle name="Normal 7 3 3 5 5" xfId="27486" xr:uid="{00000000-0005-0000-0000-0000356D0000}"/>
    <cellStyle name="Normal 7 3 3 5 5 2" xfId="27487" xr:uid="{00000000-0005-0000-0000-0000366D0000}"/>
    <cellStyle name="Normal 7 3 3 5 5 2 2" xfId="27488" xr:uid="{00000000-0005-0000-0000-0000376D0000}"/>
    <cellStyle name="Normal 7 3 3 5 5 2 2 2" xfId="27489" xr:uid="{00000000-0005-0000-0000-0000386D0000}"/>
    <cellStyle name="Normal 7 3 3 5 5 2 3" xfId="27490" xr:uid="{00000000-0005-0000-0000-0000396D0000}"/>
    <cellStyle name="Normal 7 3 3 5 5 3" xfId="27491" xr:uid="{00000000-0005-0000-0000-00003A6D0000}"/>
    <cellStyle name="Normal 7 3 3 5 5 3 2" xfId="27492" xr:uid="{00000000-0005-0000-0000-00003B6D0000}"/>
    <cellStyle name="Normal 7 3 3 5 5 4" xfId="27493" xr:uid="{00000000-0005-0000-0000-00003C6D0000}"/>
    <cellStyle name="Normal 7 3 3 5 6" xfId="27494" xr:uid="{00000000-0005-0000-0000-00003D6D0000}"/>
    <cellStyle name="Normal 7 3 3 5 6 2" xfId="27495" xr:uid="{00000000-0005-0000-0000-00003E6D0000}"/>
    <cellStyle name="Normal 7 3 3 5 6 2 2" xfId="27496" xr:uid="{00000000-0005-0000-0000-00003F6D0000}"/>
    <cellStyle name="Normal 7 3 3 5 6 3" xfId="27497" xr:uid="{00000000-0005-0000-0000-0000406D0000}"/>
    <cellStyle name="Normal 7 3 3 5 7" xfId="27498" xr:uid="{00000000-0005-0000-0000-0000416D0000}"/>
    <cellStyle name="Normal 7 3 3 5 7 2" xfId="27499" xr:uid="{00000000-0005-0000-0000-0000426D0000}"/>
    <cellStyle name="Normal 7 3 3 5 8" xfId="27500" xr:uid="{00000000-0005-0000-0000-0000436D0000}"/>
    <cellStyle name="Normal 7 3 3 5 8 2" xfId="27501" xr:uid="{00000000-0005-0000-0000-0000446D0000}"/>
    <cellStyle name="Normal 7 3 3 5 9" xfId="27502" xr:uid="{00000000-0005-0000-0000-0000456D0000}"/>
    <cellStyle name="Normal 7 3 3 6" xfId="27503" xr:uid="{00000000-0005-0000-0000-0000466D0000}"/>
    <cellStyle name="Normal 7 3 3 6 2" xfId="27504" xr:uid="{00000000-0005-0000-0000-0000476D0000}"/>
    <cellStyle name="Normal 7 3 3 6 2 2" xfId="27505" xr:uid="{00000000-0005-0000-0000-0000486D0000}"/>
    <cellStyle name="Normal 7 3 3 6 2 2 2" xfId="27506" xr:uid="{00000000-0005-0000-0000-0000496D0000}"/>
    <cellStyle name="Normal 7 3 3 6 2 2 2 2" xfId="27507" xr:uid="{00000000-0005-0000-0000-00004A6D0000}"/>
    <cellStyle name="Normal 7 3 3 6 2 2 2 2 2" xfId="27508" xr:uid="{00000000-0005-0000-0000-00004B6D0000}"/>
    <cellStyle name="Normal 7 3 3 6 2 2 2 3" xfId="27509" xr:uid="{00000000-0005-0000-0000-00004C6D0000}"/>
    <cellStyle name="Normal 7 3 3 6 2 2 3" xfId="27510" xr:uid="{00000000-0005-0000-0000-00004D6D0000}"/>
    <cellStyle name="Normal 7 3 3 6 2 2 3 2" xfId="27511" xr:uid="{00000000-0005-0000-0000-00004E6D0000}"/>
    <cellStyle name="Normal 7 3 3 6 2 2 4" xfId="27512" xr:uid="{00000000-0005-0000-0000-00004F6D0000}"/>
    <cellStyle name="Normal 7 3 3 6 2 3" xfId="27513" xr:uid="{00000000-0005-0000-0000-0000506D0000}"/>
    <cellStyle name="Normal 7 3 3 6 2 3 2" xfId="27514" xr:uid="{00000000-0005-0000-0000-0000516D0000}"/>
    <cellStyle name="Normal 7 3 3 6 2 3 2 2" xfId="27515" xr:uid="{00000000-0005-0000-0000-0000526D0000}"/>
    <cellStyle name="Normal 7 3 3 6 2 3 2 2 2" xfId="27516" xr:uid="{00000000-0005-0000-0000-0000536D0000}"/>
    <cellStyle name="Normal 7 3 3 6 2 3 2 3" xfId="27517" xr:uid="{00000000-0005-0000-0000-0000546D0000}"/>
    <cellStyle name="Normal 7 3 3 6 2 3 3" xfId="27518" xr:uid="{00000000-0005-0000-0000-0000556D0000}"/>
    <cellStyle name="Normal 7 3 3 6 2 3 3 2" xfId="27519" xr:uid="{00000000-0005-0000-0000-0000566D0000}"/>
    <cellStyle name="Normal 7 3 3 6 2 3 4" xfId="27520" xr:uid="{00000000-0005-0000-0000-0000576D0000}"/>
    <cellStyle name="Normal 7 3 3 6 2 4" xfId="27521" xr:uid="{00000000-0005-0000-0000-0000586D0000}"/>
    <cellStyle name="Normal 7 3 3 6 2 4 2" xfId="27522" xr:uid="{00000000-0005-0000-0000-0000596D0000}"/>
    <cellStyle name="Normal 7 3 3 6 2 4 2 2" xfId="27523" xr:uid="{00000000-0005-0000-0000-00005A6D0000}"/>
    <cellStyle name="Normal 7 3 3 6 2 4 2 2 2" xfId="27524" xr:uid="{00000000-0005-0000-0000-00005B6D0000}"/>
    <cellStyle name="Normal 7 3 3 6 2 4 2 3" xfId="27525" xr:uid="{00000000-0005-0000-0000-00005C6D0000}"/>
    <cellStyle name="Normal 7 3 3 6 2 4 3" xfId="27526" xr:uid="{00000000-0005-0000-0000-00005D6D0000}"/>
    <cellStyle name="Normal 7 3 3 6 2 4 3 2" xfId="27527" xr:uid="{00000000-0005-0000-0000-00005E6D0000}"/>
    <cellStyle name="Normal 7 3 3 6 2 4 4" xfId="27528" xr:uid="{00000000-0005-0000-0000-00005F6D0000}"/>
    <cellStyle name="Normal 7 3 3 6 2 5" xfId="27529" xr:uid="{00000000-0005-0000-0000-0000606D0000}"/>
    <cellStyle name="Normal 7 3 3 6 2 5 2" xfId="27530" xr:uid="{00000000-0005-0000-0000-0000616D0000}"/>
    <cellStyle name="Normal 7 3 3 6 2 5 2 2" xfId="27531" xr:uid="{00000000-0005-0000-0000-0000626D0000}"/>
    <cellStyle name="Normal 7 3 3 6 2 5 3" xfId="27532" xr:uid="{00000000-0005-0000-0000-0000636D0000}"/>
    <cellStyle name="Normal 7 3 3 6 2 6" xfId="27533" xr:uid="{00000000-0005-0000-0000-0000646D0000}"/>
    <cellStyle name="Normal 7 3 3 6 2 6 2" xfId="27534" xr:uid="{00000000-0005-0000-0000-0000656D0000}"/>
    <cellStyle name="Normal 7 3 3 6 2 7" xfId="27535" xr:uid="{00000000-0005-0000-0000-0000666D0000}"/>
    <cellStyle name="Normal 7 3 3 6 3" xfId="27536" xr:uid="{00000000-0005-0000-0000-0000676D0000}"/>
    <cellStyle name="Normal 7 3 3 6 3 2" xfId="27537" xr:uid="{00000000-0005-0000-0000-0000686D0000}"/>
    <cellStyle name="Normal 7 3 3 6 3 2 2" xfId="27538" xr:uid="{00000000-0005-0000-0000-0000696D0000}"/>
    <cellStyle name="Normal 7 3 3 6 3 2 2 2" xfId="27539" xr:uid="{00000000-0005-0000-0000-00006A6D0000}"/>
    <cellStyle name="Normal 7 3 3 6 3 2 3" xfId="27540" xr:uid="{00000000-0005-0000-0000-00006B6D0000}"/>
    <cellStyle name="Normal 7 3 3 6 3 3" xfId="27541" xr:uid="{00000000-0005-0000-0000-00006C6D0000}"/>
    <cellStyle name="Normal 7 3 3 6 3 3 2" xfId="27542" xr:uid="{00000000-0005-0000-0000-00006D6D0000}"/>
    <cellStyle name="Normal 7 3 3 6 3 4" xfId="27543" xr:uid="{00000000-0005-0000-0000-00006E6D0000}"/>
    <cellStyle name="Normal 7 3 3 6 4" xfId="27544" xr:uid="{00000000-0005-0000-0000-00006F6D0000}"/>
    <cellStyle name="Normal 7 3 3 6 4 2" xfId="27545" xr:uid="{00000000-0005-0000-0000-0000706D0000}"/>
    <cellStyle name="Normal 7 3 3 6 4 2 2" xfId="27546" xr:uid="{00000000-0005-0000-0000-0000716D0000}"/>
    <cellStyle name="Normal 7 3 3 6 4 2 2 2" xfId="27547" xr:uid="{00000000-0005-0000-0000-0000726D0000}"/>
    <cellStyle name="Normal 7 3 3 6 4 2 3" xfId="27548" xr:uid="{00000000-0005-0000-0000-0000736D0000}"/>
    <cellStyle name="Normal 7 3 3 6 4 3" xfId="27549" xr:uid="{00000000-0005-0000-0000-0000746D0000}"/>
    <cellStyle name="Normal 7 3 3 6 4 3 2" xfId="27550" xr:uid="{00000000-0005-0000-0000-0000756D0000}"/>
    <cellStyle name="Normal 7 3 3 6 4 4" xfId="27551" xr:uid="{00000000-0005-0000-0000-0000766D0000}"/>
    <cellStyle name="Normal 7 3 3 6 5" xfId="27552" xr:uid="{00000000-0005-0000-0000-0000776D0000}"/>
    <cellStyle name="Normal 7 3 3 6 5 2" xfId="27553" xr:uid="{00000000-0005-0000-0000-0000786D0000}"/>
    <cellStyle name="Normal 7 3 3 6 5 2 2" xfId="27554" xr:uid="{00000000-0005-0000-0000-0000796D0000}"/>
    <cellStyle name="Normal 7 3 3 6 5 2 2 2" xfId="27555" xr:uid="{00000000-0005-0000-0000-00007A6D0000}"/>
    <cellStyle name="Normal 7 3 3 6 5 2 3" xfId="27556" xr:uid="{00000000-0005-0000-0000-00007B6D0000}"/>
    <cellStyle name="Normal 7 3 3 6 5 3" xfId="27557" xr:uid="{00000000-0005-0000-0000-00007C6D0000}"/>
    <cellStyle name="Normal 7 3 3 6 5 3 2" xfId="27558" xr:uid="{00000000-0005-0000-0000-00007D6D0000}"/>
    <cellStyle name="Normal 7 3 3 6 5 4" xfId="27559" xr:uid="{00000000-0005-0000-0000-00007E6D0000}"/>
    <cellStyle name="Normal 7 3 3 6 6" xfId="27560" xr:uid="{00000000-0005-0000-0000-00007F6D0000}"/>
    <cellStyle name="Normal 7 3 3 6 6 2" xfId="27561" xr:uid="{00000000-0005-0000-0000-0000806D0000}"/>
    <cellStyle name="Normal 7 3 3 6 6 2 2" xfId="27562" xr:uid="{00000000-0005-0000-0000-0000816D0000}"/>
    <cellStyle name="Normal 7 3 3 6 6 3" xfId="27563" xr:uid="{00000000-0005-0000-0000-0000826D0000}"/>
    <cellStyle name="Normal 7 3 3 6 7" xfId="27564" xr:uid="{00000000-0005-0000-0000-0000836D0000}"/>
    <cellStyle name="Normal 7 3 3 6 7 2" xfId="27565" xr:uid="{00000000-0005-0000-0000-0000846D0000}"/>
    <cellStyle name="Normal 7 3 3 6 8" xfId="27566" xr:uid="{00000000-0005-0000-0000-0000856D0000}"/>
    <cellStyle name="Normal 7 3 3 7" xfId="27567" xr:uid="{00000000-0005-0000-0000-0000866D0000}"/>
    <cellStyle name="Normal 7 3 3 7 2" xfId="27568" xr:uid="{00000000-0005-0000-0000-0000876D0000}"/>
    <cellStyle name="Normal 7 3 3 7 2 2" xfId="27569" xr:uid="{00000000-0005-0000-0000-0000886D0000}"/>
    <cellStyle name="Normal 7 3 3 7 2 2 2" xfId="27570" xr:uid="{00000000-0005-0000-0000-0000896D0000}"/>
    <cellStyle name="Normal 7 3 3 7 2 2 2 2" xfId="27571" xr:uid="{00000000-0005-0000-0000-00008A6D0000}"/>
    <cellStyle name="Normal 7 3 3 7 2 2 3" xfId="27572" xr:uid="{00000000-0005-0000-0000-00008B6D0000}"/>
    <cellStyle name="Normal 7 3 3 7 2 3" xfId="27573" xr:uid="{00000000-0005-0000-0000-00008C6D0000}"/>
    <cellStyle name="Normal 7 3 3 7 2 3 2" xfId="27574" xr:uid="{00000000-0005-0000-0000-00008D6D0000}"/>
    <cellStyle name="Normal 7 3 3 7 2 4" xfId="27575" xr:uid="{00000000-0005-0000-0000-00008E6D0000}"/>
    <cellStyle name="Normal 7 3 3 7 3" xfId="27576" xr:uid="{00000000-0005-0000-0000-00008F6D0000}"/>
    <cellStyle name="Normal 7 3 3 7 3 2" xfId="27577" xr:uid="{00000000-0005-0000-0000-0000906D0000}"/>
    <cellStyle name="Normal 7 3 3 7 3 2 2" xfId="27578" xr:uid="{00000000-0005-0000-0000-0000916D0000}"/>
    <cellStyle name="Normal 7 3 3 7 3 2 2 2" xfId="27579" xr:uid="{00000000-0005-0000-0000-0000926D0000}"/>
    <cellStyle name="Normal 7 3 3 7 3 2 3" xfId="27580" xr:uid="{00000000-0005-0000-0000-0000936D0000}"/>
    <cellStyle name="Normal 7 3 3 7 3 3" xfId="27581" xr:uid="{00000000-0005-0000-0000-0000946D0000}"/>
    <cellStyle name="Normal 7 3 3 7 3 3 2" xfId="27582" xr:uid="{00000000-0005-0000-0000-0000956D0000}"/>
    <cellStyle name="Normal 7 3 3 7 3 4" xfId="27583" xr:uid="{00000000-0005-0000-0000-0000966D0000}"/>
    <cellStyle name="Normal 7 3 3 7 4" xfId="27584" xr:uid="{00000000-0005-0000-0000-0000976D0000}"/>
    <cellStyle name="Normal 7 3 3 7 4 2" xfId="27585" xr:uid="{00000000-0005-0000-0000-0000986D0000}"/>
    <cellStyle name="Normal 7 3 3 7 4 2 2" xfId="27586" xr:uid="{00000000-0005-0000-0000-0000996D0000}"/>
    <cellStyle name="Normal 7 3 3 7 4 2 2 2" xfId="27587" xr:uid="{00000000-0005-0000-0000-00009A6D0000}"/>
    <cellStyle name="Normal 7 3 3 7 4 2 3" xfId="27588" xr:uid="{00000000-0005-0000-0000-00009B6D0000}"/>
    <cellStyle name="Normal 7 3 3 7 4 3" xfId="27589" xr:uid="{00000000-0005-0000-0000-00009C6D0000}"/>
    <cellStyle name="Normal 7 3 3 7 4 3 2" xfId="27590" xr:uid="{00000000-0005-0000-0000-00009D6D0000}"/>
    <cellStyle name="Normal 7 3 3 7 4 4" xfId="27591" xr:uid="{00000000-0005-0000-0000-00009E6D0000}"/>
    <cellStyle name="Normal 7 3 3 7 5" xfId="27592" xr:uid="{00000000-0005-0000-0000-00009F6D0000}"/>
    <cellStyle name="Normal 7 3 3 7 5 2" xfId="27593" xr:uid="{00000000-0005-0000-0000-0000A06D0000}"/>
    <cellStyle name="Normal 7 3 3 7 5 2 2" xfId="27594" xr:uid="{00000000-0005-0000-0000-0000A16D0000}"/>
    <cellStyle name="Normal 7 3 3 7 5 3" xfId="27595" xr:uid="{00000000-0005-0000-0000-0000A26D0000}"/>
    <cellStyle name="Normal 7 3 3 7 6" xfId="27596" xr:uid="{00000000-0005-0000-0000-0000A36D0000}"/>
    <cellStyle name="Normal 7 3 3 7 6 2" xfId="27597" xr:uid="{00000000-0005-0000-0000-0000A46D0000}"/>
    <cellStyle name="Normal 7 3 3 7 7" xfId="27598" xr:uid="{00000000-0005-0000-0000-0000A56D0000}"/>
    <cellStyle name="Normal 7 3 3 8" xfId="27599" xr:uid="{00000000-0005-0000-0000-0000A66D0000}"/>
    <cellStyle name="Normal 7 3 3 8 2" xfId="27600" xr:uid="{00000000-0005-0000-0000-0000A76D0000}"/>
    <cellStyle name="Normal 7 3 3 8 2 2" xfId="27601" xr:uid="{00000000-0005-0000-0000-0000A86D0000}"/>
    <cellStyle name="Normal 7 3 3 8 2 2 2" xfId="27602" xr:uid="{00000000-0005-0000-0000-0000A96D0000}"/>
    <cellStyle name="Normal 7 3 3 8 2 3" xfId="27603" xr:uid="{00000000-0005-0000-0000-0000AA6D0000}"/>
    <cellStyle name="Normal 7 3 3 8 3" xfId="27604" xr:uid="{00000000-0005-0000-0000-0000AB6D0000}"/>
    <cellStyle name="Normal 7 3 3 8 3 2" xfId="27605" xr:uid="{00000000-0005-0000-0000-0000AC6D0000}"/>
    <cellStyle name="Normal 7 3 3 8 4" xfId="27606" xr:uid="{00000000-0005-0000-0000-0000AD6D0000}"/>
    <cellStyle name="Normal 7 3 3 9" xfId="27607" xr:uid="{00000000-0005-0000-0000-0000AE6D0000}"/>
    <cellStyle name="Normal 7 3 3 9 2" xfId="27608" xr:uid="{00000000-0005-0000-0000-0000AF6D0000}"/>
    <cellStyle name="Normal 7 3 3 9 2 2" xfId="27609" xr:uid="{00000000-0005-0000-0000-0000B06D0000}"/>
    <cellStyle name="Normal 7 3 3 9 2 2 2" xfId="27610" xr:uid="{00000000-0005-0000-0000-0000B16D0000}"/>
    <cellStyle name="Normal 7 3 3 9 2 3" xfId="27611" xr:uid="{00000000-0005-0000-0000-0000B26D0000}"/>
    <cellStyle name="Normal 7 3 3 9 3" xfId="27612" xr:uid="{00000000-0005-0000-0000-0000B36D0000}"/>
    <cellStyle name="Normal 7 3 3 9 3 2" xfId="27613" xr:uid="{00000000-0005-0000-0000-0000B46D0000}"/>
    <cellStyle name="Normal 7 3 3 9 4" xfId="27614" xr:uid="{00000000-0005-0000-0000-0000B56D0000}"/>
    <cellStyle name="Normal 7 3 4" xfId="575" xr:uid="{00000000-0005-0000-0000-0000B66D0000}"/>
    <cellStyle name="Normal 7 3 4 10" xfId="27615" xr:uid="{00000000-0005-0000-0000-0000B76D0000}"/>
    <cellStyle name="Normal 7 3 4 10 2" xfId="27616" xr:uid="{00000000-0005-0000-0000-0000B86D0000}"/>
    <cellStyle name="Normal 7 3 4 10 2 2" xfId="27617" xr:uid="{00000000-0005-0000-0000-0000B96D0000}"/>
    <cellStyle name="Normal 7 3 4 10 2 2 2" xfId="27618" xr:uid="{00000000-0005-0000-0000-0000BA6D0000}"/>
    <cellStyle name="Normal 7 3 4 10 2 3" xfId="27619" xr:uid="{00000000-0005-0000-0000-0000BB6D0000}"/>
    <cellStyle name="Normal 7 3 4 10 3" xfId="27620" xr:uid="{00000000-0005-0000-0000-0000BC6D0000}"/>
    <cellStyle name="Normal 7 3 4 10 3 2" xfId="27621" xr:uid="{00000000-0005-0000-0000-0000BD6D0000}"/>
    <cellStyle name="Normal 7 3 4 10 4" xfId="27622" xr:uid="{00000000-0005-0000-0000-0000BE6D0000}"/>
    <cellStyle name="Normal 7 3 4 11" xfId="27623" xr:uid="{00000000-0005-0000-0000-0000BF6D0000}"/>
    <cellStyle name="Normal 7 3 4 11 2" xfId="27624" xr:uid="{00000000-0005-0000-0000-0000C06D0000}"/>
    <cellStyle name="Normal 7 3 4 11 2 2" xfId="27625" xr:uid="{00000000-0005-0000-0000-0000C16D0000}"/>
    <cellStyle name="Normal 7 3 4 11 3" xfId="27626" xr:uid="{00000000-0005-0000-0000-0000C26D0000}"/>
    <cellStyle name="Normal 7 3 4 12" xfId="27627" xr:uid="{00000000-0005-0000-0000-0000C36D0000}"/>
    <cellStyle name="Normal 7 3 4 12 2" xfId="27628" xr:uid="{00000000-0005-0000-0000-0000C46D0000}"/>
    <cellStyle name="Normal 7 3 4 13" xfId="27629" xr:uid="{00000000-0005-0000-0000-0000C56D0000}"/>
    <cellStyle name="Normal 7 3 4 13 2" xfId="27630" xr:uid="{00000000-0005-0000-0000-0000C66D0000}"/>
    <cellStyle name="Normal 7 3 4 14" xfId="27631" xr:uid="{00000000-0005-0000-0000-0000C76D0000}"/>
    <cellStyle name="Normal 7 3 4 2" xfId="27632" xr:uid="{00000000-0005-0000-0000-0000C86D0000}"/>
    <cellStyle name="Normal 7 3 4 2 10" xfId="27633" xr:uid="{00000000-0005-0000-0000-0000C96D0000}"/>
    <cellStyle name="Normal 7 3 4 2 10 2" xfId="27634" xr:uid="{00000000-0005-0000-0000-0000CA6D0000}"/>
    <cellStyle name="Normal 7 3 4 2 11" xfId="27635" xr:uid="{00000000-0005-0000-0000-0000CB6D0000}"/>
    <cellStyle name="Normal 7 3 4 2 2" xfId="27636" xr:uid="{00000000-0005-0000-0000-0000CC6D0000}"/>
    <cellStyle name="Normal 7 3 4 2 2 2" xfId="27637" xr:uid="{00000000-0005-0000-0000-0000CD6D0000}"/>
    <cellStyle name="Normal 7 3 4 2 2 2 2" xfId="27638" xr:uid="{00000000-0005-0000-0000-0000CE6D0000}"/>
    <cellStyle name="Normal 7 3 4 2 2 2 2 2" xfId="27639" xr:uid="{00000000-0005-0000-0000-0000CF6D0000}"/>
    <cellStyle name="Normal 7 3 4 2 2 2 2 2 2" xfId="27640" xr:uid="{00000000-0005-0000-0000-0000D06D0000}"/>
    <cellStyle name="Normal 7 3 4 2 2 2 2 2 2 2" xfId="27641" xr:uid="{00000000-0005-0000-0000-0000D16D0000}"/>
    <cellStyle name="Normal 7 3 4 2 2 2 2 2 3" xfId="27642" xr:uid="{00000000-0005-0000-0000-0000D26D0000}"/>
    <cellStyle name="Normal 7 3 4 2 2 2 2 3" xfId="27643" xr:uid="{00000000-0005-0000-0000-0000D36D0000}"/>
    <cellStyle name="Normal 7 3 4 2 2 2 2 3 2" xfId="27644" xr:uid="{00000000-0005-0000-0000-0000D46D0000}"/>
    <cellStyle name="Normal 7 3 4 2 2 2 2 4" xfId="27645" xr:uid="{00000000-0005-0000-0000-0000D56D0000}"/>
    <cellStyle name="Normal 7 3 4 2 2 2 3" xfId="27646" xr:uid="{00000000-0005-0000-0000-0000D66D0000}"/>
    <cellStyle name="Normal 7 3 4 2 2 2 3 2" xfId="27647" xr:uid="{00000000-0005-0000-0000-0000D76D0000}"/>
    <cellStyle name="Normal 7 3 4 2 2 2 3 2 2" xfId="27648" xr:uid="{00000000-0005-0000-0000-0000D86D0000}"/>
    <cellStyle name="Normal 7 3 4 2 2 2 3 2 2 2" xfId="27649" xr:uid="{00000000-0005-0000-0000-0000D96D0000}"/>
    <cellStyle name="Normal 7 3 4 2 2 2 3 2 3" xfId="27650" xr:uid="{00000000-0005-0000-0000-0000DA6D0000}"/>
    <cellStyle name="Normal 7 3 4 2 2 2 3 3" xfId="27651" xr:uid="{00000000-0005-0000-0000-0000DB6D0000}"/>
    <cellStyle name="Normal 7 3 4 2 2 2 3 3 2" xfId="27652" xr:uid="{00000000-0005-0000-0000-0000DC6D0000}"/>
    <cellStyle name="Normal 7 3 4 2 2 2 3 4" xfId="27653" xr:uid="{00000000-0005-0000-0000-0000DD6D0000}"/>
    <cellStyle name="Normal 7 3 4 2 2 2 4" xfId="27654" xr:uid="{00000000-0005-0000-0000-0000DE6D0000}"/>
    <cellStyle name="Normal 7 3 4 2 2 2 4 2" xfId="27655" xr:uid="{00000000-0005-0000-0000-0000DF6D0000}"/>
    <cellStyle name="Normal 7 3 4 2 2 2 4 2 2" xfId="27656" xr:uid="{00000000-0005-0000-0000-0000E06D0000}"/>
    <cellStyle name="Normal 7 3 4 2 2 2 4 2 2 2" xfId="27657" xr:uid="{00000000-0005-0000-0000-0000E16D0000}"/>
    <cellStyle name="Normal 7 3 4 2 2 2 4 2 3" xfId="27658" xr:uid="{00000000-0005-0000-0000-0000E26D0000}"/>
    <cellStyle name="Normal 7 3 4 2 2 2 4 3" xfId="27659" xr:uid="{00000000-0005-0000-0000-0000E36D0000}"/>
    <cellStyle name="Normal 7 3 4 2 2 2 4 3 2" xfId="27660" xr:uid="{00000000-0005-0000-0000-0000E46D0000}"/>
    <cellStyle name="Normal 7 3 4 2 2 2 4 4" xfId="27661" xr:uid="{00000000-0005-0000-0000-0000E56D0000}"/>
    <cellStyle name="Normal 7 3 4 2 2 2 5" xfId="27662" xr:uid="{00000000-0005-0000-0000-0000E66D0000}"/>
    <cellStyle name="Normal 7 3 4 2 2 2 5 2" xfId="27663" xr:uid="{00000000-0005-0000-0000-0000E76D0000}"/>
    <cellStyle name="Normal 7 3 4 2 2 2 5 2 2" xfId="27664" xr:uid="{00000000-0005-0000-0000-0000E86D0000}"/>
    <cellStyle name="Normal 7 3 4 2 2 2 5 3" xfId="27665" xr:uid="{00000000-0005-0000-0000-0000E96D0000}"/>
    <cellStyle name="Normal 7 3 4 2 2 2 6" xfId="27666" xr:uid="{00000000-0005-0000-0000-0000EA6D0000}"/>
    <cellStyle name="Normal 7 3 4 2 2 2 6 2" xfId="27667" xr:uid="{00000000-0005-0000-0000-0000EB6D0000}"/>
    <cellStyle name="Normal 7 3 4 2 2 2 7" xfId="27668" xr:uid="{00000000-0005-0000-0000-0000EC6D0000}"/>
    <cellStyle name="Normal 7 3 4 2 2 3" xfId="27669" xr:uid="{00000000-0005-0000-0000-0000ED6D0000}"/>
    <cellStyle name="Normal 7 3 4 2 2 3 2" xfId="27670" xr:uid="{00000000-0005-0000-0000-0000EE6D0000}"/>
    <cellStyle name="Normal 7 3 4 2 2 3 2 2" xfId="27671" xr:uid="{00000000-0005-0000-0000-0000EF6D0000}"/>
    <cellStyle name="Normal 7 3 4 2 2 3 2 2 2" xfId="27672" xr:uid="{00000000-0005-0000-0000-0000F06D0000}"/>
    <cellStyle name="Normal 7 3 4 2 2 3 2 3" xfId="27673" xr:uid="{00000000-0005-0000-0000-0000F16D0000}"/>
    <cellStyle name="Normal 7 3 4 2 2 3 3" xfId="27674" xr:uid="{00000000-0005-0000-0000-0000F26D0000}"/>
    <cellStyle name="Normal 7 3 4 2 2 3 3 2" xfId="27675" xr:uid="{00000000-0005-0000-0000-0000F36D0000}"/>
    <cellStyle name="Normal 7 3 4 2 2 3 4" xfId="27676" xr:uid="{00000000-0005-0000-0000-0000F46D0000}"/>
    <cellStyle name="Normal 7 3 4 2 2 4" xfId="27677" xr:uid="{00000000-0005-0000-0000-0000F56D0000}"/>
    <cellStyle name="Normal 7 3 4 2 2 4 2" xfId="27678" xr:uid="{00000000-0005-0000-0000-0000F66D0000}"/>
    <cellStyle name="Normal 7 3 4 2 2 4 2 2" xfId="27679" xr:uid="{00000000-0005-0000-0000-0000F76D0000}"/>
    <cellStyle name="Normal 7 3 4 2 2 4 2 2 2" xfId="27680" xr:uid="{00000000-0005-0000-0000-0000F86D0000}"/>
    <cellStyle name="Normal 7 3 4 2 2 4 2 3" xfId="27681" xr:uid="{00000000-0005-0000-0000-0000F96D0000}"/>
    <cellStyle name="Normal 7 3 4 2 2 4 3" xfId="27682" xr:uid="{00000000-0005-0000-0000-0000FA6D0000}"/>
    <cellStyle name="Normal 7 3 4 2 2 4 3 2" xfId="27683" xr:uid="{00000000-0005-0000-0000-0000FB6D0000}"/>
    <cellStyle name="Normal 7 3 4 2 2 4 4" xfId="27684" xr:uid="{00000000-0005-0000-0000-0000FC6D0000}"/>
    <cellStyle name="Normal 7 3 4 2 2 5" xfId="27685" xr:uid="{00000000-0005-0000-0000-0000FD6D0000}"/>
    <cellStyle name="Normal 7 3 4 2 2 5 2" xfId="27686" xr:uid="{00000000-0005-0000-0000-0000FE6D0000}"/>
    <cellStyle name="Normal 7 3 4 2 2 5 2 2" xfId="27687" xr:uid="{00000000-0005-0000-0000-0000FF6D0000}"/>
    <cellStyle name="Normal 7 3 4 2 2 5 2 2 2" xfId="27688" xr:uid="{00000000-0005-0000-0000-0000006E0000}"/>
    <cellStyle name="Normal 7 3 4 2 2 5 2 3" xfId="27689" xr:uid="{00000000-0005-0000-0000-0000016E0000}"/>
    <cellStyle name="Normal 7 3 4 2 2 5 3" xfId="27690" xr:uid="{00000000-0005-0000-0000-0000026E0000}"/>
    <cellStyle name="Normal 7 3 4 2 2 5 3 2" xfId="27691" xr:uid="{00000000-0005-0000-0000-0000036E0000}"/>
    <cellStyle name="Normal 7 3 4 2 2 5 4" xfId="27692" xr:uid="{00000000-0005-0000-0000-0000046E0000}"/>
    <cellStyle name="Normal 7 3 4 2 2 6" xfId="27693" xr:uid="{00000000-0005-0000-0000-0000056E0000}"/>
    <cellStyle name="Normal 7 3 4 2 2 6 2" xfId="27694" xr:uid="{00000000-0005-0000-0000-0000066E0000}"/>
    <cellStyle name="Normal 7 3 4 2 2 6 2 2" xfId="27695" xr:uid="{00000000-0005-0000-0000-0000076E0000}"/>
    <cellStyle name="Normal 7 3 4 2 2 6 3" xfId="27696" xr:uid="{00000000-0005-0000-0000-0000086E0000}"/>
    <cellStyle name="Normal 7 3 4 2 2 7" xfId="27697" xr:uid="{00000000-0005-0000-0000-0000096E0000}"/>
    <cellStyle name="Normal 7 3 4 2 2 7 2" xfId="27698" xr:uid="{00000000-0005-0000-0000-00000A6E0000}"/>
    <cellStyle name="Normal 7 3 4 2 2 8" xfId="27699" xr:uid="{00000000-0005-0000-0000-00000B6E0000}"/>
    <cellStyle name="Normal 7 3 4 2 2 8 2" xfId="27700" xr:uid="{00000000-0005-0000-0000-00000C6E0000}"/>
    <cellStyle name="Normal 7 3 4 2 2 9" xfId="27701" xr:uid="{00000000-0005-0000-0000-00000D6E0000}"/>
    <cellStyle name="Normal 7 3 4 2 3" xfId="27702" xr:uid="{00000000-0005-0000-0000-00000E6E0000}"/>
    <cellStyle name="Normal 7 3 4 2 3 2" xfId="27703" xr:uid="{00000000-0005-0000-0000-00000F6E0000}"/>
    <cellStyle name="Normal 7 3 4 2 3 2 2" xfId="27704" xr:uid="{00000000-0005-0000-0000-0000106E0000}"/>
    <cellStyle name="Normal 7 3 4 2 3 2 2 2" xfId="27705" xr:uid="{00000000-0005-0000-0000-0000116E0000}"/>
    <cellStyle name="Normal 7 3 4 2 3 2 2 2 2" xfId="27706" xr:uid="{00000000-0005-0000-0000-0000126E0000}"/>
    <cellStyle name="Normal 7 3 4 2 3 2 2 3" xfId="27707" xr:uid="{00000000-0005-0000-0000-0000136E0000}"/>
    <cellStyle name="Normal 7 3 4 2 3 2 3" xfId="27708" xr:uid="{00000000-0005-0000-0000-0000146E0000}"/>
    <cellStyle name="Normal 7 3 4 2 3 2 3 2" xfId="27709" xr:uid="{00000000-0005-0000-0000-0000156E0000}"/>
    <cellStyle name="Normal 7 3 4 2 3 2 4" xfId="27710" xr:uid="{00000000-0005-0000-0000-0000166E0000}"/>
    <cellStyle name="Normal 7 3 4 2 3 3" xfId="27711" xr:uid="{00000000-0005-0000-0000-0000176E0000}"/>
    <cellStyle name="Normal 7 3 4 2 3 3 2" xfId="27712" xr:uid="{00000000-0005-0000-0000-0000186E0000}"/>
    <cellStyle name="Normal 7 3 4 2 3 3 2 2" xfId="27713" xr:uid="{00000000-0005-0000-0000-0000196E0000}"/>
    <cellStyle name="Normal 7 3 4 2 3 3 2 2 2" xfId="27714" xr:uid="{00000000-0005-0000-0000-00001A6E0000}"/>
    <cellStyle name="Normal 7 3 4 2 3 3 2 3" xfId="27715" xr:uid="{00000000-0005-0000-0000-00001B6E0000}"/>
    <cellStyle name="Normal 7 3 4 2 3 3 3" xfId="27716" xr:uid="{00000000-0005-0000-0000-00001C6E0000}"/>
    <cellStyle name="Normal 7 3 4 2 3 3 3 2" xfId="27717" xr:uid="{00000000-0005-0000-0000-00001D6E0000}"/>
    <cellStyle name="Normal 7 3 4 2 3 3 4" xfId="27718" xr:uid="{00000000-0005-0000-0000-00001E6E0000}"/>
    <cellStyle name="Normal 7 3 4 2 3 4" xfId="27719" xr:uid="{00000000-0005-0000-0000-00001F6E0000}"/>
    <cellStyle name="Normal 7 3 4 2 3 4 2" xfId="27720" xr:uid="{00000000-0005-0000-0000-0000206E0000}"/>
    <cellStyle name="Normal 7 3 4 2 3 4 2 2" xfId="27721" xr:uid="{00000000-0005-0000-0000-0000216E0000}"/>
    <cellStyle name="Normal 7 3 4 2 3 4 2 2 2" xfId="27722" xr:uid="{00000000-0005-0000-0000-0000226E0000}"/>
    <cellStyle name="Normal 7 3 4 2 3 4 2 3" xfId="27723" xr:uid="{00000000-0005-0000-0000-0000236E0000}"/>
    <cellStyle name="Normal 7 3 4 2 3 4 3" xfId="27724" xr:uid="{00000000-0005-0000-0000-0000246E0000}"/>
    <cellStyle name="Normal 7 3 4 2 3 4 3 2" xfId="27725" xr:uid="{00000000-0005-0000-0000-0000256E0000}"/>
    <cellStyle name="Normal 7 3 4 2 3 4 4" xfId="27726" xr:uid="{00000000-0005-0000-0000-0000266E0000}"/>
    <cellStyle name="Normal 7 3 4 2 3 5" xfId="27727" xr:uid="{00000000-0005-0000-0000-0000276E0000}"/>
    <cellStyle name="Normal 7 3 4 2 3 5 2" xfId="27728" xr:uid="{00000000-0005-0000-0000-0000286E0000}"/>
    <cellStyle name="Normal 7 3 4 2 3 5 2 2" xfId="27729" xr:uid="{00000000-0005-0000-0000-0000296E0000}"/>
    <cellStyle name="Normal 7 3 4 2 3 5 3" xfId="27730" xr:uid="{00000000-0005-0000-0000-00002A6E0000}"/>
    <cellStyle name="Normal 7 3 4 2 3 6" xfId="27731" xr:uid="{00000000-0005-0000-0000-00002B6E0000}"/>
    <cellStyle name="Normal 7 3 4 2 3 6 2" xfId="27732" xr:uid="{00000000-0005-0000-0000-00002C6E0000}"/>
    <cellStyle name="Normal 7 3 4 2 3 7" xfId="27733" xr:uid="{00000000-0005-0000-0000-00002D6E0000}"/>
    <cellStyle name="Normal 7 3 4 2 4" xfId="27734" xr:uid="{00000000-0005-0000-0000-00002E6E0000}"/>
    <cellStyle name="Normal 7 3 4 2 4 2" xfId="27735" xr:uid="{00000000-0005-0000-0000-00002F6E0000}"/>
    <cellStyle name="Normal 7 3 4 2 4 2 2" xfId="27736" xr:uid="{00000000-0005-0000-0000-0000306E0000}"/>
    <cellStyle name="Normal 7 3 4 2 4 2 2 2" xfId="27737" xr:uid="{00000000-0005-0000-0000-0000316E0000}"/>
    <cellStyle name="Normal 7 3 4 2 4 2 3" xfId="27738" xr:uid="{00000000-0005-0000-0000-0000326E0000}"/>
    <cellStyle name="Normal 7 3 4 2 4 3" xfId="27739" xr:uid="{00000000-0005-0000-0000-0000336E0000}"/>
    <cellStyle name="Normal 7 3 4 2 4 3 2" xfId="27740" xr:uid="{00000000-0005-0000-0000-0000346E0000}"/>
    <cellStyle name="Normal 7 3 4 2 4 4" xfId="27741" xr:uid="{00000000-0005-0000-0000-0000356E0000}"/>
    <cellStyle name="Normal 7 3 4 2 5" xfId="27742" xr:uid="{00000000-0005-0000-0000-0000366E0000}"/>
    <cellStyle name="Normal 7 3 4 2 5 2" xfId="27743" xr:uid="{00000000-0005-0000-0000-0000376E0000}"/>
    <cellStyle name="Normal 7 3 4 2 5 2 2" xfId="27744" xr:uid="{00000000-0005-0000-0000-0000386E0000}"/>
    <cellStyle name="Normal 7 3 4 2 5 2 2 2" xfId="27745" xr:uid="{00000000-0005-0000-0000-0000396E0000}"/>
    <cellStyle name="Normal 7 3 4 2 5 2 3" xfId="27746" xr:uid="{00000000-0005-0000-0000-00003A6E0000}"/>
    <cellStyle name="Normal 7 3 4 2 5 3" xfId="27747" xr:uid="{00000000-0005-0000-0000-00003B6E0000}"/>
    <cellStyle name="Normal 7 3 4 2 5 3 2" xfId="27748" xr:uid="{00000000-0005-0000-0000-00003C6E0000}"/>
    <cellStyle name="Normal 7 3 4 2 5 4" xfId="27749" xr:uid="{00000000-0005-0000-0000-00003D6E0000}"/>
    <cellStyle name="Normal 7 3 4 2 6" xfId="27750" xr:uid="{00000000-0005-0000-0000-00003E6E0000}"/>
    <cellStyle name="Normal 7 3 4 2 6 2" xfId="27751" xr:uid="{00000000-0005-0000-0000-00003F6E0000}"/>
    <cellStyle name="Normal 7 3 4 2 6 2 2" xfId="27752" xr:uid="{00000000-0005-0000-0000-0000406E0000}"/>
    <cellStyle name="Normal 7 3 4 2 6 2 2 2" xfId="27753" xr:uid="{00000000-0005-0000-0000-0000416E0000}"/>
    <cellStyle name="Normal 7 3 4 2 6 2 3" xfId="27754" xr:uid="{00000000-0005-0000-0000-0000426E0000}"/>
    <cellStyle name="Normal 7 3 4 2 6 3" xfId="27755" xr:uid="{00000000-0005-0000-0000-0000436E0000}"/>
    <cellStyle name="Normal 7 3 4 2 6 3 2" xfId="27756" xr:uid="{00000000-0005-0000-0000-0000446E0000}"/>
    <cellStyle name="Normal 7 3 4 2 6 4" xfId="27757" xr:uid="{00000000-0005-0000-0000-0000456E0000}"/>
    <cellStyle name="Normal 7 3 4 2 7" xfId="27758" xr:uid="{00000000-0005-0000-0000-0000466E0000}"/>
    <cellStyle name="Normal 7 3 4 2 7 2" xfId="27759" xr:uid="{00000000-0005-0000-0000-0000476E0000}"/>
    <cellStyle name="Normal 7 3 4 2 7 2 2" xfId="27760" xr:uid="{00000000-0005-0000-0000-0000486E0000}"/>
    <cellStyle name="Normal 7 3 4 2 7 2 2 2" xfId="27761" xr:uid="{00000000-0005-0000-0000-0000496E0000}"/>
    <cellStyle name="Normal 7 3 4 2 7 2 3" xfId="27762" xr:uid="{00000000-0005-0000-0000-00004A6E0000}"/>
    <cellStyle name="Normal 7 3 4 2 7 3" xfId="27763" xr:uid="{00000000-0005-0000-0000-00004B6E0000}"/>
    <cellStyle name="Normal 7 3 4 2 7 3 2" xfId="27764" xr:uid="{00000000-0005-0000-0000-00004C6E0000}"/>
    <cellStyle name="Normal 7 3 4 2 7 4" xfId="27765" xr:uid="{00000000-0005-0000-0000-00004D6E0000}"/>
    <cellStyle name="Normal 7 3 4 2 8" xfId="27766" xr:uid="{00000000-0005-0000-0000-00004E6E0000}"/>
    <cellStyle name="Normal 7 3 4 2 8 2" xfId="27767" xr:uid="{00000000-0005-0000-0000-00004F6E0000}"/>
    <cellStyle name="Normal 7 3 4 2 8 2 2" xfId="27768" xr:uid="{00000000-0005-0000-0000-0000506E0000}"/>
    <cellStyle name="Normal 7 3 4 2 8 3" xfId="27769" xr:uid="{00000000-0005-0000-0000-0000516E0000}"/>
    <cellStyle name="Normal 7 3 4 2 9" xfId="27770" xr:uid="{00000000-0005-0000-0000-0000526E0000}"/>
    <cellStyle name="Normal 7 3 4 2 9 2" xfId="27771" xr:uid="{00000000-0005-0000-0000-0000536E0000}"/>
    <cellStyle name="Normal 7 3 4 3" xfId="27772" xr:uid="{00000000-0005-0000-0000-0000546E0000}"/>
    <cellStyle name="Normal 7 3 4 3 10" xfId="27773" xr:uid="{00000000-0005-0000-0000-0000556E0000}"/>
    <cellStyle name="Normal 7 3 4 3 2" xfId="27774" xr:uid="{00000000-0005-0000-0000-0000566E0000}"/>
    <cellStyle name="Normal 7 3 4 3 2 2" xfId="27775" xr:uid="{00000000-0005-0000-0000-0000576E0000}"/>
    <cellStyle name="Normal 7 3 4 3 2 2 2" xfId="27776" xr:uid="{00000000-0005-0000-0000-0000586E0000}"/>
    <cellStyle name="Normal 7 3 4 3 2 2 2 2" xfId="27777" xr:uid="{00000000-0005-0000-0000-0000596E0000}"/>
    <cellStyle name="Normal 7 3 4 3 2 2 2 2 2" xfId="27778" xr:uid="{00000000-0005-0000-0000-00005A6E0000}"/>
    <cellStyle name="Normal 7 3 4 3 2 2 2 3" xfId="27779" xr:uid="{00000000-0005-0000-0000-00005B6E0000}"/>
    <cellStyle name="Normal 7 3 4 3 2 2 3" xfId="27780" xr:uid="{00000000-0005-0000-0000-00005C6E0000}"/>
    <cellStyle name="Normal 7 3 4 3 2 2 3 2" xfId="27781" xr:uid="{00000000-0005-0000-0000-00005D6E0000}"/>
    <cellStyle name="Normal 7 3 4 3 2 2 4" xfId="27782" xr:uid="{00000000-0005-0000-0000-00005E6E0000}"/>
    <cellStyle name="Normal 7 3 4 3 2 3" xfId="27783" xr:uid="{00000000-0005-0000-0000-00005F6E0000}"/>
    <cellStyle name="Normal 7 3 4 3 2 3 2" xfId="27784" xr:uid="{00000000-0005-0000-0000-0000606E0000}"/>
    <cellStyle name="Normal 7 3 4 3 2 3 2 2" xfId="27785" xr:uid="{00000000-0005-0000-0000-0000616E0000}"/>
    <cellStyle name="Normal 7 3 4 3 2 3 2 2 2" xfId="27786" xr:uid="{00000000-0005-0000-0000-0000626E0000}"/>
    <cellStyle name="Normal 7 3 4 3 2 3 2 3" xfId="27787" xr:uid="{00000000-0005-0000-0000-0000636E0000}"/>
    <cellStyle name="Normal 7 3 4 3 2 3 3" xfId="27788" xr:uid="{00000000-0005-0000-0000-0000646E0000}"/>
    <cellStyle name="Normal 7 3 4 3 2 3 3 2" xfId="27789" xr:uid="{00000000-0005-0000-0000-0000656E0000}"/>
    <cellStyle name="Normal 7 3 4 3 2 3 4" xfId="27790" xr:uid="{00000000-0005-0000-0000-0000666E0000}"/>
    <cellStyle name="Normal 7 3 4 3 2 4" xfId="27791" xr:uid="{00000000-0005-0000-0000-0000676E0000}"/>
    <cellStyle name="Normal 7 3 4 3 2 4 2" xfId="27792" xr:uid="{00000000-0005-0000-0000-0000686E0000}"/>
    <cellStyle name="Normal 7 3 4 3 2 4 2 2" xfId="27793" xr:uid="{00000000-0005-0000-0000-0000696E0000}"/>
    <cellStyle name="Normal 7 3 4 3 2 4 2 2 2" xfId="27794" xr:uid="{00000000-0005-0000-0000-00006A6E0000}"/>
    <cellStyle name="Normal 7 3 4 3 2 4 2 3" xfId="27795" xr:uid="{00000000-0005-0000-0000-00006B6E0000}"/>
    <cellStyle name="Normal 7 3 4 3 2 4 3" xfId="27796" xr:uid="{00000000-0005-0000-0000-00006C6E0000}"/>
    <cellStyle name="Normal 7 3 4 3 2 4 3 2" xfId="27797" xr:uid="{00000000-0005-0000-0000-00006D6E0000}"/>
    <cellStyle name="Normal 7 3 4 3 2 4 4" xfId="27798" xr:uid="{00000000-0005-0000-0000-00006E6E0000}"/>
    <cellStyle name="Normal 7 3 4 3 2 5" xfId="27799" xr:uid="{00000000-0005-0000-0000-00006F6E0000}"/>
    <cellStyle name="Normal 7 3 4 3 2 5 2" xfId="27800" xr:uid="{00000000-0005-0000-0000-0000706E0000}"/>
    <cellStyle name="Normal 7 3 4 3 2 5 2 2" xfId="27801" xr:uid="{00000000-0005-0000-0000-0000716E0000}"/>
    <cellStyle name="Normal 7 3 4 3 2 5 3" xfId="27802" xr:uid="{00000000-0005-0000-0000-0000726E0000}"/>
    <cellStyle name="Normal 7 3 4 3 2 6" xfId="27803" xr:uid="{00000000-0005-0000-0000-0000736E0000}"/>
    <cellStyle name="Normal 7 3 4 3 2 6 2" xfId="27804" xr:uid="{00000000-0005-0000-0000-0000746E0000}"/>
    <cellStyle name="Normal 7 3 4 3 2 7" xfId="27805" xr:uid="{00000000-0005-0000-0000-0000756E0000}"/>
    <cellStyle name="Normal 7 3 4 3 3" xfId="27806" xr:uid="{00000000-0005-0000-0000-0000766E0000}"/>
    <cellStyle name="Normal 7 3 4 3 3 2" xfId="27807" xr:uid="{00000000-0005-0000-0000-0000776E0000}"/>
    <cellStyle name="Normal 7 3 4 3 3 2 2" xfId="27808" xr:uid="{00000000-0005-0000-0000-0000786E0000}"/>
    <cellStyle name="Normal 7 3 4 3 3 2 2 2" xfId="27809" xr:uid="{00000000-0005-0000-0000-0000796E0000}"/>
    <cellStyle name="Normal 7 3 4 3 3 2 3" xfId="27810" xr:uid="{00000000-0005-0000-0000-00007A6E0000}"/>
    <cellStyle name="Normal 7 3 4 3 3 3" xfId="27811" xr:uid="{00000000-0005-0000-0000-00007B6E0000}"/>
    <cellStyle name="Normal 7 3 4 3 3 3 2" xfId="27812" xr:uid="{00000000-0005-0000-0000-00007C6E0000}"/>
    <cellStyle name="Normal 7 3 4 3 3 4" xfId="27813" xr:uid="{00000000-0005-0000-0000-00007D6E0000}"/>
    <cellStyle name="Normal 7 3 4 3 4" xfId="27814" xr:uid="{00000000-0005-0000-0000-00007E6E0000}"/>
    <cellStyle name="Normal 7 3 4 3 4 2" xfId="27815" xr:uid="{00000000-0005-0000-0000-00007F6E0000}"/>
    <cellStyle name="Normal 7 3 4 3 4 2 2" xfId="27816" xr:uid="{00000000-0005-0000-0000-0000806E0000}"/>
    <cellStyle name="Normal 7 3 4 3 4 2 2 2" xfId="27817" xr:uid="{00000000-0005-0000-0000-0000816E0000}"/>
    <cellStyle name="Normal 7 3 4 3 4 2 3" xfId="27818" xr:uid="{00000000-0005-0000-0000-0000826E0000}"/>
    <cellStyle name="Normal 7 3 4 3 4 3" xfId="27819" xr:uid="{00000000-0005-0000-0000-0000836E0000}"/>
    <cellStyle name="Normal 7 3 4 3 4 3 2" xfId="27820" xr:uid="{00000000-0005-0000-0000-0000846E0000}"/>
    <cellStyle name="Normal 7 3 4 3 4 4" xfId="27821" xr:uid="{00000000-0005-0000-0000-0000856E0000}"/>
    <cellStyle name="Normal 7 3 4 3 5" xfId="27822" xr:uid="{00000000-0005-0000-0000-0000866E0000}"/>
    <cellStyle name="Normal 7 3 4 3 5 2" xfId="27823" xr:uid="{00000000-0005-0000-0000-0000876E0000}"/>
    <cellStyle name="Normal 7 3 4 3 5 2 2" xfId="27824" xr:uid="{00000000-0005-0000-0000-0000886E0000}"/>
    <cellStyle name="Normal 7 3 4 3 5 2 2 2" xfId="27825" xr:uid="{00000000-0005-0000-0000-0000896E0000}"/>
    <cellStyle name="Normal 7 3 4 3 5 2 3" xfId="27826" xr:uid="{00000000-0005-0000-0000-00008A6E0000}"/>
    <cellStyle name="Normal 7 3 4 3 5 3" xfId="27827" xr:uid="{00000000-0005-0000-0000-00008B6E0000}"/>
    <cellStyle name="Normal 7 3 4 3 5 3 2" xfId="27828" xr:uid="{00000000-0005-0000-0000-00008C6E0000}"/>
    <cellStyle name="Normal 7 3 4 3 5 4" xfId="27829" xr:uid="{00000000-0005-0000-0000-00008D6E0000}"/>
    <cellStyle name="Normal 7 3 4 3 6" xfId="27830" xr:uid="{00000000-0005-0000-0000-00008E6E0000}"/>
    <cellStyle name="Normal 7 3 4 3 6 2" xfId="27831" xr:uid="{00000000-0005-0000-0000-00008F6E0000}"/>
    <cellStyle name="Normal 7 3 4 3 6 2 2" xfId="27832" xr:uid="{00000000-0005-0000-0000-0000906E0000}"/>
    <cellStyle name="Normal 7 3 4 3 6 2 2 2" xfId="27833" xr:uid="{00000000-0005-0000-0000-0000916E0000}"/>
    <cellStyle name="Normal 7 3 4 3 6 2 3" xfId="27834" xr:uid="{00000000-0005-0000-0000-0000926E0000}"/>
    <cellStyle name="Normal 7 3 4 3 6 3" xfId="27835" xr:uid="{00000000-0005-0000-0000-0000936E0000}"/>
    <cellStyle name="Normal 7 3 4 3 6 3 2" xfId="27836" xr:uid="{00000000-0005-0000-0000-0000946E0000}"/>
    <cellStyle name="Normal 7 3 4 3 6 4" xfId="27837" xr:uid="{00000000-0005-0000-0000-0000956E0000}"/>
    <cellStyle name="Normal 7 3 4 3 7" xfId="27838" xr:uid="{00000000-0005-0000-0000-0000966E0000}"/>
    <cellStyle name="Normal 7 3 4 3 7 2" xfId="27839" xr:uid="{00000000-0005-0000-0000-0000976E0000}"/>
    <cellStyle name="Normal 7 3 4 3 7 2 2" xfId="27840" xr:uid="{00000000-0005-0000-0000-0000986E0000}"/>
    <cellStyle name="Normal 7 3 4 3 7 3" xfId="27841" xr:uid="{00000000-0005-0000-0000-0000996E0000}"/>
    <cellStyle name="Normal 7 3 4 3 8" xfId="27842" xr:uid="{00000000-0005-0000-0000-00009A6E0000}"/>
    <cellStyle name="Normal 7 3 4 3 8 2" xfId="27843" xr:uid="{00000000-0005-0000-0000-00009B6E0000}"/>
    <cellStyle name="Normal 7 3 4 3 9" xfId="27844" xr:uid="{00000000-0005-0000-0000-00009C6E0000}"/>
    <cellStyle name="Normal 7 3 4 3 9 2" xfId="27845" xr:uid="{00000000-0005-0000-0000-00009D6E0000}"/>
    <cellStyle name="Normal 7 3 4 4" xfId="27846" xr:uid="{00000000-0005-0000-0000-00009E6E0000}"/>
    <cellStyle name="Normal 7 3 4 4 2" xfId="27847" xr:uid="{00000000-0005-0000-0000-00009F6E0000}"/>
    <cellStyle name="Normal 7 3 4 4 2 2" xfId="27848" xr:uid="{00000000-0005-0000-0000-0000A06E0000}"/>
    <cellStyle name="Normal 7 3 4 4 2 2 2" xfId="27849" xr:uid="{00000000-0005-0000-0000-0000A16E0000}"/>
    <cellStyle name="Normal 7 3 4 4 2 2 2 2" xfId="27850" xr:uid="{00000000-0005-0000-0000-0000A26E0000}"/>
    <cellStyle name="Normal 7 3 4 4 2 2 2 2 2" xfId="27851" xr:uid="{00000000-0005-0000-0000-0000A36E0000}"/>
    <cellStyle name="Normal 7 3 4 4 2 2 2 3" xfId="27852" xr:uid="{00000000-0005-0000-0000-0000A46E0000}"/>
    <cellStyle name="Normal 7 3 4 4 2 2 3" xfId="27853" xr:uid="{00000000-0005-0000-0000-0000A56E0000}"/>
    <cellStyle name="Normal 7 3 4 4 2 2 3 2" xfId="27854" xr:uid="{00000000-0005-0000-0000-0000A66E0000}"/>
    <cellStyle name="Normal 7 3 4 4 2 2 4" xfId="27855" xr:uid="{00000000-0005-0000-0000-0000A76E0000}"/>
    <cellStyle name="Normal 7 3 4 4 2 3" xfId="27856" xr:uid="{00000000-0005-0000-0000-0000A86E0000}"/>
    <cellStyle name="Normal 7 3 4 4 2 3 2" xfId="27857" xr:uid="{00000000-0005-0000-0000-0000A96E0000}"/>
    <cellStyle name="Normal 7 3 4 4 2 3 2 2" xfId="27858" xr:uid="{00000000-0005-0000-0000-0000AA6E0000}"/>
    <cellStyle name="Normal 7 3 4 4 2 3 2 2 2" xfId="27859" xr:uid="{00000000-0005-0000-0000-0000AB6E0000}"/>
    <cellStyle name="Normal 7 3 4 4 2 3 2 3" xfId="27860" xr:uid="{00000000-0005-0000-0000-0000AC6E0000}"/>
    <cellStyle name="Normal 7 3 4 4 2 3 3" xfId="27861" xr:uid="{00000000-0005-0000-0000-0000AD6E0000}"/>
    <cellStyle name="Normal 7 3 4 4 2 3 3 2" xfId="27862" xr:uid="{00000000-0005-0000-0000-0000AE6E0000}"/>
    <cellStyle name="Normal 7 3 4 4 2 3 4" xfId="27863" xr:uid="{00000000-0005-0000-0000-0000AF6E0000}"/>
    <cellStyle name="Normal 7 3 4 4 2 4" xfId="27864" xr:uid="{00000000-0005-0000-0000-0000B06E0000}"/>
    <cellStyle name="Normal 7 3 4 4 2 4 2" xfId="27865" xr:uid="{00000000-0005-0000-0000-0000B16E0000}"/>
    <cellStyle name="Normal 7 3 4 4 2 4 2 2" xfId="27866" xr:uid="{00000000-0005-0000-0000-0000B26E0000}"/>
    <cellStyle name="Normal 7 3 4 4 2 4 2 2 2" xfId="27867" xr:uid="{00000000-0005-0000-0000-0000B36E0000}"/>
    <cellStyle name="Normal 7 3 4 4 2 4 2 3" xfId="27868" xr:uid="{00000000-0005-0000-0000-0000B46E0000}"/>
    <cellStyle name="Normal 7 3 4 4 2 4 3" xfId="27869" xr:uid="{00000000-0005-0000-0000-0000B56E0000}"/>
    <cellStyle name="Normal 7 3 4 4 2 4 3 2" xfId="27870" xr:uid="{00000000-0005-0000-0000-0000B66E0000}"/>
    <cellStyle name="Normal 7 3 4 4 2 4 4" xfId="27871" xr:uid="{00000000-0005-0000-0000-0000B76E0000}"/>
    <cellStyle name="Normal 7 3 4 4 2 5" xfId="27872" xr:uid="{00000000-0005-0000-0000-0000B86E0000}"/>
    <cellStyle name="Normal 7 3 4 4 2 5 2" xfId="27873" xr:uid="{00000000-0005-0000-0000-0000B96E0000}"/>
    <cellStyle name="Normal 7 3 4 4 2 5 2 2" xfId="27874" xr:uid="{00000000-0005-0000-0000-0000BA6E0000}"/>
    <cellStyle name="Normal 7 3 4 4 2 5 3" xfId="27875" xr:uid="{00000000-0005-0000-0000-0000BB6E0000}"/>
    <cellStyle name="Normal 7 3 4 4 2 6" xfId="27876" xr:uid="{00000000-0005-0000-0000-0000BC6E0000}"/>
    <cellStyle name="Normal 7 3 4 4 2 6 2" xfId="27877" xr:uid="{00000000-0005-0000-0000-0000BD6E0000}"/>
    <cellStyle name="Normal 7 3 4 4 2 7" xfId="27878" xr:uid="{00000000-0005-0000-0000-0000BE6E0000}"/>
    <cellStyle name="Normal 7 3 4 4 3" xfId="27879" xr:uid="{00000000-0005-0000-0000-0000BF6E0000}"/>
    <cellStyle name="Normal 7 3 4 4 3 2" xfId="27880" xr:uid="{00000000-0005-0000-0000-0000C06E0000}"/>
    <cellStyle name="Normal 7 3 4 4 3 2 2" xfId="27881" xr:uid="{00000000-0005-0000-0000-0000C16E0000}"/>
    <cellStyle name="Normal 7 3 4 4 3 2 2 2" xfId="27882" xr:uid="{00000000-0005-0000-0000-0000C26E0000}"/>
    <cellStyle name="Normal 7 3 4 4 3 2 3" xfId="27883" xr:uid="{00000000-0005-0000-0000-0000C36E0000}"/>
    <cellStyle name="Normal 7 3 4 4 3 3" xfId="27884" xr:uid="{00000000-0005-0000-0000-0000C46E0000}"/>
    <cellStyle name="Normal 7 3 4 4 3 3 2" xfId="27885" xr:uid="{00000000-0005-0000-0000-0000C56E0000}"/>
    <cellStyle name="Normal 7 3 4 4 3 4" xfId="27886" xr:uid="{00000000-0005-0000-0000-0000C66E0000}"/>
    <cellStyle name="Normal 7 3 4 4 4" xfId="27887" xr:uid="{00000000-0005-0000-0000-0000C76E0000}"/>
    <cellStyle name="Normal 7 3 4 4 4 2" xfId="27888" xr:uid="{00000000-0005-0000-0000-0000C86E0000}"/>
    <cellStyle name="Normal 7 3 4 4 4 2 2" xfId="27889" xr:uid="{00000000-0005-0000-0000-0000C96E0000}"/>
    <cellStyle name="Normal 7 3 4 4 4 2 2 2" xfId="27890" xr:uid="{00000000-0005-0000-0000-0000CA6E0000}"/>
    <cellStyle name="Normal 7 3 4 4 4 2 3" xfId="27891" xr:uid="{00000000-0005-0000-0000-0000CB6E0000}"/>
    <cellStyle name="Normal 7 3 4 4 4 3" xfId="27892" xr:uid="{00000000-0005-0000-0000-0000CC6E0000}"/>
    <cellStyle name="Normal 7 3 4 4 4 3 2" xfId="27893" xr:uid="{00000000-0005-0000-0000-0000CD6E0000}"/>
    <cellStyle name="Normal 7 3 4 4 4 4" xfId="27894" xr:uid="{00000000-0005-0000-0000-0000CE6E0000}"/>
    <cellStyle name="Normal 7 3 4 4 5" xfId="27895" xr:uid="{00000000-0005-0000-0000-0000CF6E0000}"/>
    <cellStyle name="Normal 7 3 4 4 5 2" xfId="27896" xr:uid="{00000000-0005-0000-0000-0000D06E0000}"/>
    <cellStyle name="Normal 7 3 4 4 5 2 2" xfId="27897" xr:uid="{00000000-0005-0000-0000-0000D16E0000}"/>
    <cellStyle name="Normal 7 3 4 4 5 2 2 2" xfId="27898" xr:uid="{00000000-0005-0000-0000-0000D26E0000}"/>
    <cellStyle name="Normal 7 3 4 4 5 2 3" xfId="27899" xr:uid="{00000000-0005-0000-0000-0000D36E0000}"/>
    <cellStyle name="Normal 7 3 4 4 5 3" xfId="27900" xr:uid="{00000000-0005-0000-0000-0000D46E0000}"/>
    <cellStyle name="Normal 7 3 4 4 5 3 2" xfId="27901" xr:uid="{00000000-0005-0000-0000-0000D56E0000}"/>
    <cellStyle name="Normal 7 3 4 4 5 4" xfId="27902" xr:uid="{00000000-0005-0000-0000-0000D66E0000}"/>
    <cellStyle name="Normal 7 3 4 4 6" xfId="27903" xr:uid="{00000000-0005-0000-0000-0000D76E0000}"/>
    <cellStyle name="Normal 7 3 4 4 6 2" xfId="27904" xr:uid="{00000000-0005-0000-0000-0000D86E0000}"/>
    <cellStyle name="Normal 7 3 4 4 6 2 2" xfId="27905" xr:uid="{00000000-0005-0000-0000-0000D96E0000}"/>
    <cellStyle name="Normal 7 3 4 4 6 3" xfId="27906" xr:uid="{00000000-0005-0000-0000-0000DA6E0000}"/>
    <cellStyle name="Normal 7 3 4 4 7" xfId="27907" xr:uid="{00000000-0005-0000-0000-0000DB6E0000}"/>
    <cellStyle name="Normal 7 3 4 4 7 2" xfId="27908" xr:uid="{00000000-0005-0000-0000-0000DC6E0000}"/>
    <cellStyle name="Normal 7 3 4 4 8" xfId="27909" xr:uid="{00000000-0005-0000-0000-0000DD6E0000}"/>
    <cellStyle name="Normal 7 3 4 4 8 2" xfId="27910" xr:uid="{00000000-0005-0000-0000-0000DE6E0000}"/>
    <cellStyle name="Normal 7 3 4 4 9" xfId="27911" xr:uid="{00000000-0005-0000-0000-0000DF6E0000}"/>
    <cellStyle name="Normal 7 3 4 5" xfId="27912" xr:uid="{00000000-0005-0000-0000-0000E06E0000}"/>
    <cellStyle name="Normal 7 3 4 5 2" xfId="27913" xr:uid="{00000000-0005-0000-0000-0000E16E0000}"/>
    <cellStyle name="Normal 7 3 4 5 2 2" xfId="27914" xr:uid="{00000000-0005-0000-0000-0000E26E0000}"/>
    <cellStyle name="Normal 7 3 4 5 2 2 2" xfId="27915" xr:uid="{00000000-0005-0000-0000-0000E36E0000}"/>
    <cellStyle name="Normal 7 3 4 5 2 2 2 2" xfId="27916" xr:uid="{00000000-0005-0000-0000-0000E46E0000}"/>
    <cellStyle name="Normal 7 3 4 5 2 2 2 2 2" xfId="27917" xr:uid="{00000000-0005-0000-0000-0000E56E0000}"/>
    <cellStyle name="Normal 7 3 4 5 2 2 2 3" xfId="27918" xr:uid="{00000000-0005-0000-0000-0000E66E0000}"/>
    <cellStyle name="Normal 7 3 4 5 2 2 3" xfId="27919" xr:uid="{00000000-0005-0000-0000-0000E76E0000}"/>
    <cellStyle name="Normal 7 3 4 5 2 2 3 2" xfId="27920" xr:uid="{00000000-0005-0000-0000-0000E86E0000}"/>
    <cellStyle name="Normal 7 3 4 5 2 2 4" xfId="27921" xr:uid="{00000000-0005-0000-0000-0000E96E0000}"/>
    <cellStyle name="Normal 7 3 4 5 2 3" xfId="27922" xr:uid="{00000000-0005-0000-0000-0000EA6E0000}"/>
    <cellStyle name="Normal 7 3 4 5 2 3 2" xfId="27923" xr:uid="{00000000-0005-0000-0000-0000EB6E0000}"/>
    <cellStyle name="Normal 7 3 4 5 2 3 2 2" xfId="27924" xr:uid="{00000000-0005-0000-0000-0000EC6E0000}"/>
    <cellStyle name="Normal 7 3 4 5 2 3 2 2 2" xfId="27925" xr:uid="{00000000-0005-0000-0000-0000ED6E0000}"/>
    <cellStyle name="Normal 7 3 4 5 2 3 2 3" xfId="27926" xr:uid="{00000000-0005-0000-0000-0000EE6E0000}"/>
    <cellStyle name="Normal 7 3 4 5 2 3 3" xfId="27927" xr:uid="{00000000-0005-0000-0000-0000EF6E0000}"/>
    <cellStyle name="Normal 7 3 4 5 2 3 3 2" xfId="27928" xr:uid="{00000000-0005-0000-0000-0000F06E0000}"/>
    <cellStyle name="Normal 7 3 4 5 2 3 4" xfId="27929" xr:uid="{00000000-0005-0000-0000-0000F16E0000}"/>
    <cellStyle name="Normal 7 3 4 5 2 4" xfId="27930" xr:uid="{00000000-0005-0000-0000-0000F26E0000}"/>
    <cellStyle name="Normal 7 3 4 5 2 4 2" xfId="27931" xr:uid="{00000000-0005-0000-0000-0000F36E0000}"/>
    <cellStyle name="Normal 7 3 4 5 2 4 2 2" xfId="27932" xr:uid="{00000000-0005-0000-0000-0000F46E0000}"/>
    <cellStyle name="Normal 7 3 4 5 2 4 2 2 2" xfId="27933" xr:uid="{00000000-0005-0000-0000-0000F56E0000}"/>
    <cellStyle name="Normal 7 3 4 5 2 4 2 3" xfId="27934" xr:uid="{00000000-0005-0000-0000-0000F66E0000}"/>
    <cellStyle name="Normal 7 3 4 5 2 4 3" xfId="27935" xr:uid="{00000000-0005-0000-0000-0000F76E0000}"/>
    <cellStyle name="Normal 7 3 4 5 2 4 3 2" xfId="27936" xr:uid="{00000000-0005-0000-0000-0000F86E0000}"/>
    <cellStyle name="Normal 7 3 4 5 2 4 4" xfId="27937" xr:uid="{00000000-0005-0000-0000-0000F96E0000}"/>
    <cellStyle name="Normal 7 3 4 5 2 5" xfId="27938" xr:uid="{00000000-0005-0000-0000-0000FA6E0000}"/>
    <cellStyle name="Normal 7 3 4 5 2 5 2" xfId="27939" xr:uid="{00000000-0005-0000-0000-0000FB6E0000}"/>
    <cellStyle name="Normal 7 3 4 5 2 5 2 2" xfId="27940" xr:uid="{00000000-0005-0000-0000-0000FC6E0000}"/>
    <cellStyle name="Normal 7 3 4 5 2 5 3" xfId="27941" xr:uid="{00000000-0005-0000-0000-0000FD6E0000}"/>
    <cellStyle name="Normal 7 3 4 5 2 6" xfId="27942" xr:uid="{00000000-0005-0000-0000-0000FE6E0000}"/>
    <cellStyle name="Normal 7 3 4 5 2 6 2" xfId="27943" xr:uid="{00000000-0005-0000-0000-0000FF6E0000}"/>
    <cellStyle name="Normal 7 3 4 5 2 7" xfId="27944" xr:uid="{00000000-0005-0000-0000-0000006F0000}"/>
    <cellStyle name="Normal 7 3 4 5 3" xfId="27945" xr:uid="{00000000-0005-0000-0000-0000016F0000}"/>
    <cellStyle name="Normal 7 3 4 5 3 2" xfId="27946" xr:uid="{00000000-0005-0000-0000-0000026F0000}"/>
    <cellStyle name="Normal 7 3 4 5 3 2 2" xfId="27947" xr:uid="{00000000-0005-0000-0000-0000036F0000}"/>
    <cellStyle name="Normal 7 3 4 5 3 2 2 2" xfId="27948" xr:uid="{00000000-0005-0000-0000-0000046F0000}"/>
    <cellStyle name="Normal 7 3 4 5 3 2 3" xfId="27949" xr:uid="{00000000-0005-0000-0000-0000056F0000}"/>
    <cellStyle name="Normal 7 3 4 5 3 3" xfId="27950" xr:uid="{00000000-0005-0000-0000-0000066F0000}"/>
    <cellStyle name="Normal 7 3 4 5 3 3 2" xfId="27951" xr:uid="{00000000-0005-0000-0000-0000076F0000}"/>
    <cellStyle name="Normal 7 3 4 5 3 4" xfId="27952" xr:uid="{00000000-0005-0000-0000-0000086F0000}"/>
    <cellStyle name="Normal 7 3 4 5 4" xfId="27953" xr:uid="{00000000-0005-0000-0000-0000096F0000}"/>
    <cellStyle name="Normal 7 3 4 5 4 2" xfId="27954" xr:uid="{00000000-0005-0000-0000-00000A6F0000}"/>
    <cellStyle name="Normal 7 3 4 5 4 2 2" xfId="27955" xr:uid="{00000000-0005-0000-0000-00000B6F0000}"/>
    <cellStyle name="Normal 7 3 4 5 4 2 2 2" xfId="27956" xr:uid="{00000000-0005-0000-0000-00000C6F0000}"/>
    <cellStyle name="Normal 7 3 4 5 4 2 3" xfId="27957" xr:uid="{00000000-0005-0000-0000-00000D6F0000}"/>
    <cellStyle name="Normal 7 3 4 5 4 3" xfId="27958" xr:uid="{00000000-0005-0000-0000-00000E6F0000}"/>
    <cellStyle name="Normal 7 3 4 5 4 3 2" xfId="27959" xr:uid="{00000000-0005-0000-0000-00000F6F0000}"/>
    <cellStyle name="Normal 7 3 4 5 4 4" xfId="27960" xr:uid="{00000000-0005-0000-0000-0000106F0000}"/>
    <cellStyle name="Normal 7 3 4 5 5" xfId="27961" xr:uid="{00000000-0005-0000-0000-0000116F0000}"/>
    <cellStyle name="Normal 7 3 4 5 5 2" xfId="27962" xr:uid="{00000000-0005-0000-0000-0000126F0000}"/>
    <cellStyle name="Normal 7 3 4 5 5 2 2" xfId="27963" xr:uid="{00000000-0005-0000-0000-0000136F0000}"/>
    <cellStyle name="Normal 7 3 4 5 5 2 2 2" xfId="27964" xr:uid="{00000000-0005-0000-0000-0000146F0000}"/>
    <cellStyle name="Normal 7 3 4 5 5 2 3" xfId="27965" xr:uid="{00000000-0005-0000-0000-0000156F0000}"/>
    <cellStyle name="Normal 7 3 4 5 5 3" xfId="27966" xr:uid="{00000000-0005-0000-0000-0000166F0000}"/>
    <cellStyle name="Normal 7 3 4 5 5 3 2" xfId="27967" xr:uid="{00000000-0005-0000-0000-0000176F0000}"/>
    <cellStyle name="Normal 7 3 4 5 5 4" xfId="27968" xr:uid="{00000000-0005-0000-0000-0000186F0000}"/>
    <cellStyle name="Normal 7 3 4 5 6" xfId="27969" xr:uid="{00000000-0005-0000-0000-0000196F0000}"/>
    <cellStyle name="Normal 7 3 4 5 6 2" xfId="27970" xr:uid="{00000000-0005-0000-0000-00001A6F0000}"/>
    <cellStyle name="Normal 7 3 4 5 6 2 2" xfId="27971" xr:uid="{00000000-0005-0000-0000-00001B6F0000}"/>
    <cellStyle name="Normal 7 3 4 5 6 3" xfId="27972" xr:uid="{00000000-0005-0000-0000-00001C6F0000}"/>
    <cellStyle name="Normal 7 3 4 5 7" xfId="27973" xr:uid="{00000000-0005-0000-0000-00001D6F0000}"/>
    <cellStyle name="Normal 7 3 4 5 7 2" xfId="27974" xr:uid="{00000000-0005-0000-0000-00001E6F0000}"/>
    <cellStyle name="Normal 7 3 4 5 8" xfId="27975" xr:uid="{00000000-0005-0000-0000-00001F6F0000}"/>
    <cellStyle name="Normal 7 3 4 6" xfId="27976" xr:uid="{00000000-0005-0000-0000-0000206F0000}"/>
    <cellStyle name="Normal 7 3 4 6 2" xfId="27977" xr:uid="{00000000-0005-0000-0000-0000216F0000}"/>
    <cellStyle name="Normal 7 3 4 6 2 2" xfId="27978" xr:uid="{00000000-0005-0000-0000-0000226F0000}"/>
    <cellStyle name="Normal 7 3 4 6 2 2 2" xfId="27979" xr:uid="{00000000-0005-0000-0000-0000236F0000}"/>
    <cellStyle name="Normal 7 3 4 6 2 2 2 2" xfId="27980" xr:uid="{00000000-0005-0000-0000-0000246F0000}"/>
    <cellStyle name="Normal 7 3 4 6 2 2 3" xfId="27981" xr:uid="{00000000-0005-0000-0000-0000256F0000}"/>
    <cellStyle name="Normal 7 3 4 6 2 3" xfId="27982" xr:uid="{00000000-0005-0000-0000-0000266F0000}"/>
    <cellStyle name="Normal 7 3 4 6 2 3 2" xfId="27983" xr:uid="{00000000-0005-0000-0000-0000276F0000}"/>
    <cellStyle name="Normal 7 3 4 6 2 4" xfId="27984" xr:uid="{00000000-0005-0000-0000-0000286F0000}"/>
    <cellStyle name="Normal 7 3 4 6 3" xfId="27985" xr:uid="{00000000-0005-0000-0000-0000296F0000}"/>
    <cellStyle name="Normal 7 3 4 6 3 2" xfId="27986" xr:uid="{00000000-0005-0000-0000-00002A6F0000}"/>
    <cellStyle name="Normal 7 3 4 6 3 2 2" xfId="27987" xr:uid="{00000000-0005-0000-0000-00002B6F0000}"/>
    <cellStyle name="Normal 7 3 4 6 3 2 2 2" xfId="27988" xr:uid="{00000000-0005-0000-0000-00002C6F0000}"/>
    <cellStyle name="Normal 7 3 4 6 3 2 3" xfId="27989" xr:uid="{00000000-0005-0000-0000-00002D6F0000}"/>
    <cellStyle name="Normal 7 3 4 6 3 3" xfId="27990" xr:uid="{00000000-0005-0000-0000-00002E6F0000}"/>
    <cellStyle name="Normal 7 3 4 6 3 3 2" xfId="27991" xr:uid="{00000000-0005-0000-0000-00002F6F0000}"/>
    <cellStyle name="Normal 7 3 4 6 3 4" xfId="27992" xr:uid="{00000000-0005-0000-0000-0000306F0000}"/>
    <cellStyle name="Normal 7 3 4 6 4" xfId="27993" xr:uid="{00000000-0005-0000-0000-0000316F0000}"/>
    <cellStyle name="Normal 7 3 4 6 4 2" xfId="27994" xr:uid="{00000000-0005-0000-0000-0000326F0000}"/>
    <cellStyle name="Normal 7 3 4 6 4 2 2" xfId="27995" xr:uid="{00000000-0005-0000-0000-0000336F0000}"/>
    <cellStyle name="Normal 7 3 4 6 4 2 2 2" xfId="27996" xr:uid="{00000000-0005-0000-0000-0000346F0000}"/>
    <cellStyle name="Normal 7 3 4 6 4 2 3" xfId="27997" xr:uid="{00000000-0005-0000-0000-0000356F0000}"/>
    <cellStyle name="Normal 7 3 4 6 4 3" xfId="27998" xr:uid="{00000000-0005-0000-0000-0000366F0000}"/>
    <cellStyle name="Normal 7 3 4 6 4 3 2" xfId="27999" xr:uid="{00000000-0005-0000-0000-0000376F0000}"/>
    <cellStyle name="Normal 7 3 4 6 4 4" xfId="28000" xr:uid="{00000000-0005-0000-0000-0000386F0000}"/>
    <cellStyle name="Normal 7 3 4 6 5" xfId="28001" xr:uid="{00000000-0005-0000-0000-0000396F0000}"/>
    <cellStyle name="Normal 7 3 4 6 5 2" xfId="28002" xr:uid="{00000000-0005-0000-0000-00003A6F0000}"/>
    <cellStyle name="Normal 7 3 4 6 5 2 2" xfId="28003" xr:uid="{00000000-0005-0000-0000-00003B6F0000}"/>
    <cellStyle name="Normal 7 3 4 6 5 3" xfId="28004" xr:uid="{00000000-0005-0000-0000-00003C6F0000}"/>
    <cellStyle name="Normal 7 3 4 6 6" xfId="28005" xr:uid="{00000000-0005-0000-0000-00003D6F0000}"/>
    <cellStyle name="Normal 7 3 4 6 6 2" xfId="28006" xr:uid="{00000000-0005-0000-0000-00003E6F0000}"/>
    <cellStyle name="Normal 7 3 4 6 7" xfId="28007" xr:uid="{00000000-0005-0000-0000-00003F6F0000}"/>
    <cellStyle name="Normal 7 3 4 7" xfId="28008" xr:uid="{00000000-0005-0000-0000-0000406F0000}"/>
    <cellStyle name="Normal 7 3 4 7 2" xfId="28009" xr:uid="{00000000-0005-0000-0000-0000416F0000}"/>
    <cellStyle name="Normal 7 3 4 7 2 2" xfId="28010" xr:uid="{00000000-0005-0000-0000-0000426F0000}"/>
    <cellStyle name="Normal 7 3 4 7 2 2 2" xfId="28011" xr:uid="{00000000-0005-0000-0000-0000436F0000}"/>
    <cellStyle name="Normal 7 3 4 7 2 3" xfId="28012" xr:uid="{00000000-0005-0000-0000-0000446F0000}"/>
    <cellStyle name="Normal 7 3 4 7 3" xfId="28013" xr:uid="{00000000-0005-0000-0000-0000456F0000}"/>
    <cellStyle name="Normal 7 3 4 7 3 2" xfId="28014" xr:uid="{00000000-0005-0000-0000-0000466F0000}"/>
    <cellStyle name="Normal 7 3 4 7 4" xfId="28015" xr:uid="{00000000-0005-0000-0000-0000476F0000}"/>
    <cellStyle name="Normal 7 3 4 8" xfId="28016" xr:uid="{00000000-0005-0000-0000-0000486F0000}"/>
    <cellStyle name="Normal 7 3 4 8 2" xfId="28017" xr:uid="{00000000-0005-0000-0000-0000496F0000}"/>
    <cellStyle name="Normal 7 3 4 8 2 2" xfId="28018" xr:uid="{00000000-0005-0000-0000-00004A6F0000}"/>
    <cellStyle name="Normal 7 3 4 8 2 2 2" xfId="28019" xr:uid="{00000000-0005-0000-0000-00004B6F0000}"/>
    <cellStyle name="Normal 7 3 4 8 2 3" xfId="28020" xr:uid="{00000000-0005-0000-0000-00004C6F0000}"/>
    <cellStyle name="Normal 7 3 4 8 3" xfId="28021" xr:uid="{00000000-0005-0000-0000-00004D6F0000}"/>
    <cellStyle name="Normal 7 3 4 8 3 2" xfId="28022" xr:uid="{00000000-0005-0000-0000-00004E6F0000}"/>
    <cellStyle name="Normal 7 3 4 8 4" xfId="28023" xr:uid="{00000000-0005-0000-0000-00004F6F0000}"/>
    <cellStyle name="Normal 7 3 4 9" xfId="28024" xr:uid="{00000000-0005-0000-0000-0000506F0000}"/>
    <cellStyle name="Normal 7 3 4 9 2" xfId="28025" xr:uid="{00000000-0005-0000-0000-0000516F0000}"/>
    <cellStyle name="Normal 7 3 4 9 2 2" xfId="28026" xr:uid="{00000000-0005-0000-0000-0000526F0000}"/>
    <cellStyle name="Normal 7 3 4 9 2 2 2" xfId="28027" xr:uid="{00000000-0005-0000-0000-0000536F0000}"/>
    <cellStyle name="Normal 7 3 4 9 2 3" xfId="28028" xr:uid="{00000000-0005-0000-0000-0000546F0000}"/>
    <cellStyle name="Normal 7 3 4 9 3" xfId="28029" xr:uid="{00000000-0005-0000-0000-0000556F0000}"/>
    <cellStyle name="Normal 7 3 4 9 3 2" xfId="28030" xr:uid="{00000000-0005-0000-0000-0000566F0000}"/>
    <cellStyle name="Normal 7 3 4 9 4" xfId="28031" xr:uid="{00000000-0005-0000-0000-0000576F0000}"/>
    <cellStyle name="Normal 7 3 5" xfId="1037" xr:uid="{00000000-0005-0000-0000-0000586F0000}"/>
    <cellStyle name="Normal 7 3 5 10" xfId="28033" xr:uid="{00000000-0005-0000-0000-0000596F0000}"/>
    <cellStyle name="Normal 7 3 5 10 2" xfId="28034" xr:uid="{00000000-0005-0000-0000-00005A6F0000}"/>
    <cellStyle name="Normal 7 3 5 10 2 2" xfId="28035" xr:uid="{00000000-0005-0000-0000-00005B6F0000}"/>
    <cellStyle name="Normal 7 3 5 10 2 2 2" xfId="28036" xr:uid="{00000000-0005-0000-0000-00005C6F0000}"/>
    <cellStyle name="Normal 7 3 5 10 2 3" xfId="28037" xr:uid="{00000000-0005-0000-0000-00005D6F0000}"/>
    <cellStyle name="Normal 7 3 5 10 3" xfId="28038" xr:uid="{00000000-0005-0000-0000-00005E6F0000}"/>
    <cellStyle name="Normal 7 3 5 10 3 2" xfId="28039" xr:uid="{00000000-0005-0000-0000-00005F6F0000}"/>
    <cellStyle name="Normal 7 3 5 10 4" xfId="28040" xr:uid="{00000000-0005-0000-0000-0000606F0000}"/>
    <cellStyle name="Normal 7 3 5 11" xfId="28041" xr:uid="{00000000-0005-0000-0000-0000616F0000}"/>
    <cellStyle name="Normal 7 3 5 11 2" xfId="28042" xr:uid="{00000000-0005-0000-0000-0000626F0000}"/>
    <cellStyle name="Normal 7 3 5 11 2 2" xfId="28043" xr:uid="{00000000-0005-0000-0000-0000636F0000}"/>
    <cellStyle name="Normal 7 3 5 11 3" xfId="28044" xr:uid="{00000000-0005-0000-0000-0000646F0000}"/>
    <cellStyle name="Normal 7 3 5 12" xfId="28045" xr:uid="{00000000-0005-0000-0000-0000656F0000}"/>
    <cellStyle name="Normal 7 3 5 12 2" xfId="28046" xr:uid="{00000000-0005-0000-0000-0000666F0000}"/>
    <cellStyle name="Normal 7 3 5 13" xfId="28047" xr:uid="{00000000-0005-0000-0000-0000676F0000}"/>
    <cellStyle name="Normal 7 3 5 13 2" xfId="28048" xr:uid="{00000000-0005-0000-0000-0000686F0000}"/>
    <cellStyle name="Normal 7 3 5 14" xfId="28049" xr:uid="{00000000-0005-0000-0000-0000696F0000}"/>
    <cellStyle name="Normal 7 3 5 15" xfId="28050" xr:uid="{00000000-0005-0000-0000-00006A6F0000}"/>
    <cellStyle name="Normal 7 3 5 16" xfId="28032" xr:uid="{00000000-0005-0000-0000-00006B6F0000}"/>
    <cellStyle name="Normal 7 3 5 2" xfId="1133" xr:uid="{00000000-0005-0000-0000-00006C6F0000}"/>
    <cellStyle name="Normal 7 3 5 2 10" xfId="28052" xr:uid="{00000000-0005-0000-0000-00006D6F0000}"/>
    <cellStyle name="Normal 7 3 5 2 10 2" xfId="28053" xr:uid="{00000000-0005-0000-0000-00006E6F0000}"/>
    <cellStyle name="Normal 7 3 5 2 11" xfId="28054" xr:uid="{00000000-0005-0000-0000-00006F6F0000}"/>
    <cellStyle name="Normal 7 3 5 2 12" xfId="28051" xr:uid="{00000000-0005-0000-0000-0000706F0000}"/>
    <cellStyle name="Normal 7 3 5 2 2" xfId="28055" xr:uid="{00000000-0005-0000-0000-0000716F0000}"/>
    <cellStyle name="Normal 7 3 5 2 2 2" xfId="28056" xr:uid="{00000000-0005-0000-0000-0000726F0000}"/>
    <cellStyle name="Normal 7 3 5 2 2 2 2" xfId="28057" xr:uid="{00000000-0005-0000-0000-0000736F0000}"/>
    <cellStyle name="Normal 7 3 5 2 2 2 2 2" xfId="28058" xr:uid="{00000000-0005-0000-0000-0000746F0000}"/>
    <cellStyle name="Normal 7 3 5 2 2 2 2 2 2" xfId="28059" xr:uid="{00000000-0005-0000-0000-0000756F0000}"/>
    <cellStyle name="Normal 7 3 5 2 2 2 2 2 2 2" xfId="28060" xr:uid="{00000000-0005-0000-0000-0000766F0000}"/>
    <cellStyle name="Normal 7 3 5 2 2 2 2 2 3" xfId="28061" xr:uid="{00000000-0005-0000-0000-0000776F0000}"/>
    <cellStyle name="Normal 7 3 5 2 2 2 2 3" xfId="28062" xr:uid="{00000000-0005-0000-0000-0000786F0000}"/>
    <cellStyle name="Normal 7 3 5 2 2 2 2 3 2" xfId="28063" xr:uid="{00000000-0005-0000-0000-0000796F0000}"/>
    <cellStyle name="Normal 7 3 5 2 2 2 2 4" xfId="28064" xr:uid="{00000000-0005-0000-0000-00007A6F0000}"/>
    <cellStyle name="Normal 7 3 5 2 2 2 3" xfId="28065" xr:uid="{00000000-0005-0000-0000-00007B6F0000}"/>
    <cellStyle name="Normal 7 3 5 2 2 2 3 2" xfId="28066" xr:uid="{00000000-0005-0000-0000-00007C6F0000}"/>
    <cellStyle name="Normal 7 3 5 2 2 2 3 2 2" xfId="28067" xr:uid="{00000000-0005-0000-0000-00007D6F0000}"/>
    <cellStyle name="Normal 7 3 5 2 2 2 3 2 2 2" xfId="28068" xr:uid="{00000000-0005-0000-0000-00007E6F0000}"/>
    <cellStyle name="Normal 7 3 5 2 2 2 3 2 3" xfId="28069" xr:uid="{00000000-0005-0000-0000-00007F6F0000}"/>
    <cellStyle name="Normal 7 3 5 2 2 2 3 3" xfId="28070" xr:uid="{00000000-0005-0000-0000-0000806F0000}"/>
    <cellStyle name="Normal 7 3 5 2 2 2 3 3 2" xfId="28071" xr:uid="{00000000-0005-0000-0000-0000816F0000}"/>
    <cellStyle name="Normal 7 3 5 2 2 2 3 4" xfId="28072" xr:uid="{00000000-0005-0000-0000-0000826F0000}"/>
    <cellStyle name="Normal 7 3 5 2 2 2 4" xfId="28073" xr:uid="{00000000-0005-0000-0000-0000836F0000}"/>
    <cellStyle name="Normal 7 3 5 2 2 2 4 2" xfId="28074" xr:uid="{00000000-0005-0000-0000-0000846F0000}"/>
    <cellStyle name="Normal 7 3 5 2 2 2 4 2 2" xfId="28075" xr:uid="{00000000-0005-0000-0000-0000856F0000}"/>
    <cellStyle name="Normal 7 3 5 2 2 2 4 2 2 2" xfId="28076" xr:uid="{00000000-0005-0000-0000-0000866F0000}"/>
    <cellStyle name="Normal 7 3 5 2 2 2 4 2 3" xfId="28077" xr:uid="{00000000-0005-0000-0000-0000876F0000}"/>
    <cellStyle name="Normal 7 3 5 2 2 2 4 3" xfId="28078" xr:uid="{00000000-0005-0000-0000-0000886F0000}"/>
    <cellStyle name="Normal 7 3 5 2 2 2 4 3 2" xfId="28079" xr:uid="{00000000-0005-0000-0000-0000896F0000}"/>
    <cellStyle name="Normal 7 3 5 2 2 2 4 4" xfId="28080" xr:uid="{00000000-0005-0000-0000-00008A6F0000}"/>
    <cellStyle name="Normal 7 3 5 2 2 2 5" xfId="28081" xr:uid="{00000000-0005-0000-0000-00008B6F0000}"/>
    <cellStyle name="Normal 7 3 5 2 2 2 5 2" xfId="28082" xr:uid="{00000000-0005-0000-0000-00008C6F0000}"/>
    <cellStyle name="Normal 7 3 5 2 2 2 5 2 2" xfId="28083" xr:uid="{00000000-0005-0000-0000-00008D6F0000}"/>
    <cellStyle name="Normal 7 3 5 2 2 2 5 3" xfId="28084" xr:uid="{00000000-0005-0000-0000-00008E6F0000}"/>
    <cellStyle name="Normal 7 3 5 2 2 2 6" xfId="28085" xr:uid="{00000000-0005-0000-0000-00008F6F0000}"/>
    <cellStyle name="Normal 7 3 5 2 2 2 6 2" xfId="28086" xr:uid="{00000000-0005-0000-0000-0000906F0000}"/>
    <cellStyle name="Normal 7 3 5 2 2 2 7" xfId="28087" xr:uid="{00000000-0005-0000-0000-0000916F0000}"/>
    <cellStyle name="Normal 7 3 5 2 2 3" xfId="28088" xr:uid="{00000000-0005-0000-0000-0000926F0000}"/>
    <cellStyle name="Normal 7 3 5 2 2 3 2" xfId="28089" xr:uid="{00000000-0005-0000-0000-0000936F0000}"/>
    <cellStyle name="Normal 7 3 5 2 2 3 2 2" xfId="28090" xr:uid="{00000000-0005-0000-0000-0000946F0000}"/>
    <cellStyle name="Normal 7 3 5 2 2 3 2 2 2" xfId="28091" xr:uid="{00000000-0005-0000-0000-0000956F0000}"/>
    <cellStyle name="Normal 7 3 5 2 2 3 2 3" xfId="28092" xr:uid="{00000000-0005-0000-0000-0000966F0000}"/>
    <cellStyle name="Normal 7 3 5 2 2 3 3" xfId="28093" xr:uid="{00000000-0005-0000-0000-0000976F0000}"/>
    <cellStyle name="Normal 7 3 5 2 2 3 3 2" xfId="28094" xr:uid="{00000000-0005-0000-0000-0000986F0000}"/>
    <cellStyle name="Normal 7 3 5 2 2 3 4" xfId="28095" xr:uid="{00000000-0005-0000-0000-0000996F0000}"/>
    <cellStyle name="Normal 7 3 5 2 2 4" xfId="28096" xr:uid="{00000000-0005-0000-0000-00009A6F0000}"/>
    <cellStyle name="Normal 7 3 5 2 2 4 2" xfId="28097" xr:uid="{00000000-0005-0000-0000-00009B6F0000}"/>
    <cellStyle name="Normal 7 3 5 2 2 4 2 2" xfId="28098" xr:uid="{00000000-0005-0000-0000-00009C6F0000}"/>
    <cellStyle name="Normal 7 3 5 2 2 4 2 2 2" xfId="28099" xr:uid="{00000000-0005-0000-0000-00009D6F0000}"/>
    <cellStyle name="Normal 7 3 5 2 2 4 2 3" xfId="28100" xr:uid="{00000000-0005-0000-0000-00009E6F0000}"/>
    <cellStyle name="Normal 7 3 5 2 2 4 3" xfId="28101" xr:uid="{00000000-0005-0000-0000-00009F6F0000}"/>
    <cellStyle name="Normal 7 3 5 2 2 4 3 2" xfId="28102" xr:uid="{00000000-0005-0000-0000-0000A06F0000}"/>
    <cellStyle name="Normal 7 3 5 2 2 4 4" xfId="28103" xr:uid="{00000000-0005-0000-0000-0000A16F0000}"/>
    <cellStyle name="Normal 7 3 5 2 2 5" xfId="28104" xr:uid="{00000000-0005-0000-0000-0000A26F0000}"/>
    <cellStyle name="Normal 7 3 5 2 2 5 2" xfId="28105" xr:uid="{00000000-0005-0000-0000-0000A36F0000}"/>
    <cellStyle name="Normal 7 3 5 2 2 5 2 2" xfId="28106" xr:uid="{00000000-0005-0000-0000-0000A46F0000}"/>
    <cellStyle name="Normal 7 3 5 2 2 5 2 2 2" xfId="28107" xr:uid="{00000000-0005-0000-0000-0000A56F0000}"/>
    <cellStyle name="Normal 7 3 5 2 2 5 2 3" xfId="28108" xr:uid="{00000000-0005-0000-0000-0000A66F0000}"/>
    <cellStyle name="Normal 7 3 5 2 2 5 3" xfId="28109" xr:uid="{00000000-0005-0000-0000-0000A76F0000}"/>
    <cellStyle name="Normal 7 3 5 2 2 5 3 2" xfId="28110" xr:uid="{00000000-0005-0000-0000-0000A86F0000}"/>
    <cellStyle name="Normal 7 3 5 2 2 5 4" xfId="28111" xr:uid="{00000000-0005-0000-0000-0000A96F0000}"/>
    <cellStyle name="Normal 7 3 5 2 2 6" xfId="28112" xr:uid="{00000000-0005-0000-0000-0000AA6F0000}"/>
    <cellStyle name="Normal 7 3 5 2 2 6 2" xfId="28113" xr:uid="{00000000-0005-0000-0000-0000AB6F0000}"/>
    <cellStyle name="Normal 7 3 5 2 2 6 2 2" xfId="28114" xr:uid="{00000000-0005-0000-0000-0000AC6F0000}"/>
    <cellStyle name="Normal 7 3 5 2 2 6 3" xfId="28115" xr:uid="{00000000-0005-0000-0000-0000AD6F0000}"/>
    <cellStyle name="Normal 7 3 5 2 2 7" xfId="28116" xr:uid="{00000000-0005-0000-0000-0000AE6F0000}"/>
    <cellStyle name="Normal 7 3 5 2 2 7 2" xfId="28117" xr:uid="{00000000-0005-0000-0000-0000AF6F0000}"/>
    <cellStyle name="Normal 7 3 5 2 2 8" xfId="28118" xr:uid="{00000000-0005-0000-0000-0000B06F0000}"/>
    <cellStyle name="Normal 7 3 5 2 2 8 2" xfId="28119" xr:uid="{00000000-0005-0000-0000-0000B16F0000}"/>
    <cellStyle name="Normal 7 3 5 2 2 9" xfId="28120" xr:uid="{00000000-0005-0000-0000-0000B26F0000}"/>
    <cellStyle name="Normal 7 3 5 2 3" xfId="28121" xr:uid="{00000000-0005-0000-0000-0000B36F0000}"/>
    <cellStyle name="Normal 7 3 5 2 3 2" xfId="28122" xr:uid="{00000000-0005-0000-0000-0000B46F0000}"/>
    <cellStyle name="Normal 7 3 5 2 3 2 2" xfId="28123" xr:uid="{00000000-0005-0000-0000-0000B56F0000}"/>
    <cellStyle name="Normal 7 3 5 2 3 2 2 2" xfId="28124" xr:uid="{00000000-0005-0000-0000-0000B66F0000}"/>
    <cellStyle name="Normal 7 3 5 2 3 2 2 2 2" xfId="28125" xr:uid="{00000000-0005-0000-0000-0000B76F0000}"/>
    <cellStyle name="Normal 7 3 5 2 3 2 2 3" xfId="28126" xr:uid="{00000000-0005-0000-0000-0000B86F0000}"/>
    <cellStyle name="Normal 7 3 5 2 3 2 3" xfId="28127" xr:uid="{00000000-0005-0000-0000-0000B96F0000}"/>
    <cellStyle name="Normal 7 3 5 2 3 2 3 2" xfId="28128" xr:uid="{00000000-0005-0000-0000-0000BA6F0000}"/>
    <cellStyle name="Normal 7 3 5 2 3 2 4" xfId="28129" xr:uid="{00000000-0005-0000-0000-0000BB6F0000}"/>
    <cellStyle name="Normal 7 3 5 2 3 3" xfId="28130" xr:uid="{00000000-0005-0000-0000-0000BC6F0000}"/>
    <cellStyle name="Normal 7 3 5 2 3 3 2" xfId="28131" xr:uid="{00000000-0005-0000-0000-0000BD6F0000}"/>
    <cellStyle name="Normal 7 3 5 2 3 3 2 2" xfId="28132" xr:uid="{00000000-0005-0000-0000-0000BE6F0000}"/>
    <cellStyle name="Normal 7 3 5 2 3 3 2 2 2" xfId="28133" xr:uid="{00000000-0005-0000-0000-0000BF6F0000}"/>
    <cellStyle name="Normal 7 3 5 2 3 3 2 3" xfId="28134" xr:uid="{00000000-0005-0000-0000-0000C06F0000}"/>
    <cellStyle name="Normal 7 3 5 2 3 3 3" xfId="28135" xr:uid="{00000000-0005-0000-0000-0000C16F0000}"/>
    <cellStyle name="Normal 7 3 5 2 3 3 3 2" xfId="28136" xr:uid="{00000000-0005-0000-0000-0000C26F0000}"/>
    <cellStyle name="Normal 7 3 5 2 3 3 4" xfId="28137" xr:uid="{00000000-0005-0000-0000-0000C36F0000}"/>
    <cellStyle name="Normal 7 3 5 2 3 4" xfId="28138" xr:uid="{00000000-0005-0000-0000-0000C46F0000}"/>
    <cellStyle name="Normal 7 3 5 2 3 4 2" xfId="28139" xr:uid="{00000000-0005-0000-0000-0000C56F0000}"/>
    <cellStyle name="Normal 7 3 5 2 3 4 2 2" xfId="28140" xr:uid="{00000000-0005-0000-0000-0000C66F0000}"/>
    <cellStyle name="Normal 7 3 5 2 3 4 2 2 2" xfId="28141" xr:uid="{00000000-0005-0000-0000-0000C76F0000}"/>
    <cellStyle name="Normal 7 3 5 2 3 4 2 3" xfId="28142" xr:uid="{00000000-0005-0000-0000-0000C86F0000}"/>
    <cellStyle name="Normal 7 3 5 2 3 4 3" xfId="28143" xr:uid="{00000000-0005-0000-0000-0000C96F0000}"/>
    <cellStyle name="Normal 7 3 5 2 3 4 3 2" xfId="28144" xr:uid="{00000000-0005-0000-0000-0000CA6F0000}"/>
    <cellStyle name="Normal 7 3 5 2 3 4 4" xfId="28145" xr:uid="{00000000-0005-0000-0000-0000CB6F0000}"/>
    <cellStyle name="Normal 7 3 5 2 3 5" xfId="28146" xr:uid="{00000000-0005-0000-0000-0000CC6F0000}"/>
    <cellStyle name="Normal 7 3 5 2 3 5 2" xfId="28147" xr:uid="{00000000-0005-0000-0000-0000CD6F0000}"/>
    <cellStyle name="Normal 7 3 5 2 3 5 2 2" xfId="28148" xr:uid="{00000000-0005-0000-0000-0000CE6F0000}"/>
    <cellStyle name="Normal 7 3 5 2 3 5 3" xfId="28149" xr:uid="{00000000-0005-0000-0000-0000CF6F0000}"/>
    <cellStyle name="Normal 7 3 5 2 3 6" xfId="28150" xr:uid="{00000000-0005-0000-0000-0000D06F0000}"/>
    <cellStyle name="Normal 7 3 5 2 3 6 2" xfId="28151" xr:uid="{00000000-0005-0000-0000-0000D16F0000}"/>
    <cellStyle name="Normal 7 3 5 2 3 7" xfId="28152" xr:uid="{00000000-0005-0000-0000-0000D26F0000}"/>
    <cellStyle name="Normal 7 3 5 2 4" xfId="28153" xr:uid="{00000000-0005-0000-0000-0000D36F0000}"/>
    <cellStyle name="Normal 7 3 5 2 4 2" xfId="28154" xr:uid="{00000000-0005-0000-0000-0000D46F0000}"/>
    <cellStyle name="Normal 7 3 5 2 4 2 2" xfId="28155" xr:uid="{00000000-0005-0000-0000-0000D56F0000}"/>
    <cellStyle name="Normal 7 3 5 2 4 2 2 2" xfId="28156" xr:uid="{00000000-0005-0000-0000-0000D66F0000}"/>
    <cellStyle name="Normal 7 3 5 2 4 2 3" xfId="28157" xr:uid="{00000000-0005-0000-0000-0000D76F0000}"/>
    <cellStyle name="Normal 7 3 5 2 4 3" xfId="28158" xr:uid="{00000000-0005-0000-0000-0000D86F0000}"/>
    <cellStyle name="Normal 7 3 5 2 4 3 2" xfId="28159" xr:uid="{00000000-0005-0000-0000-0000D96F0000}"/>
    <cellStyle name="Normal 7 3 5 2 4 4" xfId="28160" xr:uid="{00000000-0005-0000-0000-0000DA6F0000}"/>
    <cellStyle name="Normal 7 3 5 2 5" xfId="28161" xr:uid="{00000000-0005-0000-0000-0000DB6F0000}"/>
    <cellStyle name="Normal 7 3 5 2 5 2" xfId="28162" xr:uid="{00000000-0005-0000-0000-0000DC6F0000}"/>
    <cellStyle name="Normal 7 3 5 2 5 2 2" xfId="28163" xr:uid="{00000000-0005-0000-0000-0000DD6F0000}"/>
    <cellStyle name="Normal 7 3 5 2 5 2 2 2" xfId="28164" xr:uid="{00000000-0005-0000-0000-0000DE6F0000}"/>
    <cellStyle name="Normal 7 3 5 2 5 2 3" xfId="28165" xr:uid="{00000000-0005-0000-0000-0000DF6F0000}"/>
    <cellStyle name="Normal 7 3 5 2 5 3" xfId="28166" xr:uid="{00000000-0005-0000-0000-0000E06F0000}"/>
    <cellStyle name="Normal 7 3 5 2 5 3 2" xfId="28167" xr:uid="{00000000-0005-0000-0000-0000E16F0000}"/>
    <cellStyle name="Normal 7 3 5 2 5 4" xfId="28168" xr:uid="{00000000-0005-0000-0000-0000E26F0000}"/>
    <cellStyle name="Normal 7 3 5 2 6" xfId="28169" xr:uid="{00000000-0005-0000-0000-0000E36F0000}"/>
    <cellStyle name="Normal 7 3 5 2 6 2" xfId="28170" xr:uid="{00000000-0005-0000-0000-0000E46F0000}"/>
    <cellStyle name="Normal 7 3 5 2 6 2 2" xfId="28171" xr:uid="{00000000-0005-0000-0000-0000E56F0000}"/>
    <cellStyle name="Normal 7 3 5 2 6 2 2 2" xfId="28172" xr:uid="{00000000-0005-0000-0000-0000E66F0000}"/>
    <cellStyle name="Normal 7 3 5 2 6 2 3" xfId="28173" xr:uid="{00000000-0005-0000-0000-0000E76F0000}"/>
    <cellStyle name="Normal 7 3 5 2 6 3" xfId="28174" xr:uid="{00000000-0005-0000-0000-0000E86F0000}"/>
    <cellStyle name="Normal 7 3 5 2 6 3 2" xfId="28175" xr:uid="{00000000-0005-0000-0000-0000E96F0000}"/>
    <cellStyle name="Normal 7 3 5 2 6 4" xfId="28176" xr:uid="{00000000-0005-0000-0000-0000EA6F0000}"/>
    <cellStyle name="Normal 7 3 5 2 7" xfId="28177" xr:uid="{00000000-0005-0000-0000-0000EB6F0000}"/>
    <cellStyle name="Normal 7 3 5 2 7 2" xfId="28178" xr:uid="{00000000-0005-0000-0000-0000EC6F0000}"/>
    <cellStyle name="Normal 7 3 5 2 7 2 2" xfId="28179" xr:uid="{00000000-0005-0000-0000-0000ED6F0000}"/>
    <cellStyle name="Normal 7 3 5 2 7 2 2 2" xfId="28180" xr:uid="{00000000-0005-0000-0000-0000EE6F0000}"/>
    <cellStyle name="Normal 7 3 5 2 7 2 3" xfId="28181" xr:uid="{00000000-0005-0000-0000-0000EF6F0000}"/>
    <cellStyle name="Normal 7 3 5 2 7 3" xfId="28182" xr:uid="{00000000-0005-0000-0000-0000F06F0000}"/>
    <cellStyle name="Normal 7 3 5 2 7 3 2" xfId="28183" xr:uid="{00000000-0005-0000-0000-0000F16F0000}"/>
    <cellStyle name="Normal 7 3 5 2 7 4" xfId="28184" xr:uid="{00000000-0005-0000-0000-0000F26F0000}"/>
    <cellStyle name="Normal 7 3 5 2 8" xfId="28185" xr:uid="{00000000-0005-0000-0000-0000F36F0000}"/>
    <cellStyle name="Normal 7 3 5 2 8 2" xfId="28186" xr:uid="{00000000-0005-0000-0000-0000F46F0000}"/>
    <cellStyle name="Normal 7 3 5 2 8 2 2" xfId="28187" xr:uid="{00000000-0005-0000-0000-0000F56F0000}"/>
    <cellStyle name="Normal 7 3 5 2 8 3" xfId="28188" xr:uid="{00000000-0005-0000-0000-0000F66F0000}"/>
    <cellStyle name="Normal 7 3 5 2 9" xfId="28189" xr:uid="{00000000-0005-0000-0000-0000F76F0000}"/>
    <cellStyle name="Normal 7 3 5 2 9 2" xfId="28190" xr:uid="{00000000-0005-0000-0000-0000F86F0000}"/>
    <cellStyle name="Normal 7 3 5 3" xfId="28191" xr:uid="{00000000-0005-0000-0000-0000F96F0000}"/>
    <cellStyle name="Normal 7 3 5 3 10" xfId="28192" xr:uid="{00000000-0005-0000-0000-0000FA6F0000}"/>
    <cellStyle name="Normal 7 3 5 3 2" xfId="28193" xr:uid="{00000000-0005-0000-0000-0000FB6F0000}"/>
    <cellStyle name="Normal 7 3 5 3 2 2" xfId="28194" xr:uid="{00000000-0005-0000-0000-0000FC6F0000}"/>
    <cellStyle name="Normal 7 3 5 3 2 2 2" xfId="28195" xr:uid="{00000000-0005-0000-0000-0000FD6F0000}"/>
    <cellStyle name="Normal 7 3 5 3 2 2 2 2" xfId="28196" xr:uid="{00000000-0005-0000-0000-0000FE6F0000}"/>
    <cellStyle name="Normal 7 3 5 3 2 2 2 2 2" xfId="28197" xr:uid="{00000000-0005-0000-0000-0000FF6F0000}"/>
    <cellStyle name="Normal 7 3 5 3 2 2 2 3" xfId="28198" xr:uid="{00000000-0005-0000-0000-000000700000}"/>
    <cellStyle name="Normal 7 3 5 3 2 2 3" xfId="28199" xr:uid="{00000000-0005-0000-0000-000001700000}"/>
    <cellStyle name="Normal 7 3 5 3 2 2 3 2" xfId="28200" xr:uid="{00000000-0005-0000-0000-000002700000}"/>
    <cellStyle name="Normal 7 3 5 3 2 2 4" xfId="28201" xr:uid="{00000000-0005-0000-0000-000003700000}"/>
    <cellStyle name="Normal 7 3 5 3 2 3" xfId="28202" xr:uid="{00000000-0005-0000-0000-000004700000}"/>
    <cellStyle name="Normal 7 3 5 3 2 3 2" xfId="28203" xr:uid="{00000000-0005-0000-0000-000005700000}"/>
    <cellStyle name="Normal 7 3 5 3 2 3 2 2" xfId="28204" xr:uid="{00000000-0005-0000-0000-000006700000}"/>
    <cellStyle name="Normal 7 3 5 3 2 3 2 2 2" xfId="28205" xr:uid="{00000000-0005-0000-0000-000007700000}"/>
    <cellStyle name="Normal 7 3 5 3 2 3 2 3" xfId="28206" xr:uid="{00000000-0005-0000-0000-000008700000}"/>
    <cellStyle name="Normal 7 3 5 3 2 3 3" xfId="28207" xr:uid="{00000000-0005-0000-0000-000009700000}"/>
    <cellStyle name="Normal 7 3 5 3 2 3 3 2" xfId="28208" xr:uid="{00000000-0005-0000-0000-00000A700000}"/>
    <cellStyle name="Normal 7 3 5 3 2 3 4" xfId="28209" xr:uid="{00000000-0005-0000-0000-00000B700000}"/>
    <cellStyle name="Normal 7 3 5 3 2 4" xfId="28210" xr:uid="{00000000-0005-0000-0000-00000C700000}"/>
    <cellStyle name="Normal 7 3 5 3 2 4 2" xfId="28211" xr:uid="{00000000-0005-0000-0000-00000D700000}"/>
    <cellStyle name="Normal 7 3 5 3 2 4 2 2" xfId="28212" xr:uid="{00000000-0005-0000-0000-00000E700000}"/>
    <cellStyle name="Normal 7 3 5 3 2 4 2 2 2" xfId="28213" xr:uid="{00000000-0005-0000-0000-00000F700000}"/>
    <cellStyle name="Normal 7 3 5 3 2 4 2 3" xfId="28214" xr:uid="{00000000-0005-0000-0000-000010700000}"/>
    <cellStyle name="Normal 7 3 5 3 2 4 3" xfId="28215" xr:uid="{00000000-0005-0000-0000-000011700000}"/>
    <cellStyle name="Normal 7 3 5 3 2 4 3 2" xfId="28216" xr:uid="{00000000-0005-0000-0000-000012700000}"/>
    <cellStyle name="Normal 7 3 5 3 2 4 4" xfId="28217" xr:uid="{00000000-0005-0000-0000-000013700000}"/>
    <cellStyle name="Normal 7 3 5 3 2 5" xfId="28218" xr:uid="{00000000-0005-0000-0000-000014700000}"/>
    <cellStyle name="Normal 7 3 5 3 2 5 2" xfId="28219" xr:uid="{00000000-0005-0000-0000-000015700000}"/>
    <cellStyle name="Normal 7 3 5 3 2 5 2 2" xfId="28220" xr:uid="{00000000-0005-0000-0000-000016700000}"/>
    <cellStyle name="Normal 7 3 5 3 2 5 3" xfId="28221" xr:uid="{00000000-0005-0000-0000-000017700000}"/>
    <cellStyle name="Normal 7 3 5 3 2 6" xfId="28222" xr:uid="{00000000-0005-0000-0000-000018700000}"/>
    <cellStyle name="Normal 7 3 5 3 2 6 2" xfId="28223" xr:uid="{00000000-0005-0000-0000-000019700000}"/>
    <cellStyle name="Normal 7 3 5 3 2 7" xfId="28224" xr:uid="{00000000-0005-0000-0000-00001A700000}"/>
    <cellStyle name="Normal 7 3 5 3 3" xfId="28225" xr:uid="{00000000-0005-0000-0000-00001B700000}"/>
    <cellStyle name="Normal 7 3 5 3 3 2" xfId="28226" xr:uid="{00000000-0005-0000-0000-00001C700000}"/>
    <cellStyle name="Normal 7 3 5 3 3 2 2" xfId="28227" xr:uid="{00000000-0005-0000-0000-00001D700000}"/>
    <cellStyle name="Normal 7 3 5 3 3 2 2 2" xfId="28228" xr:uid="{00000000-0005-0000-0000-00001E700000}"/>
    <cellStyle name="Normal 7 3 5 3 3 2 3" xfId="28229" xr:uid="{00000000-0005-0000-0000-00001F700000}"/>
    <cellStyle name="Normal 7 3 5 3 3 3" xfId="28230" xr:uid="{00000000-0005-0000-0000-000020700000}"/>
    <cellStyle name="Normal 7 3 5 3 3 3 2" xfId="28231" xr:uid="{00000000-0005-0000-0000-000021700000}"/>
    <cellStyle name="Normal 7 3 5 3 3 4" xfId="28232" xr:uid="{00000000-0005-0000-0000-000022700000}"/>
    <cellStyle name="Normal 7 3 5 3 4" xfId="28233" xr:uid="{00000000-0005-0000-0000-000023700000}"/>
    <cellStyle name="Normal 7 3 5 3 4 2" xfId="28234" xr:uid="{00000000-0005-0000-0000-000024700000}"/>
    <cellStyle name="Normal 7 3 5 3 4 2 2" xfId="28235" xr:uid="{00000000-0005-0000-0000-000025700000}"/>
    <cellStyle name="Normal 7 3 5 3 4 2 2 2" xfId="28236" xr:uid="{00000000-0005-0000-0000-000026700000}"/>
    <cellStyle name="Normal 7 3 5 3 4 2 3" xfId="28237" xr:uid="{00000000-0005-0000-0000-000027700000}"/>
    <cellStyle name="Normal 7 3 5 3 4 3" xfId="28238" xr:uid="{00000000-0005-0000-0000-000028700000}"/>
    <cellStyle name="Normal 7 3 5 3 4 3 2" xfId="28239" xr:uid="{00000000-0005-0000-0000-000029700000}"/>
    <cellStyle name="Normal 7 3 5 3 4 4" xfId="28240" xr:uid="{00000000-0005-0000-0000-00002A700000}"/>
    <cellStyle name="Normal 7 3 5 3 5" xfId="28241" xr:uid="{00000000-0005-0000-0000-00002B700000}"/>
    <cellStyle name="Normal 7 3 5 3 5 2" xfId="28242" xr:uid="{00000000-0005-0000-0000-00002C700000}"/>
    <cellStyle name="Normal 7 3 5 3 5 2 2" xfId="28243" xr:uid="{00000000-0005-0000-0000-00002D700000}"/>
    <cellStyle name="Normal 7 3 5 3 5 2 2 2" xfId="28244" xr:uid="{00000000-0005-0000-0000-00002E700000}"/>
    <cellStyle name="Normal 7 3 5 3 5 2 3" xfId="28245" xr:uid="{00000000-0005-0000-0000-00002F700000}"/>
    <cellStyle name="Normal 7 3 5 3 5 3" xfId="28246" xr:uid="{00000000-0005-0000-0000-000030700000}"/>
    <cellStyle name="Normal 7 3 5 3 5 3 2" xfId="28247" xr:uid="{00000000-0005-0000-0000-000031700000}"/>
    <cellStyle name="Normal 7 3 5 3 5 4" xfId="28248" xr:uid="{00000000-0005-0000-0000-000032700000}"/>
    <cellStyle name="Normal 7 3 5 3 6" xfId="28249" xr:uid="{00000000-0005-0000-0000-000033700000}"/>
    <cellStyle name="Normal 7 3 5 3 6 2" xfId="28250" xr:uid="{00000000-0005-0000-0000-000034700000}"/>
    <cellStyle name="Normal 7 3 5 3 6 2 2" xfId="28251" xr:uid="{00000000-0005-0000-0000-000035700000}"/>
    <cellStyle name="Normal 7 3 5 3 6 2 2 2" xfId="28252" xr:uid="{00000000-0005-0000-0000-000036700000}"/>
    <cellStyle name="Normal 7 3 5 3 6 2 3" xfId="28253" xr:uid="{00000000-0005-0000-0000-000037700000}"/>
    <cellStyle name="Normal 7 3 5 3 6 3" xfId="28254" xr:uid="{00000000-0005-0000-0000-000038700000}"/>
    <cellStyle name="Normal 7 3 5 3 6 3 2" xfId="28255" xr:uid="{00000000-0005-0000-0000-000039700000}"/>
    <cellStyle name="Normal 7 3 5 3 6 4" xfId="28256" xr:uid="{00000000-0005-0000-0000-00003A700000}"/>
    <cellStyle name="Normal 7 3 5 3 7" xfId="28257" xr:uid="{00000000-0005-0000-0000-00003B700000}"/>
    <cellStyle name="Normal 7 3 5 3 7 2" xfId="28258" xr:uid="{00000000-0005-0000-0000-00003C700000}"/>
    <cellStyle name="Normal 7 3 5 3 7 2 2" xfId="28259" xr:uid="{00000000-0005-0000-0000-00003D700000}"/>
    <cellStyle name="Normal 7 3 5 3 7 3" xfId="28260" xr:uid="{00000000-0005-0000-0000-00003E700000}"/>
    <cellStyle name="Normal 7 3 5 3 8" xfId="28261" xr:uid="{00000000-0005-0000-0000-00003F700000}"/>
    <cellStyle name="Normal 7 3 5 3 8 2" xfId="28262" xr:uid="{00000000-0005-0000-0000-000040700000}"/>
    <cellStyle name="Normal 7 3 5 3 9" xfId="28263" xr:uid="{00000000-0005-0000-0000-000041700000}"/>
    <cellStyle name="Normal 7 3 5 3 9 2" xfId="28264" xr:uid="{00000000-0005-0000-0000-000042700000}"/>
    <cellStyle name="Normal 7 3 5 4" xfId="28265" xr:uid="{00000000-0005-0000-0000-000043700000}"/>
    <cellStyle name="Normal 7 3 5 4 2" xfId="28266" xr:uid="{00000000-0005-0000-0000-000044700000}"/>
    <cellStyle name="Normal 7 3 5 4 2 2" xfId="28267" xr:uid="{00000000-0005-0000-0000-000045700000}"/>
    <cellStyle name="Normal 7 3 5 4 2 2 2" xfId="28268" xr:uid="{00000000-0005-0000-0000-000046700000}"/>
    <cellStyle name="Normal 7 3 5 4 2 2 2 2" xfId="28269" xr:uid="{00000000-0005-0000-0000-000047700000}"/>
    <cellStyle name="Normal 7 3 5 4 2 2 2 2 2" xfId="28270" xr:uid="{00000000-0005-0000-0000-000048700000}"/>
    <cellStyle name="Normal 7 3 5 4 2 2 2 3" xfId="28271" xr:uid="{00000000-0005-0000-0000-000049700000}"/>
    <cellStyle name="Normal 7 3 5 4 2 2 3" xfId="28272" xr:uid="{00000000-0005-0000-0000-00004A700000}"/>
    <cellStyle name="Normal 7 3 5 4 2 2 3 2" xfId="28273" xr:uid="{00000000-0005-0000-0000-00004B700000}"/>
    <cellStyle name="Normal 7 3 5 4 2 2 4" xfId="28274" xr:uid="{00000000-0005-0000-0000-00004C700000}"/>
    <cellStyle name="Normal 7 3 5 4 2 3" xfId="28275" xr:uid="{00000000-0005-0000-0000-00004D700000}"/>
    <cellStyle name="Normal 7 3 5 4 2 3 2" xfId="28276" xr:uid="{00000000-0005-0000-0000-00004E700000}"/>
    <cellStyle name="Normal 7 3 5 4 2 3 2 2" xfId="28277" xr:uid="{00000000-0005-0000-0000-00004F700000}"/>
    <cellStyle name="Normal 7 3 5 4 2 3 2 2 2" xfId="28278" xr:uid="{00000000-0005-0000-0000-000050700000}"/>
    <cellStyle name="Normal 7 3 5 4 2 3 2 3" xfId="28279" xr:uid="{00000000-0005-0000-0000-000051700000}"/>
    <cellStyle name="Normal 7 3 5 4 2 3 3" xfId="28280" xr:uid="{00000000-0005-0000-0000-000052700000}"/>
    <cellStyle name="Normal 7 3 5 4 2 3 3 2" xfId="28281" xr:uid="{00000000-0005-0000-0000-000053700000}"/>
    <cellStyle name="Normal 7 3 5 4 2 3 4" xfId="28282" xr:uid="{00000000-0005-0000-0000-000054700000}"/>
    <cellStyle name="Normal 7 3 5 4 2 4" xfId="28283" xr:uid="{00000000-0005-0000-0000-000055700000}"/>
    <cellStyle name="Normal 7 3 5 4 2 4 2" xfId="28284" xr:uid="{00000000-0005-0000-0000-000056700000}"/>
    <cellStyle name="Normal 7 3 5 4 2 4 2 2" xfId="28285" xr:uid="{00000000-0005-0000-0000-000057700000}"/>
    <cellStyle name="Normal 7 3 5 4 2 4 2 2 2" xfId="28286" xr:uid="{00000000-0005-0000-0000-000058700000}"/>
    <cellStyle name="Normal 7 3 5 4 2 4 2 3" xfId="28287" xr:uid="{00000000-0005-0000-0000-000059700000}"/>
    <cellStyle name="Normal 7 3 5 4 2 4 3" xfId="28288" xr:uid="{00000000-0005-0000-0000-00005A700000}"/>
    <cellStyle name="Normal 7 3 5 4 2 4 3 2" xfId="28289" xr:uid="{00000000-0005-0000-0000-00005B700000}"/>
    <cellStyle name="Normal 7 3 5 4 2 4 4" xfId="28290" xr:uid="{00000000-0005-0000-0000-00005C700000}"/>
    <cellStyle name="Normal 7 3 5 4 2 5" xfId="28291" xr:uid="{00000000-0005-0000-0000-00005D700000}"/>
    <cellStyle name="Normal 7 3 5 4 2 5 2" xfId="28292" xr:uid="{00000000-0005-0000-0000-00005E700000}"/>
    <cellStyle name="Normal 7 3 5 4 2 5 2 2" xfId="28293" xr:uid="{00000000-0005-0000-0000-00005F700000}"/>
    <cellStyle name="Normal 7 3 5 4 2 5 3" xfId="28294" xr:uid="{00000000-0005-0000-0000-000060700000}"/>
    <cellStyle name="Normal 7 3 5 4 2 6" xfId="28295" xr:uid="{00000000-0005-0000-0000-000061700000}"/>
    <cellStyle name="Normal 7 3 5 4 2 6 2" xfId="28296" xr:uid="{00000000-0005-0000-0000-000062700000}"/>
    <cellStyle name="Normal 7 3 5 4 2 7" xfId="28297" xr:uid="{00000000-0005-0000-0000-000063700000}"/>
    <cellStyle name="Normal 7 3 5 4 3" xfId="28298" xr:uid="{00000000-0005-0000-0000-000064700000}"/>
    <cellStyle name="Normal 7 3 5 4 3 2" xfId="28299" xr:uid="{00000000-0005-0000-0000-000065700000}"/>
    <cellStyle name="Normal 7 3 5 4 3 2 2" xfId="28300" xr:uid="{00000000-0005-0000-0000-000066700000}"/>
    <cellStyle name="Normal 7 3 5 4 3 2 2 2" xfId="28301" xr:uid="{00000000-0005-0000-0000-000067700000}"/>
    <cellStyle name="Normal 7 3 5 4 3 2 3" xfId="28302" xr:uid="{00000000-0005-0000-0000-000068700000}"/>
    <cellStyle name="Normal 7 3 5 4 3 3" xfId="28303" xr:uid="{00000000-0005-0000-0000-000069700000}"/>
    <cellStyle name="Normal 7 3 5 4 3 3 2" xfId="28304" xr:uid="{00000000-0005-0000-0000-00006A700000}"/>
    <cellStyle name="Normal 7 3 5 4 3 4" xfId="28305" xr:uid="{00000000-0005-0000-0000-00006B700000}"/>
    <cellStyle name="Normal 7 3 5 4 4" xfId="28306" xr:uid="{00000000-0005-0000-0000-00006C700000}"/>
    <cellStyle name="Normal 7 3 5 4 4 2" xfId="28307" xr:uid="{00000000-0005-0000-0000-00006D700000}"/>
    <cellStyle name="Normal 7 3 5 4 4 2 2" xfId="28308" xr:uid="{00000000-0005-0000-0000-00006E700000}"/>
    <cellStyle name="Normal 7 3 5 4 4 2 2 2" xfId="28309" xr:uid="{00000000-0005-0000-0000-00006F700000}"/>
    <cellStyle name="Normal 7 3 5 4 4 2 3" xfId="28310" xr:uid="{00000000-0005-0000-0000-000070700000}"/>
    <cellStyle name="Normal 7 3 5 4 4 3" xfId="28311" xr:uid="{00000000-0005-0000-0000-000071700000}"/>
    <cellStyle name="Normal 7 3 5 4 4 3 2" xfId="28312" xr:uid="{00000000-0005-0000-0000-000072700000}"/>
    <cellStyle name="Normal 7 3 5 4 4 4" xfId="28313" xr:uid="{00000000-0005-0000-0000-000073700000}"/>
    <cellStyle name="Normal 7 3 5 4 5" xfId="28314" xr:uid="{00000000-0005-0000-0000-000074700000}"/>
    <cellStyle name="Normal 7 3 5 4 5 2" xfId="28315" xr:uid="{00000000-0005-0000-0000-000075700000}"/>
    <cellStyle name="Normal 7 3 5 4 5 2 2" xfId="28316" xr:uid="{00000000-0005-0000-0000-000076700000}"/>
    <cellStyle name="Normal 7 3 5 4 5 2 2 2" xfId="28317" xr:uid="{00000000-0005-0000-0000-000077700000}"/>
    <cellStyle name="Normal 7 3 5 4 5 2 3" xfId="28318" xr:uid="{00000000-0005-0000-0000-000078700000}"/>
    <cellStyle name="Normal 7 3 5 4 5 3" xfId="28319" xr:uid="{00000000-0005-0000-0000-000079700000}"/>
    <cellStyle name="Normal 7 3 5 4 5 3 2" xfId="28320" xr:uid="{00000000-0005-0000-0000-00007A700000}"/>
    <cellStyle name="Normal 7 3 5 4 5 4" xfId="28321" xr:uid="{00000000-0005-0000-0000-00007B700000}"/>
    <cellStyle name="Normal 7 3 5 4 6" xfId="28322" xr:uid="{00000000-0005-0000-0000-00007C700000}"/>
    <cellStyle name="Normal 7 3 5 4 6 2" xfId="28323" xr:uid="{00000000-0005-0000-0000-00007D700000}"/>
    <cellStyle name="Normal 7 3 5 4 6 2 2" xfId="28324" xr:uid="{00000000-0005-0000-0000-00007E700000}"/>
    <cellStyle name="Normal 7 3 5 4 6 3" xfId="28325" xr:uid="{00000000-0005-0000-0000-00007F700000}"/>
    <cellStyle name="Normal 7 3 5 4 7" xfId="28326" xr:uid="{00000000-0005-0000-0000-000080700000}"/>
    <cellStyle name="Normal 7 3 5 4 7 2" xfId="28327" xr:uid="{00000000-0005-0000-0000-000081700000}"/>
    <cellStyle name="Normal 7 3 5 4 8" xfId="28328" xr:uid="{00000000-0005-0000-0000-000082700000}"/>
    <cellStyle name="Normal 7 3 5 4 8 2" xfId="28329" xr:uid="{00000000-0005-0000-0000-000083700000}"/>
    <cellStyle name="Normal 7 3 5 4 9" xfId="28330" xr:uid="{00000000-0005-0000-0000-000084700000}"/>
    <cellStyle name="Normal 7 3 5 5" xfId="28331" xr:uid="{00000000-0005-0000-0000-000085700000}"/>
    <cellStyle name="Normal 7 3 5 5 2" xfId="28332" xr:uid="{00000000-0005-0000-0000-000086700000}"/>
    <cellStyle name="Normal 7 3 5 5 2 2" xfId="28333" xr:uid="{00000000-0005-0000-0000-000087700000}"/>
    <cellStyle name="Normal 7 3 5 5 2 2 2" xfId="28334" xr:uid="{00000000-0005-0000-0000-000088700000}"/>
    <cellStyle name="Normal 7 3 5 5 2 2 2 2" xfId="28335" xr:uid="{00000000-0005-0000-0000-000089700000}"/>
    <cellStyle name="Normal 7 3 5 5 2 2 2 2 2" xfId="28336" xr:uid="{00000000-0005-0000-0000-00008A700000}"/>
    <cellStyle name="Normal 7 3 5 5 2 2 2 3" xfId="28337" xr:uid="{00000000-0005-0000-0000-00008B700000}"/>
    <cellStyle name="Normal 7 3 5 5 2 2 3" xfId="28338" xr:uid="{00000000-0005-0000-0000-00008C700000}"/>
    <cellStyle name="Normal 7 3 5 5 2 2 3 2" xfId="28339" xr:uid="{00000000-0005-0000-0000-00008D700000}"/>
    <cellStyle name="Normal 7 3 5 5 2 2 4" xfId="28340" xr:uid="{00000000-0005-0000-0000-00008E700000}"/>
    <cellStyle name="Normal 7 3 5 5 2 3" xfId="28341" xr:uid="{00000000-0005-0000-0000-00008F700000}"/>
    <cellStyle name="Normal 7 3 5 5 2 3 2" xfId="28342" xr:uid="{00000000-0005-0000-0000-000090700000}"/>
    <cellStyle name="Normal 7 3 5 5 2 3 2 2" xfId="28343" xr:uid="{00000000-0005-0000-0000-000091700000}"/>
    <cellStyle name="Normal 7 3 5 5 2 3 2 2 2" xfId="28344" xr:uid="{00000000-0005-0000-0000-000092700000}"/>
    <cellStyle name="Normal 7 3 5 5 2 3 2 3" xfId="28345" xr:uid="{00000000-0005-0000-0000-000093700000}"/>
    <cellStyle name="Normal 7 3 5 5 2 3 3" xfId="28346" xr:uid="{00000000-0005-0000-0000-000094700000}"/>
    <cellStyle name="Normal 7 3 5 5 2 3 3 2" xfId="28347" xr:uid="{00000000-0005-0000-0000-000095700000}"/>
    <cellStyle name="Normal 7 3 5 5 2 3 4" xfId="28348" xr:uid="{00000000-0005-0000-0000-000096700000}"/>
    <cellStyle name="Normal 7 3 5 5 2 4" xfId="28349" xr:uid="{00000000-0005-0000-0000-000097700000}"/>
    <cellStyle name="Normal 7 3 5 5 2 4 2" xfId="28350" xr:uid="{00000000-0005-0000-0000-000098700000}"/>
    <cellStyle name="Normal 7 3 5 5 2 4 2 2" xfId="28351" xr:uid="{00000000-0005-0000-0000-000099700000}"/>
    <cellStyle name="Normal 7 3 5 5 2 4 2 2 2" xfId="28352" xr:uid="{00000000-0005-0000-0000-00009A700000}"/>
    <cellStyle name="Normal 7 3 5 5 2 4 2 3" xfId="28353" xr:uid="{00000000-0005-0000-0000-00009B700000}"/>
    <cellStyle name="Normal 7 3 5 5 2 4 3" xfId="28354" xr:uid="{00000000-0005-0000-0000-00009C700000}"/>
    <cellStyle name="Normal 7 3 5 5 2 4 3 2" xfId="28355" xr:uid="{00000000-0005-0000-0000-00009D700000}"/>
    <cellStyle name="Normal 7 3 5 5 2 4 4" xfId="28356" xr:uid="{00000000-0005-0000-0000-00009E700000}"/>
    <cellStyle name="Normal 7 3 5 5 2 5" xfId="28357" xr:uid="{00000000-0005-0000-0000-00009F700000}"/>
    <cellStyle name="Normal 7 3 5 5 2 5 2" xfId="28358" xr:uid="{00000000-0005-0000-0000-0000A0700000}"/>
    <cellStyle name="Normal 7 3 5 5 2 5 2 2" xfId="28359" xr:uid="{00000000-0005-0000-0000-0000A1700000}"/>
    <cellStyle name="Normal 7 3 5 5 2 5 3" xfId="28360" xr:uid="{00000000-0005-0000-0000-0000A2700000}"/>
    <cellStyle name="Normal 7 3 5 5 2 6" xfId="28361" xr:uid="{00000000-0005-0000-0000-0000A3700000}"/>
    <cellStyle name="Normal 7 3 5 5 2 6 2" xfId="28362" xr:uid="{00000000-0005-0000-0000-0000A4700000}"/>
    <cellStyle name="Normal 7 3 5 5 2 7" xfId="28363" xr:uid="{00000000-0005-0000-0000-0000A5700000}"/>
    <cellStyle name="Normal 7 3 5 5 3" xfId="28364" xr:uid="{00000000-0005-0000-0000-0000A6700000}"/>
    <cellStyle name="Normal 7 3 5 5 3 2" xfId="28365" xr:uid="{00000000-0005-0000-0000-0000A7700000}"/>
    <cellStyle name="Normal 7 3 5 5 3 2 2" xfId="28366" xr:uid="{00000000-0005-0000-0000-0000A8700000}"/>
    <cellStyle name="Normal 7 3 5 5 3 2 2 2" xfId="28367" xr:uid="{00000000-0005-0000-0000-0000A9700000}"/>
    <cellStyle name="Normal 7 3 5 5 3 2 3" xfId="28368" xr:uid="{00000000-0005-0000-0000-0000AA700000}"/>
    <cellStyle name="Normal 7 3 5 5 3 3" xfId="28369" xr:uid="{00000000-0005-0000-0000-0000AB700000}"/>
    <cellStyle name="Normal 7 3 5 5 3 3 2" xfId="28370" xr:uid="{00000000-0005-0000-0000-0000AC700000}"/>
    <cellStyle name="Normal 7 3 5 5 3 4" xfId="28371" xr:uid="{00000000-0005-0000-0000-0000AD700000}"/>
    <cellStyle name="Normal 7 3 5 5 4" xfId="28372" xr:uid="{00000000-0005-0000-0000-0000AE700000}"/>
    <cellStyle name="Normal 7 3 5 5 4 2" xfId="28373" xr:uid="{00000000-0005-0000-0000-0000AF700000}"/>
    <cellStyle name="Normal 7 3 5 5 4 2 2" xfId="28374" xr:uid="{00000000-0005-0000-0000-0000B0700000}"/>
    <cellStyle name="Normal 7 3 5 5 4 2 2 2" xfId="28375" xr:uid="{00000000-0005-0000-0000-0000B1700000}"/>
    <cellStyle name="Normal 7 3 5 5 4 2 3" xfId="28376" xr:uid="{00000000-0005-0000-0000-0000B2700000}"/>
    <cellStyle name="Normal 7 3 5 5 4 3" xfId="28377" xr:uid="{00000000-0005-0000-0000-0000B3700000}"/>
    <cellStyle name="Normal 7 3 5 5 4 3 2" xfId="28378" xr:uid="{00000000-0005-0000-0000-0000B4700000}"/>
    <cellStyle name="Normal 7 3 5 5 4 4" xfId="28379" xr:uid="{00000000-0005-0000-0000-0000B5700000}"/>
    <cellStyle name="Normal 7 3 5 5 5" xfId="28380" xr:uid="{00000000-0005-0000-0000-0000B6700000}"/>
    <cellStyle name="Normal 7 3 5 5 5 2" xfId="28381" xr:uid="{00000000-0005-0000-0000-0000B7700000}"/>
    <cellStyle name="Normal 7 3 5 5 5 2 2" xfId="28382" xr:uid="{00000000-0005-0000-0000-0000B8700000}"/>
    <cellStyle name="Normal 7 3 5 5 5 2 2 2" xfId="28383" xr:uid="{00000000-0005-0000-0000-0000B9700000}"/>
    <cellStyle name="Normal 7 3 5 5 5 2 3" xfId="28384" xr:uid="{00000000-0005-0000-0000-0000BA700000}"/>
    <cellStyle name="Normal 7 3 5 5 5 3" xfId="28385" xr:uid="{00000000-0005-0000-0000-0000BB700000}"/>
    <cellStyle name="Normal 7 3 5 5 5 3 2" xfId="28386" xr:uid="{00000000-0005-0000-0000-0000BC700000}"/>
    <cellStyle name="Normal 7 3 5 5 5 4" xfId="28387" xr:uid="{00000000-0005-0000-0000-0000BD700000}"/>
    <cellStyle name="Normal 7 3 5 5 6" xfId="28388" xr:uid="{00000000-0005-0000-0000-0000BE700000}"/>
    <cellStyle name="Normal 7 3 5 5 6 2" xfId="28389" xr:uid="{00000000-0005-0000-0000-0000BF700000}"/>
    <cellStyle name="Normal 7 3 5 5 6 2 2" xfId="28390" xr:uid="{00000000-0005-0000-0000-0000C0700000}"/>
    <cellStyle name="Normal 7 3 5 5 6 3" xfId="28391" xr:uid="{00000000-0005-0000-0000-0000C1700000}"/>
    <cellStyle name="Normal 7 3 5 5 7" xfId="28392" xr:uid="{00000000-0005-0000-0000-0000C2700000}"/>
    <cellStyle name="Normal 7 3 5 5 7 2" xfId="28393" xr:uid="{00000000-0005-0000-0000-0000C3700000}"/>
    <cellStyle name="Normal 7 3 5 5 8" xfId="28394" xr:uid="{00000000-0005-0000-0000-0000C4700000}"/>
    <cellStyle name="Normal 7 3 5 6" xfId="28395" xr:uid="{00000000-0005-0000-0000-0000C5700000}"/>
    <cellStyle name="Normal 7 3 5 6 2" xfId="28396" xr:uid="{00000000-0005-0000-0000-0000C6700000}"/>
    <cellStyle name="Normal 7 3 5 6 2 2" xfId="28397" xr:uid="{00000000-0005-0000-0000-0000C7700000}"/>
    <cellStyle name="Normal 7 3 5 6 2 2 2" xfId="28398" xr:uid="{00000000-0005-0000-0000-0000C8700000}"/>
    <cellStyle name="Normal 7 3 5 6 2 2 2 2" xfId="28399" xr:uid="{00000000-0005-0000-0000-0000C9700000}"/>
    <cellStyle name="Normal 7 3 5 6 2 2 3" xfId="28400" xr:uid="{00000000-0005-0000-0000-0000CA700000}"/>
    <cellStyle name="Normal 7 3 5 6 2 3" xfId="28401" xr:uid="{00000000-0005-0000-0000-0000CB700000}"/>
    <cellStyle name="Normal 7 3 5 6 2 3 2" xfId="28402" xr:uid="{00000000-0005-0000-0000-0000CC700000}"/>
    <cellStyle name="Normal 7 3 5 6 2 4" xfId="28403" xr:uid="{00000000-0005-0000-0000-0000CD700000}"/>
    <cellStyle name="Normal 7 3 5 6 3" xfId="28404" xr:uid="{00000000-0005-0000-0000-0000CE700000}"/>
    <cellStyle name="Normal 7 3 5 6 3 2" xfId="28405" xr:uid="{00000000-0005-0000-0000-0000CF700000}"/>
    <cellStyle name="Normal 7 3 5 6 3 2 2" xfId="28406" xr:uid="{00000000-0005-0000-0000-0000D0700000}"/>
    <cellStyle name="Normal 7 3 5 6 3 2 2 2" xfId="28407" xr:uid="{00000000-0005-0000-0000-0000D1700000}"/>
    <cellStyle name="Normal 7 3 5 6 3 2 3" xfId="28408" xr:uid="{00000000-0005-0000-0000-0000D2700000}"/>
    <cellStyle name="Normal 7 3 5 6 3 3" xfId="28409" xr:uid="{00000000-0005-0000-0000-0000D3700000}"/>
    <cellStyle name="Normal 7 3 5 6 3 3 2" xfId="28410" xr:uid="{00000000-0005-0000-0000-0000D4700000}"/>
    <cellStyle name="Normal 7 3 5 6 3 4" xfId="28411" xr:uid="{00000000-0005-0000-0000-0000D5700000}"/>
    <cellStyle name="Normal 7 3 5 6 4" xfId="28412" xr:uid="{00000000-0005-0000-0000-0000D6700000}"/>
    <cellStyle name="Normal 7 3 5 6 4 2" xfId="28413" xr:uid="{00000000-0005-0000-0000-0000D7700000}"/>
    <cellStyle name="Normal 7 3 5 6 4 2 2" xfId="28414" xr:uid="{00000000-0005-0000-0000-0000D8700000}"/>
    <cellStyle name="Normal 7 3 5 6 4 2 2 2" xfId="28415" xr:uid="{00000000-0005-0000-0000-0000D9700000}"/>
    <cellStyle name="Normal 7 3 5 6 4 2 3" xfId="28416" xr:uid="{00000000-0005-0000-0000-0000DA700000}"/>
    <cellStyle name="Normal 7 3 5 6 4 3" xfId="28417" xr:uid="{00000000-0005-0000-0000-0000DB700000}"/>
    <cellStyle name="Normal 7 3 5 6 4 3 2" xfId="28418" xr:uid="{00000000-0005-0000-0000-0000DC700000}"/>
    <cellStyle name="Normal 7 3 5 6 4 4" xfId="28419" xr:uid="{00000000-0005-0000-0000-0000DD700000}"/>
    <cellStyle name="Normal 7 3 5 6 5" xfId="28420" xr:uid="{00000000-0005-0000-0000-0000DE700000}"/>
    <cellStyle name="Normal 7 3 5 6 5 2" xfId="28421" xr:uid="{00000000-0005-0000-0000-0000DF700000}"/>
    <cellStyle name="Normal 7 3 5 6 5 2 2" xfId="28422" xr:uid="{00000000-0005-0000-0000-0000E0700000}"/>
    <cellStyle name="Normal 7 3 5 6 5 3" xfId="28423" xr:uid="{00000000-0005-0000-0000-0000E1700000}"/>
    <cellStyle name="Normal 7 3 5 6 6" xfId="28424" xr:uid="{00000000-0005-0000-0000-0000E2700000}"/>
    <cellStyle name="Normal 7 3 5 6 6 2" xfId="28425" xr:uid="{00000000-0005-0000-0000-0000E3700000}"/>
    <cellStyle name="Normal 7 3 5 6 7" xfId="28426" xr:uid="{00000000-0005-0000-0000-0000E4700000}"/>
    <cellStyle name="Normal 7 3 5 7" xfId="28427" xr:uid="{00000000-0005-0000-0000-0000E5700000}"/>
    <cellStyle name="Normal 7 3 5 7 2" xfId="28428" xr:uid="{00000000-0005-0000-0000-0000E6700000}"/>
    <cellStyle name="Normal 7 3 5 7 2 2" xfId="28429" xr:uid="{00000000-0005-0000-0000-0000E7700000}"/>
    <cellStyle name="Normal 7 3 5 7 2 2 2" xfId="28430" xr:uid="{00000000-0005-0000-0000-0000E8700000}"/>
    <cellStyle name="Normal 7 3 5 7 2 3" xfId="28431" xr:uid="{00000000-0005-0000-0000-0000E9700000}"/>
    <cellStyle name="Normal 7 3 5 7 3" xfId="28432" xr:uid="{00000000-0005-0000-0000-0000EA700000}"/>
    <cellStyle name="Normal 7 3 5 7 3 2" xfId="28433" xr:uid="{00000000-0005-0000-0000-0000EB700000}"/>
    <cellStyle name="Normal 7 3 5 7 4" xfId="28434" xr:uid="{00000000-0005-0000-0000-0000EC700000}"/>
    <cellStyle name="Normal 7 3 5 8" xfId="28435" xr:uid="{00000000-0005-0000-0000-0000ED700000}"/>
    <cellStyle name="Normal 7 3 5 8 2" xfId="28436" xr:uid="{00000000-0005-0000-0000-0000EE700000}"/>
    <cellStyle name="Normal 7 3 5 8 2 2" xfId="28437" xr:uid="{00000000-0005-0000-0000-0000EF700000}"/>
    <cellStyle name="Normal 7 3 5 8 2 2 2" xfId="28438" xr:uid="{00000000-0005-0000-0000-0000F0700000}"/>
    <cellStyle name="Normal 7 3 5 8 2 3" xfId="28439" xr:uid="{00000000-0005-0000-0000-0000F1700000}"/>
    <cellStyle name="Normal 7 3 5 8 3" xfId="28440" xr:uid="{00000000-0005-0000-0000-0000F2700000}"/>
    <cellStyle name="Normal 7 3 5 8 3 2" xfId="28441" xr:uid="{00000000-0005-0000-0000-0000F3700000}"/>
    <cellStyle name="Normal 7 3 5 8 4" xfId="28442" xr:uid="{00000000-0005-0000-0000-0000F4700000}"/>
    <cellStyle name="Normal 7 3 5 9" xfId="28443" xr:uid="{00000000-0005-0000-0000-0000F5700000}"/>
    <cellStyle name="Normal 7 3 5 9 2" xfId="28444" xr:uid="{00000000-0005-0000-0000-0000F6700000}"/>
    <cellStyle name="Normal 7 3 5 9 2 2" xfId="28445" xr:uid="{00000000-0005-0000-0000-0000F7700000}"/>
    <cellStyle name="Normal 7 3 5 9 2 2 2" xfId="28446" xr:uid="{00000000-0005-0000-0000-0000F8700000}"/>
    <cellStyle name="Normal 7 3 5 9 2 3" xfId="28447" xr:uid="{00000000-0005-0000-0000-0000F9700000}"/>
    <cellStyle name="Normal 7 3 5 9 3" xfId="28448" xr:uid="{00000000-0005-0000-0000-0000FA700000}"/>
    <cellStyle name="Normal 7 3 5 9 3 2" xfId="28449" xr:uid="{00000000-0005-0000-0000-0000FB700000}"/>
    <cellStyle name="Normal 7 3 5 9 4" xfId="28450" xr:uid="{00000000-0005-0000-0000-0000FC700000}"/>
    <cellStyle name="Normal 7 3 6" xfId="28451" xr:uid="{00000000-0005-0000-0000-0000FD700000}"/>
    <cellStyle name="Normal 7 3 6 10" xfId="28452" xr:uid="{00000000-0005-0000-0000-0000FE700000}"/>
    <cellStyle name="Normal 7 3 6 10 2" xfId="28453" xr:uid="{00000000-0005-0000-0000-0000FF700000}"/>
    <cellStyle name="Normal 7 3 6 10 2 2" xfId="28454" xr:uid="{00000000-0005-0000-0000-000000710000}"/>
    <cellStyle name="Normal 7 3 6 10 2 2 2" xfId="28455" xr:uid="{00000000-0005-0000-0000-000001710000}"/>
    <cellStyle name="Normal 7 3 6 10 2 3" xfId="28456" xr:uid="{00000000-0005-0000-0000-000002710000}"/>
    <cellStyle name="Normal 7 3 6 10 3" xfId="28457" xr:uid="{00000000-0005-0000-0000-000003710000}"/>
    <cellStyle name="Normal 7 3 6 10 3 2" xfId="28458" xr:uid="{00000000-0005-0000-0000-000004710000}"/>
    <cellStyle name="Normal 7 3 6 10 4" xfId="28459" xr:uid="{00000000-0005-0000-0000-000005710000}"/>
    <cellStyle name="Normal 7 3 6 11" xfId="28460" xr:uid="{00000000-0005-0000-0000-000006710000}"/>
    <cellStyle name="Normal 7 3 6 11 2" xfId="28461" xr:uid="{00000000-0005-0000-0000-000007710000}"/>
    <cellStyle name="Normal 7 3 6 11 2 2" xfId="28462" xr:uid="{00000000-0005-0000-0000-000008710000}"/>
    <cellStyle name="Normal 7 3 6 11 3" xfId="28463" xr:uid="{00000000-0005-0000-0000-000009710000}"/>
    <cellStyle name="Normal 7 3 6 12" xfId="28464" xr:uid="{00000000-0005-0000-0000-00000A710000}"/>
    <cellStyle name="Normal 7 3 6 12 2" xfId="28465" xr:uid="{00000000-0005-0000-0000-00000B710000}"/>
    <cellStyle name="Normal 7 3 6 13" xfId="28466" xr:uid="{00000000-0005-0000-0000-00000C710000}"/>
    <cellStyle name="Normal 7 3 6 13 2" xfId="28467" xr:uid="{00000000-0005-0000-0000-00000D710000}"/>
    <cellStyle name="Normal 7 3 6 14" xfId="28468" xr:uid="{00000000-0005-0000-0000-00000E710000}"/>
    <cellStyle name="Normal 7 3 6 2" xfId="28469" xr:uid="{00000000-0005-0000-0000-00000F710000}"/>
    <cellStyle name="Normal 7 3 6 2 10" xfId="28470" xr:uid="{00000000-0005-0000-0000-000010710000}"/>
    <cellStyle name="Normal 7 3 6 2 10 2" xfId="28471" xr:uid="{00000000-0005-0000-0000-000011710000}"/>
    <cellStyle name="Normal 7 3 6 2 11" xfId="28472" xr:uid="{00000000-0005-0000-0000-000012710000}"/>
    <cellStyle name="Normal 7 3 6 2 2" xfId="28473" xr:uid="{00000000-0005-0000-0000-000013710000}"/>
    <cellStyle name="Normal 7 3 6 2 2 2" xfId="28474" xr:uid="{00000000-0005-0000-0000-000014710000}"/>
    <cellStyle name="Normal 7 3 6 2 2 2 2" xfId="28475" xr:uid="{00000000-0005-0000-0000-000015710000}"/>
    <cellStyle name="Normal 7 3 6 2 2 2 2 2" xfId="28476" xr:uid="{00000000-0005-0000-0000-000016710000}"/>
    <cellStyle name="Normal 7 3 6 2 2 2 2 2 2" xfId="28477" xr:uid="{00000000-0005-0000-0000-000017710000}"/>
    <cellStyle name="Normal 7 3 6 2 2 2 2 2 2 2" xfId="28478" xr:uid="{00000000-0005-0000-0000-000018710000}"/>
    <cellStyle name="Normal 7 3 6 2 2 2 2 2 3" xfId="28479" xr:uid="{00000000-0005-0000-0000-000019710000}"/>
    <cellStyle name="Normal 7 3 6 2 2 2 2 3" xfId="28480" xr:uid="{00000000-0005-0000-0000-00001A710000}"/>
    <cellStyle name="Normal 7 3 6 2 2 2 2 3 2" xfId="28481" xr:uid="{00000000-0005-0000-0000-00001B710000}"/>
    <cellStyle name="Normal 7 3 6 2 2 2 2 4" xfId="28482" xr:uid="{00000000-0005-0000-0000-00001C710000}"/>
    <cellStyle name="Normal 7 3 6 2 2 2 3" xfId="28483" xr:uid="{00000000-0005-0000-0000-00001D710000}"/>
    <cellStyle name="Normal 7 3 6 2 2 2 3 2" xfId="28484" xr:uid="{00000000-0005-0000-0000-00001E710000}"/>
    <cellStyle name="Normal 7 3 6 2 2 2 3 2 2" xfId="28485" xr:uid="{00000000-0005-0000-0000-00001F710000}"/>
    <cellStyle name="Normal 7 3 6 2 2 2 3 2 2 2" xfId="28486" xr:uid="{00000000-0005-0000-0000-000020710000}"/>
    <cellStyle name="Normal 7 3 6 2 2 2 3 2 3" xfId="28487" xr:uid="{00000000-0005-0000-0000-000021710000}"/>
    <cellStyle name="Normal 7 3 6 2 2 2 3 3" xfId="28488" xr:uid="{00000000-0005-0000-0000-000022710000}"/>
    <cellStyle name="Normal 7 3 6 2 2 2 3 3 2" xfId="28489" xr:uid="{00000000-0005-0000-0000-000023710000}"/>
    <cellStyle name="Normal 7 3 6 2 2 2 3 4" xfId="28490" xr:uid="{00000000-0005-0000-0000-000024710000}"/>
    <cellStyle name="Normal 7 3 6 2 2 2 4" xfId="28491" xr:uid="{00000000-0005-0000-0000-000025710000}"/>
    <cellStyle name="Normal 7 3 6 2 2 2 4 2" xfId="28492" xr:uid="{00000000-0005-0000-0000-000026710000}"/>
    <cellStyle name="Normal 7 3 6 2 2 2 4 2 2" xfId="28493" xr:uid="{00000000-0005-0000-0000-000027710000}"/>
    <cellStyle name="Normal 7 3 6 2 2 2 4 2 2 2" xfId="28494" xr:uid="{00000000-0005-0000-0000-000028710000}"/>
    <cellStyle name="Normal 7 3 6 2 2 2 4 2 3" xfId="28495" xr:uid="{00000000-0005-0000-0000-000029710000}"/>
    <cellStyle name="Normal 7 3 6 2 2 2 4 3" xfId="28496" xr:uid="{00000000-0005-0000-0000-00002A710000}"/>
    <cellStyle name="Normal 7 3 6 2 2 2 4 3 2" xfId="28497" xr:uid="{00000000-0005-0000-0000-00002B710000}"/>
    <cellStyle name="Normal 7 3 6 2 2 2 4 4" xfId="28498" xr:uid="{00000000-0005-0000-0000-00002C710000}"/>
    <cellStyle name="Normal 7 3 6 2 2 2 5" xfId="28499" xr:uid="{00000000-0005-0000-0000-00002D710000}"/>
    <cellStyle name="Normal 7 3 6 2 2 2 5 2" xfId="28500" xr:uid="{00000000-0005-0000-0000-00002E710000}"/>
    <cellStyle name="Normal 7 3 6 2 2 2 5 2 2" xfId="28501" xr:uid="{00000000-0005-0000-0000-00002F710000}"/>
    <cellStyle name="Normal 7 3 6 2 2 2 5 3" xfId="28502" xr:uid="{00000000-0005-0000-0000-000030710000}"/>
    <cellStyle name="Normal 7 3 6 2 2 2 6" xfId="28503" xr:uid="{00000000-0005-0000-0000-000031710000}"/>
    <cellStyle name="Normal 7 3 6 2 2 2 6 2" xfId="28504" xr:uid="{00000000-0005-0000-0000-000032710000}"/>
    <cellStyle name="Normal 7 3 6 2 2 2 7" xfId="28505" xr:uid="{00000000-0005-0000-0000-000033710000}"/>
    <cellStyle name="Normal 7 3 6 2 2 3" xfId="28506" xr:uid="{00000000-0005-0000-0000-000034710000}"/>
    <cellStyle name="Normal 7 3 6 2 2 3 2" xfId="28507" xr:uid="{00000000-0005-0000-0000-000035710000}"/>
    <cellStyle name="Normal 7 3 6 2 2 3 2 2" xfId="28508" xr:uid="{00000000-0005-0000-0000-000036710000}"/>
    <cellStyle name="Normal 7 3 6 2 2 3 2 2 2" xfId="28509" xr:uid="{00000000-0005-0000-0000-000037710000}"/>
    <cellStyle name="Normal 7 3 6 2 2 3 2 3" xfId="28510" xr:uid="{00000000-0005-0000-0000-000038710000}"/>
    <cellStyle name="Normal 7 3 6 2 2 3 3" xfId="28511" xr:uid="{00000000-0005-0000-0000-000039710000}"/>
    <cellStyle name="Normal 7 3 6 2 2 3 3 2" xfId="28512" xr:uid="{00000000-0005-0000-0000-00003A710000}"/>
    <cellStyle name="Normal 7 3 6 2 2 3 4" xfId="28513" xr:uid="{00000000-0005-0000-0000-00003B710000}"/>
    <cellStyle name="Normal 7 3 6 2 2 4" xfId="28514" xr:uid="{00000000-0005-0000-0000-00003C710000}"/>
    <cellStyle name="Normal 7 3 6 2 2 4 2" xfId="28515" xr:uid="{00000000-0005-0000-0000-00003D710000}"/>
    <cellStyle name="Normal 7 3 6 2 2 4 2 2" xfId="28516" xr:uid="{00000000-0005-0000-0000-00003E710000}"/>
    <cellStyle name="Normal 7 3 6 2 2 4 2 2 2" xfId="28517" xr:uid="{00000000-0005-0000-0000-00003F710000}"/>
    <cellStyle name="Normal 7 3 6 2 2 4 2 3" xfId="28518" xr:uid="{00000000-0005-0000-0000-000040710000}"/>
    <cellStyle name="Normal 7 3 6 2 2 4 3" xfId="28519" xr:uid="{00000000-0005-0000-0000-000041710000}"/>
    <cellStyle name="Normal 7 3 6 2 2 4 3 2" xfId="28520" xr:uid="{00000000-0005-0000-0000-000042710000}"/>
    <cellStyle name="Normal 7 3 6 2 2 4 4" xfId="28521" xr:uid="{00000000-0005-0000-0000-000043710000}"/>
    <cellStyle name="Normal 7 3 6 2 2 5" xfId="28522" xr:uid="{00000000-0005-0000-0000-000044710000}"/>
    <cellStyle name="Normal 7 3 6 2 2 5 2" xfId="28523" xr:uid="{00000000-0005-0000-0000-000045710000}"/>
    <cellStyle name="Normal 7 3 6 2 2 5 2 2" xfId="28524" xr:uid="{00000000-0005-0000-0000-000046710000}"/>
    <cellStyle name="Normal 7 3 6 2 2 5 2 2 2" xfId="28525" xr:uid="{00000000-0005-0000-0000-000047710000}"/>
    <cellStyle name="Normal 7 3 6 2 2 5 2 3" xfId="28526" xr:uid="{00000000-0005-0000-0000-000048710000}"/>
    <cellStyle name="Normal 7 3 6 2 2 5 3" xfId="28527" xr:uid="{00000000-0005-0000-0000-000049710000}"/>
    <cellStyle name="Normal 7 3 6 2 2 5 3 2" xfId="28528" xr:uid="{00000000-0005-0000-0000-00004A710000}"/>
    <cellStyle name="Normal 7 3 6 2 2 5 4" xfId="28529" xr:uid="{00000000-0005-0000-0000-00004B710000}"/>
    <cellStyle name="Normal 7 3 6 2 2 6" xfId="28530" xr:uid="{00000000-0005-0000-0000-00004C710000}"/>
    <cellStyle name="Normal 7 3 6 2 2 6 2" xfId="28531" xr:uid="{00000000-0005-0000-0000-00004D710000}"/>
    <cellStyle name="Normal 7 3 6 2 2 6 2 2" xfId="28532" xr:uid="{00000000-0005-0000-0000-00004E710000}"/>
    <cellStyle name="Normal 7 3 6 2 2 6 3" xfId="28533" xr:uid="{00000000-0005-0000-0000-00004F710000}"/>
    <cellStyle name="Normal 7 3 6 2 2 7" xfId="28534" xr:uid="{00000000-0005-0000-0000-000050710000}"/>
    <cellStyle name="Normal 7 3 6 2 2 7 2" xfId="28535" xr:uid="{00000000-0005-0000-0000-000051710000}"/>
    <cellStyle name="Normal 7 3 6 2 2 8" xfId="28536" xr:uid="{00000000-0005-0000-0000-000052710000}"/>
    <cellStyle name="Normal 7 3 6 2 2 8 2" xfId="28537" xr:uid="{00000000-0005-0000-0000-000053710000}"/>
    <cellStyle name="Normal 7 3 6 2 2 9" xfId="28538" xr:uid="{00000000-0005-0000-0000-000054710000}"/>
    <cellStyle name="Normal 7 3 6 2 3" xfId="28539" xr:uid="{00000000-0005-0000-0000-000055710000}"/>
    <cellStyle name="Normal 7 3 6 2 3 2" xfId="28540" xr:uid="{00000000-0005-0000-0000-000056710000}"/>
    <cellStyle name="Normal 7 3 6 2 3 2 2" xfId="28541" xr:uid="{00000000-0005-0000-0000-000057710000}"/>
    <cellStyle name="Normal 7 3 6 2 3 2 2 2" xfId="28542" xr:uid="{00000000-0005-0000-0000-000058710000}"/>
    <cellStyle name="Normal 7 3 6 2 3 2 2 2 2" xfId="28543" xr:uid="{00000000-0005-0000-0000-000059710000}"/>
    <cellStyle name="Normal 7 3 6 2 3 2 2 3" xfId="28544" xr:uid="{00000000-0005-0000-0000-00005A710000}"/>
    <cellStyle name="Normal 7 3 6 2 3 2 3" xfId="28545" xr:uid="{00000000-0005-0000-0000-00005B710000}"/>
    <cellStyle name="Normal 7 3 6 2 3 2 3 2" xfId="28546" xr:uid="{00000000-0005-0000-0000-00005C710000}"/>
    <cellStyle name="Normal 7 3 6 2 3 2 4" xfId="28547" xr:uid="{00000000-0005-0000-0000-00005D710000}"/>
    <cellStyle name="Normal 7 3 6 2 3 3" xfId="28548" xr:uid="{00000000-0005-0000-0000-00005E710000}"/>
    <cellStyle name="Normal 7 3 6 2 3 3 2" xfId="28549" xr:uid="{00000000-0005-0000-0000-00005F710000}"/>
    <cellStyle name="Normal 7 3 6 2 3 3 2 2" xfId="28550" xr:uid="{00000000-0005-0000-0000-000060710000}"/>
    <cellStyle name="Normal 7 3 6 2 3 3 2 2 2" xfId="28551" xr:uid="{00000000-0005-0000-0000-000061710000}"/>
    <cellStyle name="Normal 7 3 6 2 3 3 2 3" xfId="28552" xr:uid="{00000000-0005-0000-0000-000062710000}"/>
    <cellStyle name="Normal 7 3 6 2 3 3 3" xfId="28553" xr:uid="{00000000-0005-0000-0000-000063710000}"/>
    <cellStyle name="Normal 7 3 6 2 3 3 3 2" xfId="28554" xr:uid="{00000000-0005-0000-0000-000064710000}"/>
    <cellStyle name="Normal 7 3 6 2 3 3 4" xfId="28555" xr:uid="{00000000-0005-0000-0000-000065710000}"/>
    <cellStyle name="Normal 7 3 6 2 3 4" xfId="28556" xr:uid="{00000000-0005-0000-0000-000066710000}"/>
    <cellStyle name="Normal 7 3 6 2 3 4 2" xfId="28557" xr:uid="{00000000-0005-0000-0000-000067710000}"/>
    <cellStyle name="Normal 7 3 6 2 3 4 2 2" xfId="28558" xr:uid="{00000000-0005-0000-0000-000068710000}"/>
    <cellStyle name="Normal 7 3 6 2 3 4 2 2 2" xfId="28559" xr:uid="{00000000-0005-0000-0000-000069710000}"/>
    <cellStyle name="Normal 7 3 6 2 3 4 2 3" xfId="28560" xr:uid="{00000000-0005-0000-0000-00006A710000}"/>
    <cellStyle name="Normal 7 3 6 2 3 4 3" xfId="28561" xr:uid="{00000000-0005-0000-0000-00006B710000}"/>
    <cellStyle name="Normal 7 3 6 2 3 4 3 2" xfId="28562" xr:uid="{00000000-0005-0000-0000-00006C710000}"/>
    <cellStyle name="Normal 7 3 6 2 3 4 4" xfId="28563" xr:uid="{00000000-0005-0000-0000-00006D710000}"/>
    <cellStyle name="Normal 7 3 6 2 3 5" xfId="28564" xr:uid="{00000000-0005-0000-0000-00006E710000}"/>
    <cellStyle name="Normal 7 3 6 2 3 5 2" xfId="28565" xr:uid="{00000000-0005-0000-0000-00006F710000}"/>
    <cellStyle name="Normal 7 3 6 2 3 5 2 2" xfId="28566" xr:uid="{00000000-0005-0000-0000-000070710000}"/>
    <cellStyle name="Normal 7 3 6 2 3 5 3" xfId="28567" xr:uid="{00000000-0005-0000-0000-000071710000}"/>
    <cellStyle name="Normal 7 3 6 2 3 6" xfId="28568" xr:uid="{00000000-0005-0000-0000-000072710000}"/>
    <cellStyle name="Normal 7 3 6 2 3 6 2" xfId="28569" xr:uid="{00000000-0005-0000-0000-000073710000}"/>
    <cellStyle name="Normal 7 3 6 2 3 7" xfId="28570" xr:uid="{00000000-0005-0000-0000-000074710000}"/>
    <cellStyle name="Normal 7 3 6 2 4" xfId="28571" xr:uid="{00000000-0005-0000-0000-000075710000}"/>
    <cellStyle name="Normal 7 3 6 2 4 2" xfId="28572" xr:uid="{00000000-0005-0000-0000-000076710000}"/>
    <cellStyle name="Normal 7 3 6 2 4 2 2" xfId="28573" xr:uid="{00000000-0005-0000-0000-000077710000}"/>
    <cellStyle name="Normal 7 3 6 2 4 2 2 2" xfId="28574" xr:uid="{00000000-0005-0000-0000-000078710000}"/>
    <cellStyle name="Normal 7 3 6 2 4 2 3" xfId="28575" xr:uid="{00000000-0005-0000-0000-000079710000}"/>
    <cellStyle name="Normal 7 3 6 2 4 3" xfId="28576" xr:uid="{00000000-0005-0000-0000-00007A710000}"/>
    <cellStyle name="Normal 7 3 6 2 4 3 2" xfId="28577" xr:uid="{00000000-0005-0000-0000-00007B710000}"/>
    <cellStyle name="Normal 7 3 6 2 4 4" xfId="28578" xr:uid="{00000000-0005-0000-0000-00007C710000}"/>
    <cellStyle name="Normal 7 3 6 2 5" xfId="28579" xr:uid="{00000000-0005-0000-0000-00007D710000}"/>
    <cellStyle name="Normal 7 3 6 2 5 2" xfId="28580" xr:uid="{00000000-0005-0000-0000-00007E710000}"/>
    <cellStyle name="Normal 7 3 6 2 5 2 2" xfId="28581" xr:uid="{00000000-0005-0000-0000-00007F710000}"/>
    <cellStyle name="Normal 7 3 6 2 5 2 2 2" xfId="28582" xr:uid="{00000000-0005-0000-0000-000080710000}"/>
    <cellStyle name="Normal 7 3 6 2 5 2 3" xfId="28583" xr:uid="{00000000-0005-0000-0000-000081710000}"/>
    <cellStyle name="Normal 7 3 6 2 5 3" xfId="28584" xr:uid="{00000000-0005-0000-0000-000082710000}"/>
    <cellStyle name="Normal 7 3 6 2 5 3 2" xfId="28585" xr:uid="{00000000-0005-0000-0000-000083710000}"/>
    <cellStyle name="Normal 7 3 6 2 5 4" xfId="28586" xr:uid="{00000000-0005-0000-0000-000084710000}"/>
    <cellStyle name="Normal 7 3 6 2 6" xfId="28587" xr:uid="{00000000-0005-0000-0000-000085710000}"/>
    <cellStyle name="Normal 7 3 6 2 6 2" xfId="28588" xr:uid="{00000000-0005-0000-0000-000086710000}"/>
    <cellStyle name="Normal 7 3 6 2 6 2 2" xfId="28589" xr:uid="{00000000-0005-0000-0000-000087710000}"/>
    <cellStyle name="Normal 7 3 6 2 6 2 2 2" xfId="28590" xr:uid="{00000000-0005-0000-0000-000088710000}"/>
    <cellStyle name="Normal 7 3 6 2 6 2 3" xfId="28591" xr:uid="{00000000-0005-0000-0000-000089710000}"/>
    <cellStyle name="Normal 7 3 6 2 6 3" xfId="28592" xr:uid="{00000000-0005-0000-0000-00008A710000}"/>
    <cellStyle name="Normal 7 3 6 2 6 3 2" xfId="28593" xr:uid="{00000000-0005-0000-0000-00008B710000}"/>
    <cellStyle name="Normal 7 3 6 2 6 4" xfId="28594" xr:uid="{00000000-0005-0000-0000-00008C710000}"/>
    <cellStyle name="Normal 7 3 6 2 7" xfId="28595" xr:uid="{00000000-0005-0000-0000-00008D710000}"/>
    <cellStyle name="Normal 7 3 6 2 7 2" xfId="28596" xr:uid="{00000000-0005-0000-0000-00008E710000}"/>
    <cellStyle name="Normal 7 3 6 2 7 2 2" xfId="28597" xr:uid="{00000000-0005-0000-0000-00008F710000}"/>
    <cellStyle name="Normal 7 3 6 2 7 2 2 2" xfId="28598" xr:uid="{00000000-0005-0000-0000-000090710000}"/>
    <cellStyle name="Normal 7 3 6 2 7 2 3" xfId="28599" xr:uid="{00000000-0005-0000-0000-000091710000}"/>
    <cellStyle name="Normal 7 3 6 2 7 3" xfId="28600" xr:uid="{00000000-0005-0000-0000-000092710000}"/>
    <cellStyle name="Normal 7 3 6 2 7 3 2" xfId="28601" xr:uid="{00000000-0005-0000-0000-000093710000}"/>
    <cellStyle name="Normal 7 3 6 2 7 4" xfId="28602" xr:uid="{00000000-0005-0000-0000-000094710000}"/>
    <cellStyle name="Normal 7 3 6 2 8" xfId="28603" xr:uid="{00000000-0005-0000-0000-000095710000}"/>
    <cellStyle name="Normal 7 3 6 2 8 2" xfId="28604" xr:uid="{00000000-0005-0000-0000-000096710000}"/>
    <cellStyle name="Normal 7 3 6 2 8 2 2" xfId="28605" xr:uid="{00000000-0005-0000-0000-000097710000}"/>
    <cellStyle name="Normal 7 3 6 2 8 3" xfId="28606" xr:uid="{00000000-0005-0000-0000-000098710000}"/>
    <cellStyle name="Normal 7 3 6 2 9" xfId="28607" xr:uid="{00000000-0005-0000-0000-000099710000}"/>
    <cellStyle name="Normal 7 3 6 2 9 2" xfId="28608" xr:uid="{00000000-0005-0000-0000-00009A710000}"/>
    <cellStyle name="Normal 7 3 6 3" xfId="28609" xr:uid="{00000000-0005-0000-0000-00009B710000}"/>
    <cellStyle name="Normal 7 3 6 3 10" xfId="28610" xr:uid="{00000000-0005-0000-0000-00009C710000}"/>
    <cellStyle name="Normal 7 3 6 3 2" xfId="28611" xr:uid="{00000000-0005-0000-0000-00009D710000}"/>
    <cellStyle name="Normal 7 3 6 3 2 2" xfId="28612" xr:uid="{00000000-0005-0000-0000-00009E710000}"/>
    <cellStyle name="Normal 7 3 6 3 2 2 2" xfId="28613" xr:uid="{00000000-0005-0000-0000-00009F710000}"/>
    <cellStyle name="Normal 7 3 6 3 2 2 2 2" xfId="28614" xr:uid="{00000000-0005-0000-0000-0000A0710000}"/>
    <cellStyle name="Normal 7 3 6 3 2 2 2 2 2" xfId="28615" xr:uid="{00000000-0005-0000-0000-0000A1710000}"/>
    <cellStyle name="Normal 7 3 6 3 2 2 2 3" xfId="28616" xr:uid="{00000000-0005-0000-0000-0000A2710000}"/>
    <cellStyle name="Normal 7 3 6 3 2 2 3" xfId="28617" xr:uid="{00000000-0005-0000-0000-0000A3710000}"/>
    <cellStyle name="Normal 7 3 6 3 2 2 3 2" xfId="28618" xr:uid="{00000000-0005-0000-0000-0000A4710000}"/>
    <cellStyle name="Normal 7 3 6 3 2 2 4" xfId="28619" xr:uid="{00000000-0005-0000-0000-0000A5710000}"/>
    <cellStyle name="Normal 7 3 6 3 2 3" xfId="28620" xr:uid="{00000000-0005-0000-0000-0000A6710000}"/>
    <cellStyle name="Normal 7 3 6 3 2 3 2" xfId="28621" xr:uid="{00000000-0005-0000-0000-0000A7710000}"/>
    <cellStyle name="Normal 7 3 6 3 2 3 2 2" xfId="28622" xr:uid="{00000000-0005-0000-0000-0000A8710000}"/>
    <cellStyle name="Normal 7 3 6 3 2 3 2 2 2" xfId="28623" xr:uid="{00000000-0005-0000-0000-0000A9710000}"/>
    <cellStyle name="Normal 7 3 6 3 2 3 2 3" xfId="28624" xr:uid="{00000000-0005-0000-0000-0000AA710000}"/>
    <cellStyle name="Normal 7 3 6 3 2 3 3" xfId="28625" xr:uid="{00000000-0005-0000-0000-0000AB710000}"/>
    <cellStyle name="Normal 7 3 6 3 2 3 3 2" xfId="28626" xr:uid="{00000000-0005-0000-0000-0000AC710000}"/>
    <cellStyle name="Normal 7 3 6 3 2 3 4" xfId="28627" xr:uid="{00000000-0005-0000-0000-0000AD710000}"/>
    <cellStyle name="Normal 7 3 6 3 2 4" xfId="28628" xr:uid="{00000000-0005-0000-0000-0000AE710000}"/>
    <cellStyle name="Normal 7 3 6 3 2 4 2" xfId="28629" xr:uid="{00000000-0005-0000-0000-0000AF710000}"/>
    <cellStyle name="Normal 7 3 6 3 2 4 2 2" xfId="28630" xr:uid="{00000000-0005-0000-0000-0000B0710000}"/>
    <cellStyle name="Normal 7 3 6 3 2 4 2 2 2" xfId="28631" xr:uid="{00000000-0005-0000-0000-0000B1710000}"/>
    <cellStyle name="Normal 7 3 6 3 2 4 2 3" xfId="28632" xr:uid="{00000000-0005-0000-0000-0000B2710000}"/>
    <cellStyle name="Normal 7 3 6 3 2 4 3" xfId="28633" xr:uid="{00000000-0005-0000-0000-0000B3710000}"/>
    <cellStyle name="Normal 7 3 6 3 2 4 3 2" xfId="28634" xr:uid="{00000000-0005-0000-0000-0000B4710000}"/>
    <cellStyle name="Normal 7 3 6 3 2 4 4" xfId="28635" xr:uid="{00000000-0005-0000-0000-0000B5710000}"/>
    <cellStyle name="Normal 7 3 6 3 2 5" xfId="28636" xr:uid="{00000000-0005-0000-0000-0000B6710000}"/>
    <cellStyle name="Normal 7 3 6 3 2 5 2" xfId="28637" xr:uid="{00000000-0005-0000-0000-0000B7710000}"/>
    <cellStyle name="Normal 7 3 6 3 2 5 2 2" xfId="28638" xr:uid="{00000000-0005-0000-0000-0000B8710000}"/>
    <cellStyle name="Normal 7 3 6 3 2 5 3" xfId="28639" xr:uid="{00000000-0005-0000-0000-0000B9710000}"/>
    <cellStyle name="Normal 7 3 6 3 2 6" xfId="28640" xr:uid="{00000000-0005-0000-0000-0000BA710000}"/>
    <cellStyle name="Normal 7 3 6 3 2 6 2" xfId="28641" xr:uid="{00000000-0005-0000-0000-0000BB710000}"/>
    <cellStyle name="Normal 7 3 6 3 2 7" xfId="28642" xr:uid="{00000000-0005-0000-0000-0000BC710000}"/>
    <cellStyle name="Normal 7 3 6 3 3" xfId="28643" xr:uid="{00000000-0005-0000-0000-0000BD710000}"/>
    <cellStyle name="Normal 7 3 6 3 3 2" xfId="28644" xr:uid="{00000000-0005-0000-0000-0000BE710000}"/>
    <cellStyle name="Normal 7 3 6 3 3 2 2" xfId="28645" xr:uid="{00000000-0005-0000-0000-0000BF710000}"/>
    <cellStyle name="Normal 7 3 6 3 3 2 2 2" xfId="28646" xr:uid="{00000000-0005-0000-0000-0000C0710000}"/>
    <cellStyle name="Normal 7 3 6 3 3 2 3" xfId="28647" xr:uid="{00000000-0005-0000-0000-0000C1710000}"/>
    <cellStyle name="Normal 7 3 6 3 3 3" xfId="28648" xr:uid="{00000000-0005-0000-0000-0000C2710000}"/>
    <cellStyle name="Normal 7 3 6 3 3 3 2" xfId="28649" xr:uid="{00000000-0005-0000-0000-0000C3710000}"/>
    <cellStyle name="Normal 7 3 6 3 3 4" xfId="28650" xr:uid="{00000000-0005-0000-0000-0000C4710000}"/>
    <cellStyle name="Normal 7 3 6 3 4" xfId="28651" xr:uid="{00000000-0005-0000-0000-0000C5710000}"/>
    <cellStyle name="Normal 7 3 6 3 4 2" xfId="28652" xr:uid="{00000000-0005-0000-0000-0000C6710000}"/>
    <cellStyle name="Normal 7 3 6 3 4 2 2" xfId="28653" xr:uid="{00000000-0005-0000-0000-0000C7710000}"/>
    <cellStyle name="Normal 7 3 6 3 4 2 2 2" xfId="28654" xr:uid="{00000000-0005-0000-0000-0000C8710000}"/>
    <cellStyle name="Normal 7 3 6 3 4 2 3" xfId="28655" xr:uid="{00000000-0005-0000-0000-0000C9710000}"/>
    <cellStyle name="Normal 7 3 6 3 4 3" xfId="28656" xr:uid="{00000000-0005-0000-0000-0000CA710000}"/>
    <cellStyle name="Normal 7 3 6 3 4 3 2" xfId="28657" xr:uid="{00000000-0005-0000-0000-0000CB710000}"/>
    <cellStyle name="Normal 7 3 6 3 4 4" xfId="28658" xr:uid="{00000000-0005-0000-0000-0000CC710000}"/>
    <cellStyle name="Normal 7 3 6 3 5" xfId="28659" xr:uid="{00000000-0005-0000-0000-0000CD710000}"/>
    <cellStyle name="Normal 7 3 6 3 5 2" xfId="28660" xr:uid="{00000000-0005-0000-0000-0000CE710000}"/>
    <cellStyle name="Normal 7 3 6 3 5 2 2" xfId="28661" xr:uid="{00000000-0005-0000-0000-0000CF710000}"/>
    <cellStyle name="Normal 7 3 6 3 5 2 2 2" xfId="28662" xr:uid="{00000000-0005-0000-0000-0000D0710000}"/>
    <cellStyle name="Normal 7 3 6 3 5 2 3" xfId="28663" xr:uid="{00000000-0005-0000-0000-0000D1710000}"/>
    <cellStyle name="Normal 7 3 6 3 5 3" xfId="28664" xr:uid="{00000000-0005-0000-0000-0000D2710000}"/>
    <cellStyle name="Normal 7 3 6 3 5 3 2" xfId="28665" xr:uid="{00000000-0005-0000-0000-0000D3710000}"/>
    <cellStyle name="Normal 7 3 6 3 5 4" xfId="28666" xr:uid="{00000000-0005-0000-0000-0000D4710000}"/>
    <cellStyle name="Normal 7 3 6 3 6" xfId="28667" xr:uid="{00000000-0005-0000-0000-0000D5710000}"/>
    <cellStyle name="Normal 7 3 6 3 6 2" xfId="28668" xr:uid="{00000000-0005-0000-0000-0000D6710000}"/>
    <cellStyle name="Normal 7 3 6 3 6 2 2" xfId="28669" xr:uid="{00000000-0005-0000-0000-0000D7710000}"/>
    <cellStyle name="Normal 7 3 6 3 6 2 2 2" xfId="28670" xr:uid="{00000000-0005-0000-0000-0000D8710000}"/>
    <cellStyle name="Normal 7 3 6 3 6 2 3" xfId="28671" xr:uid="{00000000-0005-0000-0000-0000D9710000}"/>
    <cellStyle name="Normal 7 3 6 3 6 3" xfId="28672" xr:uid="{00000000-0005-0000-0000-0000DA710000}"/>
    <cellStyle name="Normal 7 3 6 3 6 3 2" xfId="28673" xr:uid="{00000000-0005-0000-0000-0000DB710000}"/>
    <cellStyle name="Normal 7 3 6 3 6 4" xfId="28674" xr:uid="{00000000-0005-0000-0000-0000DC710000}"/>
    <cellStyle name="Normal 7 3 6 3 7" xfId="28675" xr:uid="{00000000-0005-0000-0000-0000DD710000}"/>
    <cellStyle name="Normal 7 3 6 3 7 2" xfId="28676" xr:uid="{00000000-0005-0000-0000-0000DE710000}"/>
    <cellStyle name="Normal 7 3 6 3 7 2 2" xfId="28677" xr:uid="{00000000-0005-0000-0000-0000DF710000}"/>
    <cellStyle name="Normal 7 3 6 3 7 3" xfId="28678" xr:uid="{00000000-0005-0000-0000-0000E0710000}"/>
    <cellStyle name="Normal 7 3 6 3 8" xfId="28679" xr:uid="{00000000-0005-0000-0000-0000E1710000}"/>
    <cellStyle name="Normal 7 3 6 3 8 2" xfId="28680" xr:uid="{00000000-0005-0000-0000-0000E2710000}"/>
    <cellStyle name="Normal 7 3 6 3 9" xfId="28681" xr:uid="{00000000-0005-0000-0000-0000E3710000}"/>
    <cellStyle name="Normal 7 3 6 3 9 2" xfId="28682" xr:uid="{00000000-0005-0000-0000-0000E4710000}"/>
    <cellStyle name="Normal 7 3 6 4" xfId="28683" xr:uid="{00000000-0005-0000-0000-0000E5710000}"/>
    <cellStyle name="Normal 7 3 6 4 2" xfId="28684" xr:uid="{00000000-0005-0000-0000-0000E6710000}"/>
    <cellStyle name="Normal 7 3 6 4 2 2" xfId="28685" xr:uid="{00000000-0005-0000-0000-0000E7710000}"/>
    <cellStyle name="Normal 7 3 6 4 2 2 2" xfId="28686" xr:uid="{00000000-0005-0000-0000-0000E8710000}"/>
    <cellStyle name="Normal 7 3 6 4 2 2 2 2" xfId="28687" xr:uid="{00000000-0005-0000-0000-0000E9710000}"/>
    <cellStyle name="Normal 7 3 6 4 2 2 2 2 2" xfId="28688" xr:uid="{00000000-0005-0000-0000-0000EA710000}"/>
    <cellStyle name="Normal 7 3 6 4 2 2 2 3" xfId="28689" xr:uid="{00000000-0005-0000-0000-0000EB710000}"/>
    <cellStyle name="Normal 7 3 6 4 2 2 3" xfId="28690" xr:uid="{00000000-0005-0000-0000-0000EC710000}"/>
    <cellStyle name="Normal 7 3 6 4 2 2 3 2" xfId="28691" xr:uid="{00000000-0005-0000-0000-0000ED710000}"/>
    <cellStyle name="Normal 7 3 6 4 2 2 4" xfId="28692" xr:uid="{00000000-0005-0000-0000-0000EE710000}"/>
    <cellStyle name="Normal 7 3 6 4 2 3" xfId="28693" xr:uid="{00000000-0005-0000-0000-0000EF710000}"/>
    <cellStyle name="Normal 7 3 6 4 2 3 2" xfId="28694" xr:uid="{00000000-0005-0000-0000-0000F0710000}"/>
    <cellStyle name="Normal 7 3 6 4 2 3 2 2" xfId="28695" xr:uid="{00000000-0005-0000-0000-0000F1710000}"/>
    <cellStyle name="Normal 7 3 6 4 2 3 2 2 2" xfId="28696" xr:uid="{00000000-0005-0000-0000-0000F2710000}"/>
    <cellStyle name="Normal 7 3 6 4 2 3 2 3" xfId="28697" xr:uid="{00000000-0005-0000-0000-0000F3710000}"/>
    <cellStyle name="Normal 7 3 6 4 2 3 3" xfId="28698" xr:uid="{00000000-0005-0000-0000-0000F4710000}"/>
    <cellStyle name="Normal 7 3 6 4 2 3 3 2" xfId="28699" xr:uid="{00000000-0005-0000-0000-0000F5710000}"/>
    <cellStyle name="Normal 7 3 6 4 2 3 4" xfId="28700" xr:uid="{00000000-0005-0000-0000-0000F6710000}"/>
    <cellStyle name="Normal 7 3 6 4 2 4" xfId="28701" xr:uid="{00000000-0005-0000-0000-0000F7710000}"/>
    <cellStyle name="Normal 7 3 6 4 2 4 2" xfId="28702" xr:uid="{00000000-0005-0000-0000-0000F8710000}"/>
    <cellStyle name="Normal 7 3 6 4 2 4 2 2" xfId="28703" xr:uid="{00000000-0005-0000-0000-0000F9710000}"/>
    <cellStyle name="Normal 7 3 6 4 2 4 2 2 2" xfId="28704" xr:uid="{00000000-0005-0000-0000-0000FA710000}"/>
    <cellStyle name="Normal 7 3 6 4 2 4 2 3" xfId="28705" xr:uid="{00000000-0005-0000-0000-0000FB710000}"/>
    <cellStyle name="Normal 7 3 6 4 2 4 3" xfId="28706" xr:uid="{00000000-0005-0000-0000-0000FC710000}"/>
    <cellStyle name="Normal 7 3 6 4 2 4 3 2" xfId="28707" xr:uid="{00000000-0005-0000-0000-0000FD710000}"/>
    <cellStyle name="Normal 7 3 6 4 2 4 4" xfId="28708" xr:uid="{00000000-0005-0000-0000-0000FE710000}"/>
    <cellStyle name="Normal 7 3 6 4 2 5" xfId="28709" xr:uid="{00000000-0005-0000-0000-0000FF710000}"/>
    <cellStyle name="Normal 7 3 6 4 2 5 2" xfId="28710" xr:uid="{00000000-0005-0000-0000-000000720000}"/>
    <cellStyle name="Normal 7 3 6 4 2 5 2 2" xfId="28711" xr:uid="{00000000-0005-0000-0000-000001720000}"/>
    <cellStyle name="Normal 7 3 6 4 2 5 3" xfId="28712" xr:uid="{00000000-0005-0000-0000-000002720000}"/>
    <cellStyle name="Normal 7 3 6 4 2 6" xfId="28713" xr:uid="{00000000-0005-0000-0000-000003720000}"/>
    <cellStyle name="Normal 7 3 6 4 2 6 2" xfId="28714" xr:uid="{00000000-0005-0000-0000-000004720000}"/>
    <cellStyle name="Normal 7 3 6 4 2 7" xfId="28715" xr:uid="{00000000-0005-0000-0000-000005720000}"/>
    <cellStyle name="Normal 7 3 6 4 3" xfId="28716" xr:uid="{00000000-0005-0000-0000-000006720000}"/>
    <cellStyle name="Normal 7 3 6 4 3 2" xfId="28717" xr:uid="{00000000-0005-0000-0000-000007720000}"/>
    <cellStyle name="Normal 7 3 6 4 3 2 2" xfId="28718" xr:uid="{00000000-0005-0000-0000-000008720000}"/>
    <cellStyle name="Normal 7 3 6 4 3 2 2 2" xfId="28719" xr:uid="{00000000-0005-0000-0000-000009720000}"/>
    <cellStyle name="Normal 7 3 6 4 3 2 3" xfId="28720" xr:uid="{00000000-0005-0000-0000-00000A720000}"/>
    <cellStyle name="Normal 7 3 6 4 3 3" xfId="28721" xr:uid="{00000000-0005-0000-0000-00000B720000}"/>
    <cellStyle name="Normal 7 3 6 4 3 3 2" xfId="28722" xr:uid="{00000000-0005-0000-0000-00000C720000}"/>
    <cellStyle name="Normal 7 3 6 4 3 4" xfId="28723" xr:uid="{00000000-0005-0000-0000-00000D720000}"/>
    <cellStyle name="Normal 7 3 6 4 4" xfId="28724" xr:uid="{00000000-0005-0000-0000-00000E720000}"/>
    <cellStyle name="Normal 7 3 6 4 4 2" xfId="28725" xr:uid="{00000000-0005-0000-0000-00000F720000}"/>
    <cellStyle name="Normal 7 3 6 4 4 2 2" xfId="28726" xr:uid="{00000000-0005-0000-0000-000010720000}"/>
    <cellStyle name="Normal 7 3 6 4 4 2 2 2" xfId="28727" xr:uid="{00000000-0005-0000-0000-000011720000}"/>
    <cellStyle name="Normal 7 3 6 4 4 2 3" xfId="28728" xr:uid="{00000000-0005-0000-0000-000012720000}"/>
    <cellStyle name="Normal 7 3 6 4 4 3" xfId="28729" xr:uid="{00000000-0005-0000-0000-000013720000}"/>
    <cellStyle name="Normal 7 3 6 4 4 3 2" xfId="28730" xr:uid="{00000000-0005-0000-0000-000014720000}"/>
    <cellStyle name="Normal 7 3 6 4 4 4" xfId="28731" xr:uid="{00000000-0005-0000-0000-000015720000}"/>
    <cellStyle name="Normal 7 3 6 4 5" xfId="28732" xr:uid="{00000000-0005-0000-0000-000016720000}"/>
    <cellStyle name="Normal 7 3 6 4 5 2" xfId="28733" xr:uid="{00000000-0005-0000-0000-000017720000}"/>
    <cellStyle name="Normal 7 3 6 4 5 2 2" xfId="28734" xr:uid="{00000000-0005-0000-0000-000018720000}"/>
    <cellStyle name="Normal 7 3 6 4 5 2 2 2" xfId="28735" xr:uid="{00000000-0005-0000-0000-000019720000}"/>
    <cellStyle name="Normal 7 3 6 4 5 2 3" xfId="28736" xr:uid="{00000000-0005-0000-0000-00001A720000}"/>
    <cellStyle name="Normal 7 3 6 4 5 3" xfId="28737" xr:uid="{00000000-0005-0000-0000-00001B720000}"/>
    <cellStyle name="Normal 7 3 6 4 5 3 2" xfId="28738" xr:uid="{00000000-0005-0000-0000-00001C720000}"/>
    <cellStyle name="Normal 7 3 6 4 5 4" xfId="28739" xr:uid="{00000000-0005-0000-0000-00001D720000}"/>
    <cellStyle name="Normal 7 3 6 4 6" xfId="28740" xr:uid="{00000000-0005-0000-0000-00001E720000}"/>
    <cellStyle name="Normal 7 3 6 4 6 2" xfId="28741" xr:uid="{00000000-0005-0000-0000-00001F720000}"/>
    <cellStyle name="Normal 7 3 6 4 6 2 2" xfId="28742" xr:uid="{00000000-0005-0000-0000-000020720000}"/>
    <cellStyle name="Normal 7 3 6 4 6 3" xfId="28743" xr:uid="{00000000-0005-0000-0000-000021720000}"/>
    <cellStyle name="Normal 7 3 6 4 7" xfId="28744" xr:uid="{00000000-0005-0000-0000-000022720000}"/>
    <cellStyle name="Normal 7 3 6 4 7 2" xfId="28745" xr:uid="{00000000-0005-0000-0000-000023720000}"/>
    <cellStyle name="Normal 7 3 6 4 8" xfId="28746" xr:uid="{00000000-0005-0000-0000-000024720000}"/>
    <cellStyle name="Normal 7 3 6 4 8 2" xfId="28747" xr:uid="{00000000-0005-0000-0000-000025720000}"/>
    <cellStyle name="Normal 7 3 6 4 9" xfId="28748" xr:uid="{00000000-0005-0000-0000-000026720000}"/>
    <cellStyle name="Normal 7 3 6 5" xfId="28749" xr:uid="{00000000-0005-0000-0000-000027720000}"/>
    <cellStyle name="Normal 7 3 6 5 2" xfId="28750" xr:uid="{00000000-0005-0000-0000-000028720000}"/>
    <cellStyle name="Normal 7 3 6 5 2 2" xfId="28751" xr:uid="{00000000-0005-0000-0000-000029720000}"/>
    <cellStyle name="Normal 7 3 6 5 2 2 2" xfId="28752" xr:uid="{00000000-0005-0000-0000-00002A720000}"/>
    <cellStyle name="Normal 7 3 6 5 2 2 2 2" xfId="28753" xr:uid="{00000000-0005-0000-0000-00002B720000}"/>
    <cellStyle name="Normal 7 3 6 5 2 2 2 2 2" xfId="28754" xr:uid="{00000000-0005-0000-0000-00002C720000}"/>
    <cellStyle name="Normal 7 3 6 5 2 2 2 3" xfId="28755" xr:uid="{00000000-0005-0000-0000-00002D720000}"/>
    <cellStyle name="Normal 7 3 6 5 2 2 3" xfId="28756" xr:uid="{00000000-0005-0000-0000-00002E720000}"/>
    <cellStyle name="Normal 7 3 6 5 2 2 3 2" xfId="28757" xr:uid="{00000000-0005-0000-0000-00002F720000}"/>
    <cellStyle name="Normal 7 3 6 5 2 2 4" xfId="28758" xr:uid="{00000000-0005-0000-0000-000030720000}"/>
    <cellStyle name="Normal 7 3 6 5 2 3" xfId="28759" xr:uid="{00000000-0005-0000-0000-000031720000}"/>
    <cellStyle name="Normal 7 3 6 5 2 3 2" xfId="28760" xr:uid="{00000000-0005-0000-0000-000032720000}"/>
    <cellStyle name="Normal 7 3 6 5 2 3 2 2" xfId="28761" xr:uid="{00000000-0005-0000-0000-000033720000}"/>
    <cellStyle name="Normal 7 3 6 5 2 3 2 2 2" xfId="28762" xr:uid="{00000000-0005-0000-0000-000034720000}"/>
    <cellStyle name="Normal 7 3 6 5 2 3 2 3" xfId="28763" xr:uid="{00000000-0005-0000-0000-000035720000}"/>
    <cellStyle name="Normal 7 3 6 5 2 3 3" xfId="28764" xr:uid="{00000000-0005-0000-0000-000036720000}"/>
    <cellStyle name="Normal 7 3 6 5 2 3 3 2" xfId="28765" xr:uid="{00000000-0005-0000-0000-000037720000}"/>
    <cellStyle name="Normal 7 3 6 5 2 3 4" xfId="28766" xr:uid="{00000000-0005-0000-0000-000038720000}"/>
    <cellStyle name="Normal 7 3 6 5 2 4" xfId="28767" xr:uid="{00000000-0005-0000-0000-000039720000}"/>
    <cellStyle name="Normal 7 3 6 5 2 4 2" xfId="28768" xr:uid="{00000000-0005-0000-0000-00003A720000}"/>
    <cellStyle name="Normal 7 3 6 5 2 4 2 2" xfId="28769" xr:uid="{00000000-0005-0000-0000-00003B720000}"/>
    <cellStyle name="Normal 7 3 6 5 2 4 2 2 2" xfId="28770" xr:uid="{00000000-0005-0000-0000-00003C720000}"/>
    <cellStyle name="Normal 7 3 6 5 2 4 2 3" xfId="28771" xr:uid="{00000000-0005-0000-0000-00003D720000}"/>
    <cellStyle name="Normal 7 3 6 5 2 4 3" xfId="28772" xr:uid="{00000000-0005-0000-0000-00003E720000}"/>
    <cellStyle name="Normal 7 3 6 5 2 4 3 2" xfId="28773" xr:uid="{00000000-0005-0000-0000-00003F720000}"/>
    <cellStyle name="Normal 7 3 6 5 2 4 4" xfId="28774" xr:uid="{00000000-0005-0000-0000-000040720000}"/>
    <cellStyle name="Normal 7 3 6 5 2 5" xfId="28775" xr:uid="{00000000-0005-0000-0000-000041720000}"/>
    <cellStyle name="Normal 7 3 6 5 2 5 2" xfId="28776" xr:uid="{00000000-0005-0000-0000-000042720000}"/>
    <cellStyle name="Normal 7 3 6 5 2 5 2 2" xfId="28777" xr:uid="{00000000-0005-0000-0000-000043720000}"/>
    <cellStyle name="Normal 7 3 6 5 2 5 3" xfId="28778" xr:uid="{00000000-0005-0000-0000-000044720000}"/>
    <cellStyle name="Normal 7 3 6 5 2 6" xfId="28779" xr:uid="{00000000-0005-0000-0000-000045720000}"/>
    <cellStyle name="Normal 7 3 6 5 2 6 2" xfId="28780" xr:uid="{00000000-0005-0000-0000-000046720000}"/>
    <cellStyle name="Normal 7 3 6 5 2 7" xfId="28781" xr:uid="{00000000-0005-0000-0000-000047720000}"/>
    <cellStyle name="Normal 7 3 6 5 3" xfId="28782" xr:uid="{00000000-0005-0000-0000-000048720000}"/>
    <cellStyle name="Normal 7 3 6 5 3 2" xfId="28783" xr:uid="{00000000-0005-0000-0000-000049720000}"/>
    <cellStyle name="Normal 7 3 6 5 3 2 2" xfId="28784" xr:uid="{00000000-0005-0000-0000-00004A720000}"/>
    <cellStyle name="Normal 7 3 6 5 3 2 2 2" xfId="28785" xr:uid="{00000000-0005-0000-0000-00004B720000}"/>
    <cellStyle name="Normal 7 3 6 5 3 2 3" xfId="28786" xr:uid="{00000000-0005-0000-0000-00004C720000}"/>
    <cellStyle name="Normal 7 3 6 5 3 3" xfId="28787" xr:uid="{00000000-0005-0000-0000-00004D720000}"/>
    <cellStyle name="Normal 7 3 6 5 3 3 2" xfId="28788" xr:uid="{00000000-0005-0000-0000-00004E720000}"/>
    <cellStyle name="Normal 7 3 6 5 3 4" xfId="28789" xr:uid="{00000000-0005-0000-0000-00004F720000}"/>
    <cellStyle name="Normal 7 3 6 5 4" xfId="28790" xr:uid="{00000000-0005-0000-0000-000050720000}"/>
    <cellStyle name="Normal 7 3 6 5 4 2" xfId="28791" xr:uid="{00000000-0005-0000-0000-000051720000}"/>
    <cellStyle name="Normal 7 3 6 5 4 2 2" xfId="28792" xr:uid="{00000000-0005-0000-0000-000052720000}"/>
    <cellStyle name="Normal 7 3 6 5 4 2 2 2" xfId="28793" xr:uid="{00000000-0005-0000-0000-000053720000}"/>
    <cellStyle name="Normal 7 3 6 5 4 2 3" xfId="28794" xr:uid="{00000000-0005-0000-0000-000054720000}"/>
    <cellStyle name="Normal 7 3 6 5 4 3" xfId="28795" xr:uid="{00000000-0005-0000-0000-000055720000}"/>
    <cellStyle name="Normal 7 3 6 5 4 3 2" xfId="28796" xr:uid="{00000000-0005-0000-0000-000056720000}"/>
    <cellStyle name="Normal 7 3 6 5 4 4" xfId="28797" xr:uid="{00000000-0005-0000-0000-000057720000}"/>
    <cellStyle name="Normal 7 3 6 5 5" xfId="28798" xr:uid="{00000000-0005-0000-0000-000058720000}"/>
    <cellStyle name="Normal 7 3 6 5 5 2" xfId="28799" xr:uid="{00000000-0005-0000-0000-000059720000}"/>
    <cellStyle name="Normal 7 3 6 5 5 2 2" xfId="28800" xr:uid="{00000000-0005-0000-0000-00005A720000}"/>
    <cellStyle name="Normal 7 3 6 5 5 2 2 2" xfId="28801" xr:uid="{00000000-0005-0000-0000-00005B720000}"/>
    <cellStyle name="Normal 7 3 6 5 5 2 3" xfId="28802" xr:uid="{00000000-0005-0000-0000-00005C720000}"/>
    <cellStyle name="Normal 7 3 6 5 5 3" xfId="28803" xr:uid="{00000000-0005-0000-0000-00005D720000}"/>
    <cellStyle name="Normal 7 3 6 5 5 3 2" xfId="28804" xr:uid="{00000000-0005-0000-0000-00005E720000}"/>
    <cellStyle name="Normal 7 3 6 5 5 4" xfId="28805" xr:uid="{00000000-0005-0000-0000-00005F720000}"/>
    <cellStyle name="Normal 7 3 6 5 6" xfId="28806" xr:uid="{00000000-0005-0000-0000-000060720000}"/>
    <cellStyle name="Normal 7 3 6 5 6 2" xfId="28807" xr:uid="{00000000-0005-0000-0000-000061720000}"/>
    <cellStyle name="Normal 7 3 6 5 6 2 2" xfId="28808" xr:uid="{00000000-0005-0000-0000-000062720000}"/>
    <cellStyle name="Normal 7 3 6 5 6 3" xfId="28809" xr:uid="{00000000-0005-0000-0000-000063720000}"/>
    <cellStyle name="Normal 7 3 6 5 7" xfId="28810" xr:uid="{00000000-0005-0000-0000-000064720000}"/>
    <cellStyle name="Normal 7 3 6 5 7 2" xfId="28811" xr:uid="{00000000-0005-0000-0000-000065720000}"/>
    <cellStyle name="Normal 7 3 6 5 8" xfId="28812" xr:uid="{00000000-0005-0000-0000-000066720000}"/>
    <cellStyle name="Normal 7 3 6 6" xfId="28813" xr:uid="{00000000-0005-0000-0000-000067720000}"/>
    <cellStyle name="Normal 7 3 6 6 2" xfId="28814" xr:uid="{00000000-0005-0000-0000-000068720000}"/>
    <cellStyle name="Normal 7 3 6 6 2 2" xfId="28815" xr:uid="{00000000-0005-0000-0000-000069720000}"/>
    <cellStyle name="Normal 7 3 6 6 2 2 2" xfId="28816" xr:uid="{00000000-0005-0000-0000-00006A720000}"/>
    <cellStyle name="Normal 7 3 6 6 2 2 2 2" xfId="28817" xr:uid="{00000000-0005-0000-0000-00006B720000}"/>
    <cellStyle name="Normal 7 3 6 6 2 2 3" xfId="28818" xr:uid="{00000000-0005-0000-0000-00006C720000}"/>
    <cellStyle name="Normal 7 3 6 6 2 3" xfId="28819" xr:uid="{00000000-0005-0000-0000-00006D720000}"/>
    <cellStyle name="Normal 7 3 6 6 2 3 2" xfId="28820" xr:uid="{00000000-0005-0000-0000-00006E720000}"/>
    <cellStyle name="Normal 7 3 6 6 2 4" xfId="28821" xr:uid="{00000000-0005-0000-0000-00006F720000}"/>
    <cellStyle name="Normal 7 3 6 6 3" xfId="28822" xr:uid="{00000000-0005-0000-0000-000070720000}"/>
    <cellStyle name="Normal 7 3 6 6 3 2" xfId="28823" xr:uid="{00000000-0005-0000-0000-000071720000}"/>
    <cellStyle name="Normal 7 3 6 6 3 2 2" xfId="28824" xr:uid="{00000000-0005-0000-0000-000072720000}"/>
    <cellStyle name="Normal 7 3 6 6 3 2 2 2" xfId="28825" xr:uid="{00000000-0005-0000-0000-000073720000}"/>
    <cellStyle name="Normal 7 3 6 6 3 2 3" xfId="28826" xr:uid="{00000000-0005-0000-0000-000074720000}"/>
    <cellStyle name="Normal 7 3 6 6 3 3" xfId="28827" xr:uid="{00000000-0005-0000-0000-000075720000}"/>
    <cellStyle name="Normal 7 3 6 6 3 3 2" xfId="28828" xr:uid="{00000000-0005-0000-0000-000076720000}"/>
    <cellStyle name="Normal 7 3 6 6 3 4" xfId="28829" xr:uid="{00000000-0005-0000-0000-000077720000}"/>
    <cellStyle name="Normal 7 3 6 6 4" xfId="28830" xr:uid="{00000000-0005-0000-0000-000078720000}"/>
    <cellStyle name="Normal 7 3 6 6 4 2" xfId="28831" xr:uid="{00000000-0005-0000-0000-000079720000}"/>
    <cellStyle name="Normal 7 3 6 6 4 2 2" xfId="28832" xr:uid="{00000000-0005-0000-0000-00007A720000}"/>
    <cellStyle name="Normal 7 3 6 6 4 2 2 2" xfId="28833" xr:uid="{00000000-0005-0000-0000-00007B720000}"/>
    <cellStyle name="Normal 7 3 6 6 4 2 3" xfId="28834" xr:uid="{00000000-0005-0000-0000-00007C720000}"/>
    <cellStyle name="Normal 7 3 6 6 4 3" xfId="28835" xr:uid="{00000000-0005-0000-0000-00007D720000}"/>
    <cellStyle name="Normal 7 3 6 6 4 3 2" xfId="28836" xr:uid="{00000000-0005-0000-0000-00007E720000}"/>
    <cellStyle name="Normal 7 3 6 6 4 4" xfId="28837" xr:uid="{00000000-0005-0000-0000-00007F720000}"/>
    <cellStyle name="Normal 7 3 6 6 5" xfId="28838" xr:uid="{00000000-0005-0000-0000-000080720000}"/>
    <cellStyle name="Normal 7 3 6 6 5 2" xfId="28839" xr:uid="{00000000-0005-0000-0000-000081720000}"/>
    <cellStyle name="Normal 7 3 6 6 5 2 2" xfId="28840" xr:uid="{00000000-0005-0000-0000-000082720000}"/>
    <cellStyle name="Normal 7 3 6 6 5 3" xfId="28841" xr:uid="{00000000-0005-0000-0000-000083720000}"/>
    <cellStyle name="Normal 7 3 6 6 6" xfId="28842" xr:uid="{00000000-0005-0000-0000-000084720000}"/>
    <cellStyle name="Normal 7 3 6 6 6 2" xfId="28843" xr:uid="{00000000-0005-0000-0000-000085720000}"/>
    <cellStyle name="Normal 7 3 6 6 7" xfId="28844" xr:uid="{00000000-0005-0000-0000-000086720000}"/>
    <cellStyle name="Normal 7 3 6 7" xfId="28845" xr:uid="{00000000-0005-0000-0000-000087720000}"/>
    <cellStyle name="Normal 7 3 6 7 2" xfId="28846" xr:uid="{00000000-0005-0000-0000-000088720000}"/>
    <cellStyle name="Normal 7 3 6 7 2 2" xfId="28847" xr:uid="{00000000-0005-0000-0000-000089720000}"/>
    <cellStyle name="Normal 7 3 6 7 2 2 2" xfId="28848" xr:uid="{00000000-0005-0000-0000-00008A720000}"/>
    <cellStyle name="Normal 7 3 6 7 2 3" xfId="28849" xr:uid="{00000000-0005-0000-0000-00008B720000}"/>
    <cellStyle name="Normal 7 3 6 7 3" xfId="28850" xr:uid="{00000000-0005-0000-0000-00008C720000}"/>
    <cellStyle name="Normal 7 3 6 7 3 2" xfId="28851" xr:uid="{00000000-0005-0000-0000-00008D720000}"/>
    <cellStyle name="Normal 7 3 6 7 4" xfId="28852" xr:uid="{00000000-0005-0000-0000-00008E720000}"/>
    <cellStyle name="Normal 7 3 6 8" xfId="28853" xr:uid="{00000000-0005-0000-0000-00008F720000}"/>
    <cellStyle name="Normal 7 3 6 8 2" xfId="28854" xr:uid="{00000000-0005-0000-0000-000090720000}"/>
    <cellStyle name="Normal 7 3 6 8 2 2" xfId="28855" xr:uid="{00000000-0005-0000-0000-000091720000}"/>
    <cellStyle name="Normal 7 3 6 8 2 2 2" xfId="28856" xr:uid="{00000000-0005-0000-0000-000092720000}"/>
    <cellStyle name="Normal 7 3 6 8 2 3" xfId="28857" xr:uid="{00000000-0005-0000-0000-000093720000}"/>
    <cellStyle name="Normal 7 3 6 8 3" xfId="28858" xr:uid="{00000000-0005-0000-0000-000094720000}"/>
    <cellStyle name="Normal 7 3 6 8 3 2" xfId="28859" xr:uid="{00000000-0005-0000-0000-000095720000}"/>
    <cellStyle name="Normal 7 3 6 8 4" xfId="28860" xr:uid="{00000000-0005-0000-0000-000096720000}"/>
    <cellStyle name="Normal 7 3 6 9" xfId="28861" xr:uid="{00000000-0005-0000-0000-000097720000}"/>
    <cellStyle name="Normal 7 3 6 9 2" xfId="28862" xr:uid="{00000000-0005-0000-0000-000098720000}"/>
    <cellStyle name="Normal 7 3 6 9 2 2" xfId="28863" xr:uid="{00000000-0005-0000-0000-000099720000}"/>
    <cellStyle name="Normal 7 3 6 9 2 2 2" xfId="28864" xr:uid="{00000000-0005-0000-0000-00009A720000}"/>
    <cellStyle name="Normal 7 3 6 9 2 3" xfId="28865" xr:uid="{00000000-0005-0000-0000-00009B720000}"/>
    <cellStyle name="Normal 7 3 6 9 3" xfId="28866" xr:uid="{00000000-0005-0000-0000-00009C720000}"/>
    <cellStyle name="Normal 7 3 6 9 3 2" xfId="28867" xr:uid="{00000000-0005-0000-0000-00009D720000}"/>
    <cellStyle name="Normal 7 3 6 9 4" xfId="28868" xr:uid="{00000000-0005-0000-0000-00009E720000}"/>
    <cellStyle name="Normal 7 3 7" xfId="28869" xr:uid="{00000000-0005-0000-0000-00009F720000}"/>
    <cellStyle name="Normal 7 3 7 10" xfId="28870" xr:uid="{00000000-0005-0000-0000-0000A0720000}"/>
    <cellStyle name="Normal 7 3 7 10 2" xfId="28871" xr:uid="{00000000-0005-0000-0000-0000A1720000}"/>
    <cellStyle name="Normal 7 3 7 11" xfId="28872" xr:uid="{00000000-0005-0000-0000-0000A2720000}"/>
    <cellStyle name="Normal 7 3 7 2" xfId="28873" xr:uid="{00000000-0005-0000-0000-0000A3720000}"/>
    <cellStyle name="Normal 7 3 7 2 2" xfId="28874" xr:uid="{00000000-0005-0000-0000-0000A4720000}"/>
    <cellStyle name="Normal 7 3 7 2 2 2" xfId="28875" xr:uid="{00000000-0005-0000-0000-0000A5720000}"/>
    <cellStyle name="Normal 7 3 7 2 2 2 2" xfId="28876" xr:uid="{00000000-0005-0000-0000-0000A6720000}"/>
    <cellStyle name="Normal 7 3 7 2 2 2 2 2" xfId="28877" xr:uid="{00000000-0005-0000-0000-0000A7720000}"/>
    <cellStyle name="Normal 7 3 7 2 2 2 2 2 2" xfId="28878" xr:uid="{00000000-0005-0000-0000-0000A8720000}"/>
    <cellStyle name="Normal 7 3 7 2 2 2 2 3" xfId="28879" xr:uid="{00000000-0005-0000-0000-0000A9720000}"/>
    <cellStyle name="Normal 7 3 7 2 2 2 3" xfId="28880" xr:uid="{00000000-0005-0000-0000-0000AA720000}"/>
    <cellStyle name="Normal 7 3 7 2 2 2 3 2" xfId="28881" xr:uid="{00000000-0005-0000-0000-0000AB720000}"/>
    <cellStyle name="Normal 7 3 7 2 2 2 4" xfId="28882" xr:uid="{00000000-0005-0000-0000-0000AC720000}"/>
    <cellStyle name="Normal 7 3 7 2 2 3" xfId="28883" xr:uid="{00000000-0005-0000-0000-0000AD720000}"/>
    <cellStyle name="Normal 7 3 7 2 2 3 2" xfId="28884" xr:uid="{00000000-0005-0000-0000-0000AE720000}"/>
    <cellStyle name="Normal 7 3 7 2 2 3 2 2" xfId="28885" xr:uid="{00000000-0005-0000-0000-0000AF720000}"/>
    <cellStyle name="Normal 7 3 7 2 2 3 2 2 2" xfId="28886" xr:uid="{00000000-0005-0000-0000-0000B0720000}"/>
    <cellStyle name="Normal 7 3 7 2 2 3 2 3" xfId="28887" xr:uid="{00000000-0005-0000-0000-0000B1720000}"/>
    <cellStyle name="Normal 7 3 7 2 2 3 3" xfId="28888" xr:uid="{00000000-0005-0000-0000-0000B2720000}"/>
    <cellStyle name="Normal 7 3 7 2 2 3 3 2" xfId="28889" xr:uid="{00000000-0005-0000-0000-0000B3720000}"/>
    <cellStyle name="Normal 7 3 7 2 2 3 4" xfId="28890" xr:uid="{00000000-0005-0000-0000-0000B4720000}"/>
    <cellStyle name="Normal 7 3 7 2 2 4" xfId="28891" xr:uid="{00000000-0005-0000-0000-0000B5720000}"/>
    <cellStyle name="Normal 7 3 7 2 2 4 2" xfId="28892" xr:uid="{00000000-0005-0000-0000-0000B6720000}"/>
    <cellStyle name="Normal 7 3 7 2 2 4 2 2" xfId="28893" xr:uid="{00000000-0005-0000-0000-0000B7720000}"/>
    <cellStyle name="Normal 7 3 7 2 2 4 2 2 2" xfId="28894" xr:uid="{00000000-0005-0000-0000-0000B8720000}"/>
    <cellStyle name="Normal 7 3 7 2 2 4 2 3" xfId="28895" xr:uid="{00000000-0005-0000-0000-0000B9720000}"/>
    <cellStyle name="Normal 7 3 7 2 2 4 3" xfId="28896" xr:uid="{00000000-0005-0000-0000-0000BA720000}"/>
    <cellStyle name="Normal 7 3 7 2 2 4 3 2" xfId="28897" xr:uid="{00000000-0005-0000-0000-0000BB720000}"/>
    <cellStyle name="Normal 7 3 7 2 2 4 4" xfId="28898" xr:uid="{00000000-0005-0000-0000-0000BC720000}"/>
    <cellStyle name="Normal 7 3 7 2 2 5" xfId="28899" xr:uid="{00000000-0005-0000-0000-0000BD720000}"/>
    <cellStyle name="Normal 7 3 7 2 2 5 2" xfId="28900" xr:uid="{00000000-0005-0000-0000-0000BE720000}"/>
    <cellStyle name="Normal 7 3 7 2 2 5 2 2" xfId="28901" xr:uid="{00000000-0005-0000-0000-0000BF720000}"/>
    <cellStyle name="Normal 7 3 7 2 2 5 3" xfId="28902" xr:uid="{00000000-0005-0000-0000-0000C0720000}"/>
    <cellStyle name="Normal 7 3 7 2 2 6" xfId="28903" xr:uid="{00000000-0005-0000-0000-0000C1720000}"/>
    <cellStyle name="Normal 7 3 7 2 2 6 2" xfId="28904" xr:uid="{00000000-0005-0000-0000-0000C2720000}"/>
    <cellStyle name="Normal 7 3 7 2 2 7" xfId="28905" xr:uid="{00000000-0005-0000-0000-0000C3720000}"/>
    <cellStyle name="Normal 7 3 7 2 3" xfId="28906" xr:uid="{00000000-0005-0000-0000-0000C4720000}"/>
    <cellStyle name="Normal 7 3 7 2 3 2" xfId="28907" xr:uid="{00000000-0005-0000-0000-0000C5720000}"/>
    <cellStyle name="Normal 7 3 7 2 3 2 2" xfId="28908" xr:uid="{00000000-0005-0000-0000-0000C6720000}"/>
    <cellStyle name="Normal 7 3 7 2 3 2 2 2" xfId="28909" xr:uid="{00000000-0005-0000-0000-0000C7720000}"/>
    <cellStyle name="Normal 7 3 7 2 3 2 3" xfId="28910" xr:uid="{00000000-0005-0000-0000-0000C8720000}"/>
    <cellStyle name="Normal 7 3 7 2 3 3" xfId="28911" xr:uid="{00000000-0005-0000-0000-0000C9720000}"/>
    <cellStyle name="Normal 7 3 7 2 3 3 2" xfId="28912" xr:uid="{00000000-0005-0000-0000-0000CA720000}"/>
    <cellStyle name="Normal 7 3 7 2 3 4" xfId="28913" xr:uid="{00000000-0005-0000-0000-0000CB720000}"/>
    <cellStyle name="Normal 7 3 7 2 4" xfId="28914" xr:uid="{00000000-0005-0000-0000-0000CC720000}"/>
    <cellStyle name="Normal 7 3 7 2 4 2" xfId="28915" xr:uid="{00000000-0005-0000-0000-0000CD720000}"/>
    <cellStyle name="Normal 7 3 7 2 4 2 2" xfId="28916" xr:uid="{00000000-0005-0000-0000-0000CE720000}"/>
    <cellStyle name="Normal 7 3 7 2 4 2 2 2" xfId="28917" xr:uid="{00000000-0005-0000-0000-0000CF720000}"/>
    <cellStyle name="Normal 7 3 7 2 4 2 3" xfId="28918" xr:uid="{00000000-0005-0000-0000-0000D0720000}"/>
    <cellStyle name="Normal 7 3 7 2 4 3" xfId="28919" xr:uid="{00000000-0005-0000-0000-0000D1720000}"/>
    <cellStyle name="Normal 7 3 7 2 4 3 2" xfId="28920" xr:uid="{00000000-0005-0000-0000-0000D2720000}"/>
    <cellStyle name="Normal 7 3 7 2 4 4" xfId="28921" xr:uid="{00000000-0005-0000-0000-0000D3720000}"/>
    <cellStyle name="Normal 7 3 7 2 5" xfId="28922" xr:uid="{00000000-0005-0000-0000-0000D4720000}"/>
    <cellStyle name="Normal 7 3 7 2 5 2" xfId="28923" xr:uid="{00000000-0005-0000-0000-0000D5720000}"/>
    <cellStyle name="Normal 7 3 7 2 5 2 2" xfId="28924" xr:uid="{00000000-0005-0000-0000-0000D6720000}"/>
    <cellStyle name="Normal 7 3 7 2 5 2 2 2" xfId="28925" xr:uid="{00000000-0005-0000-0000-0000D7720000}"/>
    <cellStyle name="Normal 7 3 7 2 5 2 3" xfId="28926" xr:uid="{00000000-0005-0000-0000-0000D8720000}"/>
    <cellStyle name="Normal 7 3 7 2 5 3" xfId="28927" xr:uid="{00000000-0005-0000-0000-0000D9720000}"/>
    <cellStyle name="Normal 7 3 7 2 5 3 2" xfId="28928" xr:uid="{00000000-0005-0000-0000-0000DA720000}"/>
    <cellStyle name="Normal 7 3 7 2 5 4" xfId="28929" xr:uid="{00000000-0005-0000-0000-0000DB720000}"/>
    <cellStyle name="Normal 7 3 7 2 6" xfId="28930" xr:uid="{00000000-0005-0000-0000-0000DC720000}"/>
    <cellStyle name="Normal 7 3 7 2 6 2" xfId="28931" xr:uid="{00000000-0005-0000-0000-0000DD720000}"/>
    <cellStyle name="Normal 7 3 7 2 6 2 2" xfId="28932" xr:uid="{00000000-0005-0000-0000-0000DE720000}"/>
    <cellStyle name="Normal 7 3 7 2 6 3" xfId="28933" xr:uid="{00000000-0005-0000-0000-0000DF720000}"/>
    <cellStyle name="Normal 7 3 7 2 7" xfId="28934" xr:uid="{00000000-0005-0000-0000-0000E0720000}"/>
    <cellStyle name="Normal 7 3 7 2 7 2" xfId="28935" xr:uid="{00000000-0005-0000-0000-0000E1720000}"/>
    <cellStyle name="Normal 7 3 7 2 8" xfId="28936" xr:uid="{00000000-0005-0000-0000-0000E2720000}"/>
    <cellStyle name="Normal 7 3 7 2 8 2" xfId="28937" xr:uid="{00000000-0005-0000-0000-0000E3720000}"/>
    <cellStyle name="Normal 7 3 7 2 9" xfId="28938" xr:uid="{00000000-0005-0000-0000-0000E4720000}"/>
    <cellStyle name="Normal 7 3 7 3" xfId="28939" xr:uid="{00000000-0005-0000-0000-0000E5720000}"/>
    <cellStyle name="Normal 7 3 7 3 2" xfId="28940" xr:uid="{00000000-0005-0000-0000-0000E6720000}"/>
    <cellStyle name="Normal 7 3 7 3 2 2" xfId="28941" xr:uid="{00000000-0005-0000-0000-0000E7720000}"/>
    <cellStyle name="Normal 7 3 7 3 2 2 2" xfId="28942" xr:uid="{00000000-0005-0000-0000-0000E8720000}"/>
    <cellStyle name="Normal 7 3 7 3 2 2 2 2" xfId="28943" xr:uid="{00000000-0005-0000-0000-0000E9720000}"/>
    <cellStyle name="Normal 7 3 7 3 2 2 3" xfId="28944" xr:uid="{00000000-0005-0000-0000-0000EA720000}"/>
    <cellStyle name="Normal 7 3 7 3 2 3" xfId="28945" xr:uid="{00000000-0005-0000-0000-0000EB720000}"/>
    <cellStyle name="Normal 7 3 7 3 2 3 2" xfId="28946" xr:uid="{00000000-0005-0000-0000-0000EC720000}"/>
    <cellStyle name="Normal 7 3 7 3 2 4" xfId="28947" xr:uid="{00000000-0005-0000-0000-0000ED720000}"/>
    <cellStyle name="Normal 7 3 7 3 3" xfId="28948" xr:uid="{00000000-0005-0000-0000-0000EE720000}"/>
    <cellStyle name="Normal 7 3 7 3 3 2" xfId="28949" xr:uid="{00000000-0005-0000-0000-0000EF720000}"/>
    <cellStyle name="Normal 7 3 7 3 3 2 2" xfId="28950" xr:uid="{00000000-0005-0000-0000-0000F0720000}"/>
    <cellStyle name="Normal 7 3 7 3 3 2 2 2" xfId="28951" xr:uid="{00000000-0005-0000-0000-0000F1720000}"/>
    <cellStyle name="Normal 7 3 7 3 3 2 3" xfId="28952" xr:uid="{00000000-0005-0000-0000-0000F2720000}"/>
    <cellStyle name="Normal 7 3 7 3 3 3" xfId="28953" xr:uid="{00000000-0005-0000-0000-0000F3720000}"/>
    <cellStyle name="Normal 7 3 7 3 3 3 2" xfId="28954" xr:uid="{00000000-0005-0000-0000-0000F4720000}"/>
    <cellStyle name="Normal 7 3 7 3 3 4" xfId="28955" xr:uid="{00000000-0005-0000-0000-0000F5720000}"/>
    <cellStyle name="Normal 7 3 7 3 4" xfId="28956" xr:uid="{00000000-0005-0000-0000-0000F6720000}"/>
    <cellStyle name="Normal 7 3 7 3 4 2" xfId="28957" xr:uid="{00000000-0005-0000-0000-0000F7720000}"/>
    <cellStyle name="Normal 7 3 7 3 4 2 2" xfId="28958" xr:uid="{00000000-0005-0000-0000-0000F8720000}"/>
    <cellStyle name="Normal 7 3 7 3 4 2 2 2" xfId="28959" xr:uid="{00000000-0005-0000-0000-0000F9720000}"/>
    <cellStyle name="Normal 7 3 7 3 4 2 3" xfId="28960" xr:uid="{00000000-0005-0000-0000-0000FA720000}"/>
    <cellStyle name="Normal 7 3 7 3 4 3" xfId="28961" xr:uid="{00000000-0005-0000-0000-0000FB720000}"/>
    <cellStyle name="Normal 7 3 7 3 4 3 2" xfId="28962" xr:uid="{00000000-0005-0000-0000-0000FC720000}"/>
    <cellStyle name="Normal 7 3 7 3 4 4" xfId="28963" xr:uid="{00000000-0005-0000-0000-0000FD720000}"/>
    <cellStyle name="Normal 7 3 7 3 5" xfId="28964" xr:uid="{00000000-0005-0000-0000-0000FE720000}"/>
    <cellStyle name="Normal 7 3 7 3 5 2" xfId="28965" xr:uid="{00000000-0005-0000-0000-0000FF720000}"/>
    <cellStyle name="Normal 7 3 7 3 5 2 2" xfId="28966" xr:uid="{00000000-0005-0000-0000-000000730000}"/>
    <cellStyle name="Normal 7 3 7 3 5 3" xfId="28967" xr:uid="{00000000-0005-0000-0000-000001730000}"/>
    <cellStyle name="Normal 7 3 7 3 6" xfId="28968" xr:uid="{00000000-0005-0000-0000-000002730000}"/>
    <cellStyle name="Normal 7 3 7 3 6 2" xfId="28969" xr:uid="{00000000-0005-0000-0000-000003730000}"/>
    <cellStyle name="Normal 7 3 7 3 7" xfId="28970" xr:uid="{00000000-0005-0000-0000-000004730000}"/>
    <cellStyle name="Normal 7 3 7 4" xfId="28971" xr:uid="{00000000-0005-0000-0000-000005730000}"/>
    <cellStyle name="Normal 7 3 7 4 2" xfId="28972" xr:uid="{00000000-0005-0000-0000-000006730000}"/>
    <cellStyle name="Normal 7 3 7 4 2 2" xfId="28973" xr:uid="{00000000-0005-0000-0000-000007730000}"/>
    <cellStyle name="Normal 7 3 7 4 2 2 2" xfId="28974" xr:uid="{00000000-0005-0000-0000-000008730000}"/>
    <cellStyle name="Normal 7 3 7 4 2 3" xfId="28975" xr:uid="{00000000-0005-0000-0000-000009730000}"/>
    <cellStyle name="Normal 7 3 7 4 3" xfId="28976" xr:uid="{00000000-0005-0000-0000-00000A730000}"/>
    <cellStyle name="Normal 7 3 7 4 3 2" xfId="28977" xr:uid="{00000000-0005-0000-0000-00000B730000}"/>
    <cellStyle name="Normal 7 3 7 4 4" xfId="28978" xr:uid="{00000000-0005-0000-0000-00000C730000}"/>
    <cellStyle name="Normal 7 3 7 5" xfId="28979" xr:uid="{00000000-0005-0000-0000-00000D730000}"/>
    <cellStyle name="Normal 7 3 7 5 2" xfId="28980" xr:uid="{00000000-0005-0000-0000-00000E730000}"/>
    <cellStyle name="Normal 7 3 7 5 2 2" xfId="28981" xr:uid="{00000000-0005-0000-0000-00000F730000}"/>
    <cellStyle name="Normal 7 3 7 5 2 2 2" xfId="28982" xr:uid="{00000000-0005-0000-0000-000010730000}"/>
    <cellStyle name="Normal 7 3 7 5 2 3" xfId="28983" xr:uid="{00000000-0005-0000-0000-000011730000}"/>
    <cellStyle name="Normal 7 3 7 5 3" xfId="28984" xr:uid="{00000000-0005-0000-0000-000012730000}"/>
    <cellStyle name="Normal 7 3 7 5 3 2" xfId="28985" xr:uid="{00000000-0005-0000-0000-000013730000}"/>
    <cellStyle name="Normal 7 3 7 5 4" xfId="28986" xr:uid="{00000000-0005-0000-0000-000014730000}"/>
    <cellStyle name="Normal 7 3 7 6" xfId="28987" xr:uid="{00000000-0005-0000-0000-000015730000}"/>
    <cellStyle name="Normal 7 3 7 6 2" xfId="28988" xr:uid="{00000000-0005-0000-0000-000016730000}"/>
    <cellStyle name="Normal 7 3 7 6 2 2" xfId="28989" xr:uid="{00000000-0005-0000-0000-000017730000}"/>
    <cellStyle name="Normal 7 3 7 6 2 2 2" xfId="28990" xr:uid="{00000000-0005-0000-0000-000018730000}"/>
    <cellStyle name="Normal 7 3 7 6 2 3" xfId="28991" xr:uid="{00000000-0005-0000-0000-000019730000}"/>
    <cellStyle name="Normal 7 3 7 6 3" xfId="28992" xr:uid="{00000000-0005-0000-0000-00001A730000}"/>
    <cellStyle name="Normal 7 3 7 6 3 2" xfId="28993" xr:uid="{00000000-0005-0000-0000-00001B730000}"/>
    <cellStyle name="Normal 7 3 7 6 4" xfId="28994" xr:uid="{00000000-0005-0000-0000-00001C730000}"/>
    <cellStyle name="Normal 7 3 7 7" xfId="28995" xr:uid="{00000000-0005-0000-0000-00001D730000}"/>
    <cellStyle name="Normal 7 3 7 7 2" xfId="28996" xr:uid="{00000000-0005-0000-0000-00001E730000}"/>
    <cellStyle name="Normal 7 3 7 7 2 2" xfId="28997" xr:uid="{00000000-0005-0000-0000-00001F730000}"/>
    <cellStyle name="Normal 7 3 7 7 2 2 2" xfId="28998" xr:uid="{00000000-0005-0000-0000-000020730000}"/>
    <cellStyle name="Normal 7 3 7 7 2 3" xfId="28999" xr:uid="{00000000-0005-0000-0000-000021730000}"/>
    <cellStyle name="Normal 7 3 7 7 3" xfId="29000" xr:uid="{00000000-0005-0000-0000-000022730000}"/>
    <cellStyle name="Normal 7 3 7 7 3 2" xfId="29001" xr:uid="{00000000-0005-0000-0000-000023730000}"/>
    <cellStyle name="Normal 7 3 7 7 4" xfId="29002" xr:uid="{00000000-0005-0000-0000-000024730000}"/>
    <cellStyle name="Normal 7 3 7 8" xfId="29003" xr:uid="{00000000-0005-0000-0000-000025730000}"/>
    <cellStyle name="Normal 7 3 7 8 2" xfId="29004" xr:uid="{00000000-0005-0000-0000-000026730000}"/>
    <cellStyle name="Normal 7 3 7 8 2 2" xfId="29005" xr:uid="{00000000-0005-0000-0000-000027730000}"/>
    <cellStyle name="Normal 7 3 7 8 3" xfId="29006" xr:uid="{00000000-0005-0000-0000-000028730000}"/>
    <cellStyle name="Normal 7 3 7 9" xfId="29007" xr:uid="{00000000-0005-0000-0000-000029730000}"/>
    <cellStyle name="Normal 7 3 7 9 2" xfId="29008" xr:uid="{00000000-0005-0000-0000-00002A730000}"/>
    <cellStyle name="Normal 7 3 8" xfId="29009" xr:uid="{00000000-0005-0000-0000-00002B730000}"/>
    <cellStyle name="Normal 7 3 8 10" xfId="29010" xr:uid="{00000000-0005-0000-0000-00002C730000}"/>
    <cellStyle name="Normal 7 3 8 2" xfId="29011" xr:uid="{00000000-0005-0000-0000-00002D730000}"/>
    <cellStyle name="Normal 7 3 8 2 2" xfId="29012" xr:uid="{00000000-0005-0000-0000-00002E730000}"/>
    <cellStyle name="Normal 7 3 8 2 2 2" xfId="29013" xr:uid="{00000000-0005-0000-0000-00002F730000}"/>
    <cellStyle name="Normal 7 3 8 2 2 2 2" xfId="29014" xr:uid="{00000000-0005-0000-0000-000030730000}"/>
    <cellStyle name="Normal 7 3 8 2 2 2 2 2" xfId="29015" xr:uid="{00000000-0005-0000-0000-000031730000}"/>
    <cellStyle name="Normal 7 3 8 2 2 2 3" xfId="29016" xr:uid="{00000000-0005-0000-0000-000032730000}"/>
    <cellStyle name="Normal 7 3 8 2 2 3" xfId="29017" xr:uid="{00000000-0005-0000-0000-000033730000}"/>
    <cellStyle name="Normal 7 3 8 2 2 3 2" xfId="29018" xr:uid="{00000000-0005-0000-0000-000034730000}"/>
    <cellStyle name="Normal 7 3 8 2 2 4" xfId="29019" xr:uid="{00000000-0005-0000-0000-000035730000}"/>
    <cellStyle name="Normal 7 3 8 2 3" xfId="29020" xr:uid="{00000000-0005-0000-0000-000036730000}"/>
    <cellStyle name="Normal 7 3 8 2 3 2" xfId="29021" xr:uid="{00000000-0005-0000-0000-000037730000}"/>
    <cellStyle name="Normal 7 3 8 2 3 2 2" xfId="29022" xr:uid="{00000000-0005-0000-0000-000038730000}"/>
    <cellStyle name="Normal 7 3 8 2 3 2 2 2" xfId="29023" xr:uid="{00000000-0005-0000-0000-000039730000}"/>
    <cellStyle name="Normal 7 3 8 2 3 2 3" xfId="29024" xr:uid="{00000000-0005-0000-0000-00003A730000}"/>
    <cellStyle name="Normal 7 3 8 2 3 3" xfId="29025" xr:uid="{00000000-0005-0000-0000-00003B730000}"/>
    <cellStyle name="Normal 7 3 8 2 3 3 2" xfId="29026" xr:uid="{00000000-0005-0000-0000-00003C730000}"/>
    <cellStyle name="Normal 7 3 8 2 3 4" xfId="29027" xr:uid="{00000000-0005-0000-0000-00003D730000}"/>
    <cellStyle name="Normal 7 3 8 2 4" xfId="29028" xr:uid="{00000000-0005-0000-0000-00003E730000}"/>
    <cellStyle name="Normal 7 3 8 2 4 2" xfId="29029" xr:uid="{00000000-0005-0000-0000-00003F730000}"/>
    <cellStyle name="Normal 7 3 8 2 4 2 2" xfId="29030" xr:uid="{00000000-0005-0000-0000-000040730000}"/>
    <cellStyle name="Normal 7 3 8 2 4 2 2 2" xfId="29031" xr:uid="{00000000-0005-0000-0000-000041730000}"/>
    <cellStyle name="Normal 7 3 8 2 4 2 3" xfId="29032" xr:uid="{00000000-0005-0000-0000-000042730000}"/>
    <cellStyle name="Normal 7 3 8 2 4 3" xfId="29033" xr:uid="{00000000-0005-0000-0000-000043730000}"/>
    <cellStyle name="Normal 7 3 8 2 4 3 2" xfId="29034" xr:uid="{00000000-0005-0000-0000-000044730000}"/>
    <cellStyle name="Normal 7 3 8 2 4 4" xfId="29035" xr:uid="{00000000-0005-0000-0000-000045730000}"/>
    <cellStyle name="Normal 7 3 8 2 5" xfId="29036" xr:uid="{00000000-0005-0000-0000-000046730000}"/>
    <cellStyle name="Normal 7 3 8 2 5 2" xfId="29037" xr:uid="{00000000-0005-0000-0000-000047730000}"/>
    <cellStyle name="Normal 7 3 8 2 5 2 2" xfId="29038" xr:uid="{00000000-0005-0000-0000-000048730000}"/>
    <cellStyle name="Normal 7 3 8 2 5 3" xfId="29039" xr:uid="{00000000-0005-0000-0000-000049730000}"/>
    <cellStyle name="Normal 7 3 8 2 6" xfId="29040" xr:uid="{00000000-0005-0000-0000-00004A730000}"/>
    <cellStyle name="Normal 7 3 8 2 6 2" xfId="29041" xr:uid="{00000000-0005-0000-0000-00004B730000}"/>
    <cellStyle name="Normal 7 3 8 2 7" xfId="29042" xr:uid="{00000000-0005-0000-0000-00004C730000}"/>
    <cellStyle name="Normal 7 3 8 3" xfId="29043" xr:uid="{00000000-0005-0000-0000-00004D730000}"/>
    <cellStyle name="Normal 7 3 8 3 2" xfId="29044" xr:uid="{00000000-0005-0000-0000-00004E730000}"/>
    <cellStyle name="Normal 7 3 8 3 2 2" xfId="29045" xr:uid="{00000000-0005-0000-0000-00004F730000}"/>
    <cellStyle name="Normal 7 3 8 3 2 2 2" xfId="29046" xr:uid="{00000000-0005-0000-0000-000050730000}"/>
    <cellStyle name="Normal 7 3 8 3 2 3" xfId="29047" xr:uid="{00000000-0005-0000-0000-000051730000}"/>
    <cellStyle name="Normal 7 3 8 3 3" xfId="29048" xr:uid="{00000000-0005-0000-0000-000052730000}"/>
    <cellStyle name="Normal 7 3 8 3 3 2" xfId="29049" xr:uid="{00000000-0005-0000-0000-000053730000}"/>
    <cellStyle name="Normal 7 3 8 3 4" xfId="29050" xr:uid="{00000000-0005-0000-0000-000054730000}"/>
    <cellStyle name="Normal 7 3 8 4" xfId="29051" xr:uid="{00000000-0005-0000-0000-000055730000}"/>
    <cellStyle name="Normal 7 3 8 4 2" xfId="29052" xr:uid="{00000000-0005-0000-0000-000056730000}"/>
    <cellStyle name="Normal 7 3 8 4 2 2" xfId="29053" xr:uid="{00000000-0005-0000-0000-000057730000}"/>
    <cellStyle name="Normal 7 3 8 4 2 2 2" xfId="29054" xr:uid="{00000000-0005-0000-0000-000058730000}"/>
    <cellStyle name="Normal 7 3 8 4 2 3" xfId="29055" xr:uid="{00000000-0005-0000-0000-000059730000}"/>
    <cellStyle name="Normal 7 3 8 4 3" xfId="29056" xr:uid="{00000000-0005-0000-0000-00005A730000}"/>
    <cellStyle name="Normal 7 3 8 4 3 2" xfId="29057" xr:uid="{00000000-0005-0000-0000-00005B730000}"/>
    <cellStyle name="Normal 7 3 8 4 4" xfId="29058" xr:uid="{00000000-0005-0000-0000-00005C730000}"/>
    <cellStyle name="Normal 7 3 8 5" xfId="29059" xr:uid="{00000000-0005-0000-0000-00005D730000}"/>
    <cellStyle name="Normal 7 3 8 5 2" xfId="29060" xr:uid="{00000000-0005-0000-0000-00005E730000}"/>
    <cellStyle name="Normal 7 3 8 5 2 2" xfId="29061" xr:uid="{00000000-0005-0000-0000-00005F730000}"/>
    <cellStyle name="Normal 7 3 8 5 2 2 2" xfId="29062" xr:uid="{00000000-0005-0000-0000-000060730000}"/>
    <cellStyle name="Normal 7 3 8 5 2 3" xfId="29063" xr:uid="{00000000-0005-0000-0000-000061730000}"/>
    <cellStyle name="Normal 7 3 8 5 3" xfId="29064" xr:uid="{00000000-0005-0000-0000-000062730000}"/>
    <cellStyle name="Normal 7 3 8 5 3 2" xfId="29065" xr:uid="{00000000-0005-0000-0000-000063730000}"/>
    <cellStyle name="Normal 7 3 8 5 4" xfId="29066" xr:uid="{00000000-0005-0000-0000-000064730000}"/>
    <cellStyle name="Normal 7 3 8 6" xfId="29067" xr:uid="{00000000-0005-0000-0000-000065730000}"/>
    <cellStyle name="Normal 7 3 8 6 2" xfId="29068" xr:uid="{00000000-0005-0000-0000-000066730000}"/>
    <cellStyle name="Normal 7 3 8 6 2 2" xfId="29069" xr:uid="{00000000-0005-0000-0000-000067730000}"/>
    <cellStyle name="Normal 7 3 8 6 2 2 2" xfId="29070" xr:uid="{00000000-0005-0000-0000-000068730000}"/>
    <cellStyle name="Normal 7 3 8 6 2 3" xfId="29071" xr:uid="{00000000-0005-0000-0000-000069730000}"/>
    <cellStyle name="Normal 7 3 8 6 3" xfId="29072" xr:uid="{00000000-0005-0000-0000-00006A730000}"/>
    <cellStyle name="Normal 7 3 8 6 3 2" xfId="29073" xr:uid="{00000000-0005-0000-0000-00006B730000}"/>
    <cellStyle name="Normal 7 3 8 6 4" xfId="29074" xr:uid="{00000000-0005-0000-0000-00006C730000}"/>
    <cellStyle name="Normal 7 3 8 7" xfId="29075" xr:uid="{00000000-0005-0000-0000-00006D730000}"/>
    <cellStyle name="Normal 7 3 8 7 2" xfId="29076" xr:uid="{00000000-0005-0000-0000-00006E730000}"/>
    <cellStyle name="Normal 7 3 8 7 2 2" xfId="29077" xr:uid="{00000000-0005-0000-0000-00006F730000}"/>
    <cellStyle name="Normal 7 3 8 7 3" xfId="29078" xr:uid="{00000000-0005-0000-0000-000070730000}"/>
    <cellStyle name="Normal 7 3 8 8" xfId="29079" xr:uid="{00000000-0005-0000-0000-000071730000}"/>
    <cellStyle name="Normal 7 3 8 8 2" xfId="29080" xr:uid="{00000000-0005-0000-0000-000072730000}"/>
    <cellStyle name="Normal 7 3 8 9" xfId="29081" xr:uid="{00000000-0005-0000-0000-000073730000}"/>
    <cellStyle name="Normal 7 3 8 9 2" xfId="29082" xr:uid="{00000000-0005-0000-0000-000074730000}"/>
    <cellStyle name="Normal 7 3 9" xfId="29083" xr:uid="{00000000-0005-0000-0000-000075730000}"/>
    <cellStyle name="Normal 7 3 9 2" xfId="29084" xr:uid="{00000000-0005-0000-0000-000076730000}"/>
    <cellStyle name="Normal 7 3 9 2 2" xfId="29085" xr:uid="{00000000-0005-0000-0000-000077730000}"/>
    <cellStyle name="Normal 7 3 9 2 2 2" xfId="29086" xr:uid="{00000000-0005-0000-0000-000078730000}"/>
    <cellStyle name="Normal 7 3 9 2 2 2 2" xfId="29087" xr:uid="{00000000-0005-0000-0000-000079730000}"/>
    <cellStyle name="Normal 7 3 9 2 2 2 2 2" xfId="29088" xr:uid="{00000000-0005-0000-0000-00007A730000}"/>
    <cellStyle name="Normal 7 3 9 2 2 2 3" xfId="29089" xr:uid="{00000000-0005-0000-0000-00007B730000}"/>
    <cellStyle name="Normal 7 3 9 2 2 3" xfId="29090" xr:uid="{00000000-0005-0000-0000-00007C730000}"/>
    <cellStyle name="Normal 7 3 9 2 2 3 2" xfId="29091" xr:uid="{00000000-0005-0000-0000-00007D730000}"/>
    <cellStyle name="Normal 7 3 9 2 2 4" xfId="29092" xr:uid="{00000000-0005-0000-0000-00007E730000}"/>
    <cellStyle name="Normal 7 3 9 2 3" xfId="29093" xr:uid="{00000000-0005-0000-0000-00007F730000}"/>
    <cellStyle name="Normal 7 3 9 2 3 2" xfId="29094" xr:uid="{00000000-0005-0000-0000-000080730000}"/>
    <cellStyle name="Normal 7 3 9 2 3 2 2" xfId="29095" xr:uid="{00000000-0005-0000-0000-000081730000}"/>
    <cellStyle name="Normal 7 3 9 2 3 2 2 2" xfId="29096" xr:uid="{00000000-0005-0000-0000-000082730000}"/>
    <cellStyle name="Normal 7 3 9 2 3 2 3" xfId="29097" xr:uid="{00000000-0005-0000-0000-000083730000}"/>
    <cellStyle name="Normal 7 3 9 2 3 3" xfId="29098" xr:uid="{00000000-0005-0000-0000-000084730000}"/>
    <cellStyle name="Normal 7 3 9 2 3 3 2" xfId="29099" xr:uid="{00000000-0005-0000-0000-000085730000}"/>
    <cellStyle name="Normal 7 3 9 2 3 4" xfId="29100" xr:uid="{00000000-0005-0000-0000-000086730000}"/>
    <cellStyle name="Normal 7 3 9 2 4" xfId="29101" xr:uid="{00000000-0005-0000-0000-000087730000}"/>
    <cellStyle name="Normal 7 3 9 2 4 2" xfId="29102" xr:uid="{00000000-0005-0000-0000-000088730000}"/>
    <cellStyle name="Normal 7 3 9 2 4 2 2" xfId="29103" xr:uid="{00000000-0005-0000-0000-000089730000}"/>
    <cellStyle name="Normal 7 3 9 2 4 2 2 2" xfId="29104" xr:uid="{00000000-0005-0000-0000-00008A730000}"/>
    <cellStyle name="Normal 7 3 9 2 4 2 3" xfId="29105" xr:uid="{00000000-0005-0000-0000-00008B730000}"/>
    <cellStyle name="Normal 7 3 9 2 4 3" xfId="29106" xr:uid="{00000000-0005-0000-0000-00008C730000}"/>
    <cellStyle name="Normal 7 3 9 2 4 3 2" xfId="29107" xr:uid="{00000000-0005-0000-0000-00008D730000}"/>
    <cellStyle name="Normal 7 3 9 2 4 4" xfId="29108" xr:uid="{00000000-0005-0000-0000-00008E730000}"/>
    <cellStyle name="Normal 7 3 9 2 5" xfId="29109" xr:uid="{00000000-0005-0000-0000-00008F730000}"/>
    <cellStyle name="Normal 7 3 9 2 5 2" xfId="29110" xr:uid="{00000000-0005-0000-0000-000090730000}"/>
    <cellStyle name="Normal 7 3 9 2 5 2 2" xfId="29111" xr:uid="{00000000-0005-0000-0000-000091730000}"/>
    <cellStyle name="Normal 7 3 9 2 5 3" xfId="29112" xr:uid="{00000000-0005-0000-0000-000092730000}"/>
    <cellStyle name="Normal 7 3 9 2 6" xfId="29113" xr:uid="{00000000-0005-0000-0000-000093730000}"/>
    <cellStyle name="Normal 7 3 9 2 6 2" xfId="29114" xr:uid="{00000000-0005-0000-0000-000094730000}"/>
    <cellStyle name="Normal 7 3 9 2 7" xfId="29115" xr:uid="{00000000-0005-0000-0000-000095730000}"/>
    <cellStyle name="Normal 7 3 9 3" xfId="29116" xr:uid="{00000000-0005-0000-0000-000096730000}"/>
    <cellStyle name="Normal 7 3 9 3 2" xfId="29117" xr:uid="{00000000-0005-0000-0000-000097730000}"/>
    <cellStyle name="Normal 7 3 9 3 2 2" xfId="29118" xr:uid="{00000000-0005-0000-0000-000098730000}"/>
    <cellStyle name="Normal 7 3 9 3 2 2 2" xfId="29119" xr:uid="{00000000-0005-0000-0000-000099730000}"/>
    <cellStyle name="Normal 7 3 9 3 2 3" xfId="29120" xr:uid="{00000000-0005-0000-0000-00009A730000}"/>
    <cellStyle name="Normal 7 3 9 3 3" xfId="29121" xr:uid="{00000000-0005-0000-0000-00009B730000}"/>
    <cellStyle name="Normal 7 3 9 3 3 2" xfId="29122" xr:uid="{00000000-0005-0000-0000-00009C730000}"/>
    <cellStyle name="Normal 7 3 9 3 4" xfId="29123" xr:uid="{00000000-0005-0000-0000-00009D730000}"/>
    <cellStyle name="Normal 7 3 9 4" xfId="29124" xr:uid="{00000000-0005-0000-0000-00009E730000}"/>
    <cellStyle name="Normal 7 3 9 4 2" xfId="29125" xr:uid="{00000000-0005-0000-0000-00009F730000}"/>
    <cellStyle name="Normal 7 3 9 4 2 2" xfId="29126" xr:uid="{00000000-0005-0000-0000-0000A0730000}"/>
    <cellStyle name="Normal 7 3 9 4 2 2 2" xfId="29127" xr:uid="{00000000-0005-0000-0000-0000A1730000}"/>
    <cellStyle name="Normal 7 3 9 4 2 3" xfId="29128" xr:uid="{00000000-0005-0000-0000-0000A2730000}"/>
    <cellStyle name="Normal 7 3 9 4 3" xfId="29129" xr:uid="{00000000-0005-0000-0000-0000A3730000}"/>
    <cellStyle name="Normal 7 3 9 4 3 2" xfId="29130" xr:uid="{00000000-0005-0000-0000-0000A4730000}"/>
    <cellStyle name="Normal 7 3 9 4 4" xfId="29131" xr:uid="{00000000-0005-0000-0000-0000A5730000}"/>
    <cellStyle name="Normal 7 3 9 5" xfId="29132" xr:uid="{00000000-0005-0000-0000-0000A6730000}"/>
    <cellStyle name="Normal 7 3 9 5 2" xfId="29133" xr:uid="{00000000-0005-0000-0000-0000A7730000}"/>
    <cellStyle name="Normal 7 3 9 5 2 2" xfId="29134" xr:uid="{00000000-0005-0000-0000-0000A8730000}"/>
    <cellStyle name="Normal 7 3 9 5 2 2 2" xfId="29135" xr:uid="{00000000-0005-0000-0000-0000A9730000}"/>
    <cellStyle name="Normal 7 3 9 5 2 3" xfId="29136" xr:uid="{00000000-0005-0000-0000-0000AA730000}"/>
    <cellStyle name="Normal 7 3 9 5 3" xfId="29137" xr:uid="{00000000-0005-0000-0000-0000AB730000}"/>
    <cellStyle name="Normal 7 3 9 5 3 2" xfId="29138" xr:uid="{00000000-0005-0000-0000-0000AC730000}"/>
    <cellStyle name="Normal 7 3 9 5 4" xfId="29139" xr:uid="{00000000-0005-0000-0000-0000AD730000}"/>
    <cellStyle name="Normal 7 3 9 6" xfId="29140" xr:uid="{00000000-0005-0000-0000-0000AE730000}"/>
    <cellStyle name="Normal 7 3 9 6 2" xfId="29141" xr:uid="{00000000-0005-0000-0000-0000AF730000}"/>
    <cellStyle name="Normal 7 3 9 6 2 2" xfId="29142" xr:uid="{00000000-0005-0000-0000-0000B0730000}"/>
    <cellStyle name="Normal 7 3 9 6 3" xfId="29143" xr:uid="{00000000-0005-0000-0000-0000B1730000}"/>
    <cellStyle name="Normal 7 3 9 7" xfId="29144" xr:uid="{00000000-0005-0000-0000-0000B2730000}"/>
    <cellStyle name="Normal 7 3 9 7 2" xfId="29145" xr:uid="{00000000-0005-0000-0000-0000B3730000}"/>
    <cellStyle name="Normal 7 3 9 8" xfId="29146" xr:uid="{00000000-0005-0000-0000-0000B4730000}"/>
    <cellStyle name="Normal 7 3 9 8 2" xfId="29147" xr:uid="{00000000-0005-0000-0000-0000B5730000}"/>
    <cellStyle name="Normal 7 3 9 9" xfId="29148" xr:uid="{00000000-0005-0000-0000-0000B6730000}"/>
    <cellStyle name="Normal 7 30" xfId="37327" xr:uid="{00000000-0005-0000-0000-0000B7730000}"/>
    <cellStyle name="Normal 7 31" xfId="37352" xr:uid="{00000000-0005-0000-0000-0000B8730000}"/>
    <cellStyle name="Normal 7 32" xfId="37899" xr:uid="{00000000-0005-0000-0000-0000B9730000}"/>
    <cellStyle name="Normal 7 4" xfId="576" xr:uid="{00000000-0005-0000-0000-0000BA730000}"/>
    <cellStyle name="Normal 7 4 10" xfId="29149" xr:uid="{00000000-0005-0000-0000-0000BB730000}"/>
    <cellStyle name="Normal 7 4 10 2" xfId="29150" xr:uid="{00000000-0005-0000-0000-0000BC730000}"/>
    <cellStyle name="Normal 7 4 10 2 2" xfId="29151" xr:uid="{00000000-0005-0000-0000-0000BD730000}"/>
    <cellStyle name="Normal 7 4 10 2 2 2" xfId="29152" xr:uid="{00000000-0005-0000-0000-0000BE730000}"/>
    <cellStyle name="Normal 7 4 10 2 2 2 2" xfId="29153" xr:uid="{00000000-0005-0000-0000-0000BF730000}"/>
    <cellStyle name="Normal 7 4 10 2 2 2 2 2" xfId="29154" xr:uid="{00000000-0005-0000-0000-0000C0730000}"/>
    <cellStyle name="Normal 7 4 10 2 2 2 3" xfId="29155" xr:uid="{00000000-0005-0000-0000-0000C1730000}"/>
    <cellStyle name="Normal 7 4 10 2 2 3" xfId="29156" xr:uid="{00000000-0005-0000-0000-0000C2730000}"/>
    <cellStyle name="Normal 7 4 10 2 2 3 2" xfId="29157" xr:uid="{00000000-0005-0000-0000-0000C3730000}"/>
    <cellStyle name="Normal 7 4 10 2 2 4" xfId="29158" xr:uid="{00000000-0005-0000-0000-0000C4730000}"/>
    <cellStyle name="Normal 7 4 10 2 3" xfId="29159" xr:uid="{00000000-0005-0000-0000-0000C5730000}"/>
    <cellStyle name="Normal 7 4 10 2 3 2" xfId="29160" xr:uid="{00000000-0005-0000-0000-0000C6730000}"/>
    <cellStyle name="Normal 7 4 10 2 3 2 2" xfId="29161" xr:uid="{00000000-0005-0000-0000-0000C7730000}"/>
    <cellStyle name="Normal 7 4 10 2 3 2 2 2" xfId="29162" xr:uid="{00000000-0005-0000-0000-0000C8730000}"/>
    <cellStyle name="Normal 7 4 10 2 3 2 3" xfId="29163" xr:uid="{00000000-0005-0000-0000-0000C9730000}"/>
    <cellStyle name="Normal 7 4 10 2 3 3" xfId="29164" xr:uid="{00000000-0005-0000-0000-0000CA730000}"/>
    <cellStyle name="Normal 7 4 10 2 3 3 2" xfId="29165" xr:uid="{00000000-0005-0000-0000-0000CB730000}"/>
    <cellStyle name="Normal 7 4 10 2 3 4" xfId="29166" xr:uid="{00000000-0005-0000-0000-0000CC730000}"/>
    <cellStyle name="Normal 7 4 10 2 4" xfId="29167" xr:uid="{00000000-0005-0000-0000-0000CD730000}"/>
    <cellStyle name="Normal 7 4 10 2 4 2" xfId="29168" xr:uid="{00000000-0005-0000-0000-0000CE730000}"/>
    <cellStyle name="Normal 7 4 10 2 4 2 2" xfId="29169" xr:uid="{00000000-0005-0000-0000-0000CF730000}"/>
    <cellStyle name="Normal 7 4 10 2 4 2 2 2" xfId="29170" xr:uid="{00000000-0005-0000-0000-0000D0730000}"/>
    <cellStyle name="Normal 7 4 10 2 4 2 3" xfId="29171" xr:uid="{00000000-0005-0000-0000-0000D1730000}"/>
    <cellStyle name="Normal 7 4 10 2 4 3" xfId="29172" xr:uid="{00000000-0005-0000-0000-0000D2730000}"/>
    <cellStyle name="Normal 7 4 10 2 4 3 2" xfId="29173" xr:uid="{00000000-0005-0000-0000-0000D3730000}"/>
    <cellStyle name="Normal 7 4 10 2 4 4" xfId="29174" xr:uid="{00000000-0005-0000-0000-0000D4730000}"/>
    <cellStyle name="Normal 7 4 10 2 5" xfId="29175" xr:uid="{00000000-0005-0000-0000-0000D5730000}"/>
    <cellStyle name="Normal 7 4 10 2 5 2" xfId="29176" xr:uid="{00000000-0005-0000-0000-0000D6730000}"/>
    <cellStyle name="Normal 7 4 10 2 5 2 2" xfId="29177" xr:uid="{00000000-0005-0000-0000-0000D7730000}"/>
    <cellStyle name="Normal 7 4 10 2 5 3" xfId="29178" xr:uid="{00000000-0005-0000-0000-0000D8730000}"/>
    <cellStyle name="Normal 7 4 10 2 6" xfId="29179" xr:uid="{00000000-0005-0000-0000-0000D9730000}"/>
    <cellStyle name="Normal 7 4 10 2 6 2" xfId="29180" xr:uid="{00000000-0005-0000-0000-0000DA730000}"/>
    <cellStyle name="Normal 7 4 10 2 7" xfId="29181" xr:uid="{00000000-0005-0000-0000-0000DB730000}"/>
    <cellStyle name="Normal 7 4 10 3" xfId="29182" xr:uid="{00000000-0005-0000-0000-0000DC730000}"/>
    <cellStyle name="Normal 7 4 10 3 2" xfId="29183" xr:uid="{00000000-0005-0000-0000-0000DD730000}"/>
    <cellStyle name="Normal 7 4 10 3 2 2" xfId="29184" xr:uid="{00000000-0005-0000-0000-0000DE730000}"/>
    <cellStyle name="Normal 7 4 10 3 2 2 2" xfId="29185" xr:uid="{00000000-0005-0000-0000-0000DF730000}"/>
    <cellStyle name="Normal 7 4 10 3 2 3" xfId="29186" xr:uid="{00000000-0005-0000-0000-0000E0730000}"/>
    <cellStyle name="Normal 7 4 10 3 3" xfId="29187" xr:uid="{00000000-0005-0000-0000-0000E1730000}"/>
    <cellStyle name="Normal 7 4 10 3 3 2" xfId="29188" xr:uid="{00000000-0005-0000-0000-0000E2730000}"/>
    <cellStyle name="Normal 7 4 10 3 4" xfId="29189" xr:uid="{00000000-0005-0000-0000-0000E3730000}"/>
    <cellStyle name="Normal 7 4 10 4" xfId="29190" xr:uid="{00000000-0005-0000-0000-0000E4730000}"/>
    <cellStyle name="Normal 7 4 10 4 2" xfId="29191" xr:uid="{00000000-0005-0000-0000-0000E5730000}"/>
    <cellStyle name="Normal 7 4 10 4 2 2" xfId="29192" xr:uid="{00000000-0005-0000-0000-0000E6730000}"/>
    <cellStyle name="Normal 7 4 10 4 2 2 2" xfId="29193" xr:uid="{00000000-0005-0000-0000-0000E7730000}"/>
    <cellStyle name="Normal 7 4 10 4 2 3" xfId="29194" xr:uid="{00000000-0005-0000-0000-0000E8730000}"/>
    <cellStyle name="Normal 7 4 10 4 3" xfId="29195" xr:uid="{00000000-0005-0000-0000-0000E9730000}"/>
    <cellStyle name="Normal 7 4 10 4 3 2" xfId="29196" xr:uid="{00000000-0005-0000-0000-0000EA730000}"/>
    <cellStyle name="Normal 7 4 10 4 4" xfId="29197" xr:uid="{00000000-0005-0000-0000-0000EB730000}"/>
    <cellStyle name="Normal 7 4 10 5" xfId="29198" xr:uid="{00000000-0005-0000-0000-0000EC730000}"/>
    <cellStyle name="Normal 7 4 10 5 2" xfId="29199" xr:uid="{00000000-0005-0000-0000-0000ED730000}"/>
    <cellStyle name="Normal 7 4 10 5 2 2" xfId="29200" xr:uid="{00000000-0005-0000-0000-0000EE730000}"/>
    <cellStyle name="Normal 7 4 10 5 2 2 2" xfId="29201" xr:uid="{00000000-0005-0000-0000-0000EF730000}"/>
    <cellStyle name="Normal 7 4 10 5 2 3" xfId="29202" xr:uid="{00000000-0005-0000-0000-0000F0730000}"/>
    <cellStyle name="Normal 7 4 10 5 3" xfId="29203" xr:uid="{00000000-0005-0000-0000-0000F1730000}"/>
    <cellStyle name="Normal 7 4 10 5 3 2" xfId="29204" xr:uid="{00000000-0005-0000-0000-0000F2730000}"/>
    <cellStyle name="Normal 7 4 10 5 4" xfId="29205" xr:uid="{00000000-0005-0000-0000-0000F3730000}"/>
    <cellStyle name="Normal 7 4 10 6" xfId="29206" xr:uid="{00000000-0005-0000-0000-0000F4730000}"/>
    <cellStyle name="Normal 7 4 10 6 2" xfId="29207" xr:uid="{00000000-0005-0000-0000-0000F5730000}"/>
    <cellStyle name="Normal 7 4 10 6 2 2" xfId="29208" xr:uid="{00000000-0005-0000-0000-0000F6730000}"/>
    <cellStyle name="Normal 7 4 10 6 3" xfId="29209" xr:uid="{00000000-0005-0000-0000-0000F7730000}"/>
    <cellStyle name="Normal 7 4 10 7" xfId="29210" xr:uid="{00000000-0005-0000-0000-0000F8730000}"/>
    <cellStyle name="Normal 7 4 10 7 2" xfId="29211" xr:uid="{00000000-0005-0000-0000-0000F9730000}"/>
    <cellStyle name="Normal 7 4 10 8" xfId="29212" xr:uid="{00000000-0005-0000-0000-0000FA730000}"/>
    <cellStyle name="Normal 7 4 10 8 2" xfId="29213" xr:uid="{00000000-0005-0000-0000-0000FB730000}"/>
    <cellStyle name="Normal 7 4 10 9" xfId="29214" xr:uid="{00000000-0005-0000-0000-0000FC730000}"/>
    <cellStyle name="Normal 7 4 11" xfId="29215" xr:uid="{00000000-0005-0000-0000-0000FD730000}"/>
    <cellStyle name="Normal 7 4 11 2" xfId="29216" xr:uid="{00000000-0005-0000-0000-0000FE730000}"/>
    <cellStyle name="Normal 7 4 11 2 2" xfId="29217" xr:uid="{00000000-0005-0000-0000-0000FF730000}"/>
    <cellStyle name="Normal 7 4 11 2 2 2" xfId="29218" xr:uid="{00000000-0005-0000-0000-000000740000}"/>
    <cellStyle name="Normal 7 4 11 2 2 2 2" xfId="29219" xr:uid="{00000000-0005-0000-0000-000001740000}"/>
    <cellStyle name="Normal 7 4 11 2 2 3" xfId="29220" xr:uid="{00000000-0005-0000-0000-000002740000}"/>
    <cellStyle name="Normal 7 4 11 2 3" xfId="29221" xr:uid="{00000000-0005-0000-0000-000003740000}"/>
    <cellStyle name="Normal 7 4 11 2 3 2" xfId="29222" xr:uid="{00000000-0005-0000-0000-000004740000}"/>
    <cellStyle name="Normal 7 4 11 2 4" xfId="29223" xr:uid="{00000000-0005-0000-0000-000005740000}"/>
    <cellStyle name="Normal 7 4 11 3" xfId="29224" xr:uid="{00000000-0005-0000-0000-000006740000}"/>
    <cellStyle name="Normal 7 4 11 3 2" xfId="29225" xr:uid="{00000000-0005-0000-0000-000007740000}"/>
    <cellStyle name="Normal 7 4 11 3 2 2" xfId="29226" xr:uid="{00000000-0005-0000-0000-000008740000}"/>
    <cellStyle name="Normal 7 4 11 3 2 2 2" xfId="29227" xr:uid="{00000000-0005-0000-0000-000009740000}"/>
    <cellStyle name="Normal 7 4 11 3 2 3" xfId="29228" xr:uid="{00000000-0005-0000-0000-00000A740000}"/>
    <cellStyle name="Normal 7 4 11 3 3" xfId="29229" xr:uid="{00000000-0005-0000-0000-00000B740000}"/>
    <cellStyle name="Normal 7 4 11 3 3 2" xfId="29230" xr:uid="{00000000-0005-0000-0000-00000C740000}"/>
    <cellStyle name="Normal 7 4 11 3 4" xfId="29231" xr:uid="{00000000-0005-0000-0000-00000D740000}"/>
    <cellStyle name="Normal 7 4 11 4" xfId="29232" xr:uid="{00000000-0005-0000-0000-00000E740000}"/>
    <cellStyle name="Normal 7 4 11 4 2" xfId="29233" xr:uid="{00000000-0005-0000-0000-00000F740000}"/>
    <cellStyle name="Normal 7 4 11 4 2 2" xfId="29234" xr:uid="{00000000-0005-0000-0000-000010740000}"/>
    <cellStyle name="Normal 7 4 11 4 2 2 2" xfId="29235" xr:uid="{00000000-0005-0000-0000-000011740000}"/>
    <cellStyle name="Normal 7 4 11 4 2 3" xfId="29236" xr:uid="{00000000-0005-0000-0000-000012740000}"/>
    <cellStyle name="Normal 7 4 11 4 3" xfId="29237" xr:uid="{00000000-0005-0000-0000-000013740000}"/>
    <cellStyle name="Normal 7 4 11 4 3 2" xfId="29238" xr:uid="{00000000-0005-0000-0000-000014740000}"/>
    <cellStyle name="Normal 7 4 11 4 4" xfId="29239" xr:uid="{00000000-0005-0000-0000-000015740000}"/>
    <cellStyle name="Normal 7 4 11 5" xfId="29240" xr:uid="{00000000-0005-0000-0000-000016740000}"/>
    <cellStyle name="Normal 7 4 11 5 2" xfId="29241" xr:uid="{00000000-0005-0000-0000-000017740000}"/>
    <cellStyle name="Normal 7 4 11 5 2 2" xfId="29242" xr:uid="{00000000-0005-0000-0000-000018740000}"/>
    <cellStyle name="Normal 7 4 11 5 3" xfId="29243" xr:uid="{00000000-0005-0000-0000-000019740000}"/>
    <cellStyle name="Normal 7 4 11 6" xfId="29244" xr:uid="{00000000-0005-0000-0000-00001A740000}"/>
    <cellStyle name="Normal 7 4 11 6 2" xfId="29245" xr:uid="{00000000-0005-0000-0000-00001B740000}"/>
    <cellStyle name="Normal 7 4 11 7" xfId="29246" xr:uid="{00000000-0005-0000-0000-00001C740000}"/>
    <cellStyle name="Normal 7 4 11 7 2" xfId="29247" xr:uid="{00000000-0005-0000-0000-00001D740000}"/>
    <cellStyle name="Normal 7 4 11 8" xfId="29248" xr:uid="{00000000-0005-0000-0000-00001E740000}"/>
    <cellStyle name="Normal 7 4 12" xfId="29249" xr:uid="{00000000-0005-0000-0000-00001F740000}"/>
    <cellStyle name="Normal 7 4 12 2" xfId="29250" xr:uid="{00000000-0005-0000-0000-000020740000}"/>
    <cellStyle name="Normal 7 4 12 2 2" xfId="29251" xr:uid="{00000000-0005-0000-0000-000021740000}"/>
    <cellStyle name="Normal 7 4 12 2 2 2" xfId="29252" xr:uid="{00000000-0005-0000-0000-000022740000}"/>
    <cellStyle name="Normal 7 4 12 2 3" xfId="29253" xr:uid="{00000000-0005-0000-0000-000023740000}"/>
    <cellStyle name="Normal 7 4 12 3" xfId="29254" xr:uid="{00000000-0005-0000-0000-000024740000}"/>
    <cellStyle name="Normal 7 4 12 3 2" xfId="29255" xr:uid="{00000000-0005-0000-0000-000025740000}"/>
    <cellStyle name="Normal 7 4 12 4" xfId="29256" xr:uid="{00000000-0005-0000-0000-000026740000}"/>
    <cellStyle name="Normal 7 4 13" xfId="29257" xr:uid="{00000000-0005-0000-0000-000027740000}"/>
    <cellStyle name="Normal 7 4 13 2" xfId="29258" xr:uid="{00000000-0005-0000-0000-000028740000}"/>
    <cellStyle name="Normal 7 4 13 2 2" xfId="29259" xr:uid="{00000000-0005-0000-0000-000029740000}"/>
    <cellStyle name="Normal 7 4 13 2 2 2" xfId="29260" xr:uid="{00000000-0005-0000-0000-00002A740000}"/>
    <cellStyle name="Normal 7 4 13 2 3" xfId="29261" xr:uid="{00000000-0005-0000-0000-00002B740000}"/>
    <cellStyle name="Normal 7 4 13 3" xfId="29262" xr:uid="{00000000-0005-0000-0000-00002C740000}"/>
    <cellStyle name="Normal 7 4 13 3 2" xfId="29263" xr:uid="{00000000-0005-0000-0000-00002D740000}"/>
    <cellStyle name="Normal 7 4 13 4" xfId="29264" xr:uid="{00000000-0005-0000-0000-00002E740000}"/>
    <cellStyle name="Normal 7 4 14" xfId="29265" xr:uid="{00000000-0005-0000-0000-00002F740000}"/>
    <cellStyle name="Normal 7 4 14 2" xfId="29266" xr:uid="{00000000-0005-0000-0000-000030740000}"/>
    <cellStyle name="Normal 7 4 14 2 2" xfId="29267" xr:uid="{00000000-0005-0000-0000-000031740000}"/>
    <cellStyle name="Normal 7 4 14 2 2 2" xfId="29268" xr:uid="{00000000-0005-0000-0000-000032740000}"/>
    <cellStyle name="Normal 7 4 14 2 3" xfId="29269" xr:uid="{00000000-0005-0000-0000-000033740000}"/>
    <cellStyle name="Normal 7 4 14 3" xfId="29270" xr:uid="{00000000-0005-0000-0000-000034740000}"/>
    <cellStyle name="Normal 7 4 14 3 2" xfId="29271" xr:uid="{00000000-0005-0000-0000-000035740000}"/>
    <cellStyle name="Normal 7 4 14 4" xfId="29272" xr:uid="{00000000-0005-0000-0000-000036740000}"/>
    <cellStyle name="Normal 7 4 15" xfId="29273" xr:uid="{00000000-0005-0000-0000-000037740000}"/>
    <cellStyle name="Normal 7 4 15 2" xfId="29274" xr:uid="{00000000-0005-0000-0000-000038740000}"/>
    <cellStyle name="Normal 7 4 15 2 2" xfId="29275" xr:uid="{00000000-0005-0000-0000-000039740000}"/>
    <cellStyle name="Normal 7 4 15 2 2 2" xfId="29276" xr:uid="{00000000-0005-0000-0000-00003A740000}"/>
    <cellStyle name="Normal 7 4 15 2 3" xfId="29277" xr:uid="{00000000-0005-0000-0000-00003B740000}"/>
    <cellStyle name="Normal 7 4 15 3" xfId="29278" xr:uid="{00000000-0005-0000-0000-00003C740000}"/>
    <cellStyle name="Normal 7 4 15 3 2" xfId="29279" xr:uid="{00000000-0005-0000-0000-00003D740000}"/>
    <cellStyle name="Normal 7 4 15 4" xfId="29280" xr:uid="{00000000-0005-0000-0000-00003E740000}"/>
    <cellStyle name="Normal 7 4 16" xfId="29281" xr:uid="{00000000-0005-0000-0000-00003F740000}"/>
    <cellStyle name="Normal 7 4 16 2" xfId="29282" xr:uid="{00000000-0005-0000-0000-000040740000}"/>
    <cellStyle name="Normal 7 4 16 2 2" xfId="29283" xr:uid="{00000000-0005-0000-0000-000041740000}"/>
    <cellStyle name="Normal 7 4 16 3" xfId="29284" xr:uid="{00000000-0005-0000-0000-000042740000}"/>
    <cellStyle name="Normal 7 4 17" xfId="29285" xr:uid="{00000000-0005-0000-0000-000043740000}"/>
    <cellStyle name="Normal 7 4 17 2" xfId="29286" xr:uid="{00000000-0005-0000-0000-000044740000}"/>
    <cellStyle name="Normal 7 4 18" xfId="29287" xr:uid="{00000000-0005-0000-0000-000045740000}"/>
    <cellStyle name="Normal 7 4 18 2" xfId="29288" xr:uid="{00000000-0005-0000-0000-000046740000}"/>
    <cellStyle name="Normal 7 4 19" xfId="29289" xr:uid="{00000000-0005-0000-0000-000047740000}"/>
    <cellStyle name="Normal 7 4 19 2" xfId="29290" xr:uid="{00000000-0005-0000-0000-000048740000}"/>
    <cellStyle name="Normal 7 4 2" xfId="577" xr:uid="{00000000-0005-0000-0000-000049740000}"/>
    <cellStyle name="Normal 7 4 2 10" xfId="29291" xr:uid="{00000000-0005-0000-0000-00004A740000}"/>
    <cellStyle name="Normal 7 4 2 10 2" xfId="29292" xr:uid="{00000000-0005-0000-0000-00004B740000}"/>
    <cellStyle name="Normal 7 4 2 10 2 2" xfId="29293" xr:uid="{00000000-0005-0000-0000-00004C740000}"/>
    <cellStyle name="Normal 7 4 2 10 2 2 2" xfId="29294" xr:uid="{00000000-0005-0000-0000-00004D740000}"/>
    <cellStyle name="Normal 7 4 2 10 2 3" xfId="29295" xr:uid="{00000000-0005-0000-0000-00004E740000}"/>
    <cellStyle name="Normal 7 4 2 10 3" xfId="29296" xr:uid="{00000000-0005-0000-0000-00004F740000}"/>
    <cellStyle name="Normal 7 4 2 10 3 2" xfId="29297" xr:uid="{00000000-0005-0000-0000-000050740000}"/>
    <cellStyle name="Normal 7 4 2 10 4" xfId="29298" xr:uid="{00000000-0005-0000-0000-000051740000}"/>
    <cellStyle name="Normal 7 4 2 11" xfId="29299" xr:uid="{00000000-0005-0000-0000-000052740000}"/>
    <cellStyle name="Normal 7 4 2 11 2" xfId="29300" xr:uid="{00000000-0005-0000-0000-000053740000}"/>
    <cellStyle name="Normal 7 4 2 11 2 2" xfId="29301" xr:uid="{00000000-0005-0000-0000-000054740000}"/>
    <cellStyle name="Normal 7 4 2 11 2 2 2" xfId="29302" xr:uid="{00000000-0005-0000-0000-000055740000}"/>
    <cellStyle name="Normal 7 4 2 11 2 3" xfId="29303" xr:uid="{00000000-0005-0000-0000-000056740000}"/>
    <cellStyle name="Normal 7 4 2 11 3" xfId="29304" xr:uid="{00000000-0005-0000-0000-000057740000}"/>
    <cellStyle name="Normal 7 4 2 11 3 2" xfId="29305" xr:uid="{00000000-0005-0000-0000-000058740000}"/>
    <cellStyle name="Normal 7 4 2 11 4" xfId="29306" xr:uid="{00000000-0005-0000-0000-000059740000}"/>
    <cellStyle name="Normal 7 4 2 12" xfId="29307" xr:uid="{00000000-0005-0000-0000-00005A740000}"/>
    <cellStyle name="Normal 7 4 2 12 2" xfId="29308" xr:uid="{00000000-0005-0000-0000-00005B740000}"/>
    <cellStyle name="Normal 7 4 2 12 2 2" xfId="29309" xr:uid="{00000000-0005-0000-0000-00005C740000}"/>
    <cellStyle name="Normal 7 4 2 12 2 2 2" xfId="29310" xr:uid="{00000000-0005-0000-0000-00005D740000}"/>
    <cellStyle name="Normal 7 4 2 12 2 3" xfId="29311" xr:uid="{00000000-0005-0000-0000-00005E740000}"/>
    <cellStyle name="Normal 7 4 2 12 3" xfId="29312" xr:uid="{00000000-0005-0000-0000-00005F740000}"/>
    <cellStyle name="Normal 7 4 2 12 3 2" xfId="29313" xr:uid="{00000000-0005-0000-0000-000060740000}"/>
    <cellStyle name="Normal 7 4 2 12 4" xfId="29314" xr:uid="{00000000-0005-0000-0000-000061740000}"/>
    <cellStyle name="Normal 7 4 2 13" xfId="29315" xr:uid="{00000000-0005-0000-0000-000062740000}"/>
    <cellStyle name="Normal 7 4 2 13 2" xfId="29316" xr:uid="{00000000-0005-0000-0000-000063740000}"/>
    <cellStyle name="Normal 7 4 2 13 2 2" xfId="29317" xr:uid="{00000000-0005-0000-0000-000064740000}"/>
    <cellStyle name="Normal 7 4 2 13 3" xfId="29318" xr:uid="{00000000-0005-0000-0000-000065740000}"/>
    <cellStyle name="Normal 7 4 2 14" xfId="29319" xr:uid="{00000000-0005-0000-0000-000066740000}"/>
    <cellStyle name="Normal 7 4 2 14 2" xfId="29320" xr:uid="{00000000-0005-0000-0000-000067740000}"/>
    <cellStyle name="Normal 7 4 2 15" xfId="29321" xr:uid="{00000000-0005-0000-0000-000068740000}"/>
    <cellStyle name="Normal 7 4 2 15 2" xfId="29322" xr:uid="{00000000-0005-0000-0000-000069740000}"/>
    <cellStyle name="Normal 7 4 2 16" xfId="29323" xr:uid="{00000000-0005-0000-0000-00006A740000}"/>
    <cellStyle name="Normal 7 4 2 16 2" xfId="29324" xr:uid="{00000000-0005-0000-0000-00006B740000}"/>
    <cellStyle name="Normal 7 4 2 17" xfId="29325" xr:uid="{00000000-0005-0000-0000-00006C740000}"/>
    <cellStyle name="Normal 7 4 2 18" xfId="29326" xr:uid="{00000000-0005-0000-0000-00006D740000}"/>
    <cellStyle name="Normal 7 4 2 19" xfId="29327" xr:uid="{00000000-0005-0000-0000-00006E740000}"/>
    <cellStyle name="Normal 7 4 2 2" xfId="578" xr:uid="{00000000-0005-0000-0000-00006F740000}"/>
    <cellStyle name="Normal 7 4 2 2 10" xfId="29328" xr:uid="{00000000-0005-0000-0000-000070740000}"/>
    <cellStyle name="Normal 7 4 2 2 10 2" xfId="29329" xr:uid="{00000000-0005-0000-0000-000071740000}"/>
    <cellStyle name="Normal 7 4 2 2 10 2 2" xfId="29330" xr:uid="{00000000-0005-0000-0000-000072740000}"/>
    <cellStyle name="Normal 7 4 2 2 10 2 2 2" xfId="29331" xr:uid="{00000000-0005-0000-0000-000073740000}"/>
    <cellStyle name="Normal 7 4 2 2 10 2 3" xfId="29332" xr:uid="{00000000-0005-0000-0000-000074740000}"/>
    <cellStyle name="Normal 7 4 2 2 10 3" xfId="29333" xr:uid="{00000000-0005-0000-0000-000075740000}"/>
    <cellStyle name="Normal 7 4 2 2 10 3 2" xfId="29334" xr:uid="{00000000-0005-0000-0000-000076740000}"/>
    <cellStyle name="Normal 7 4 2 2 10 4" xfId="29335" xr:uid="{00000000-0005-0000-0000-000077740000}"/>
    <cellStyle name="Normal 7 4 2 2 11" xfId="29336" xr:uid="{00000000-0005-0000-0000-000078740000}"/>
    <cellStyle name="Normal 7 4 2 2 11 2" xfId="29337" xr:uid="{00000000-0005-0000-0000-000079740000}"/>
    <cellStyle name="Normal 7 4 2 2 11 2 2" xfId="29338" xr:uid="{00000000-0005-0000-0000-00007A740000}"/>
    <cellStyle name="Normal 7 4 2 2 11 3" xfId="29339" xr:uid="{00000000-0005-0000-0000-00007B740000}"/>
    <cellStyle name="Normal 7 4 2 2 12" xfId="29340" xr:uid="{00000000-0005-0000-0000-00007C740000}"/>
    <cellStyle name="Normal 7 4 2 2 12 2" xfId="29341" xr:uid="{00000000-0005-0000-0000-00007D740000}"/>
    <cellStyle name="Normal 7 4 2 2 13" xfId="29342" xr:uid="{00000000-0005-0000-0000-00007E740000}"/>
    <cellStyle name="Normal 7 4 2 2 13 2" xfId="29343" xr:uid="{00000000-0005-0000-0000-00007F740000}"/>
    <cellStyle name="Normal 7 4 2 2 14" xfId="29344" xr:uid="{00000000-0005-0000-0000-000080740000}"/>
    <cellStyle name="Normal 7 4 2 2 15" xfId="29345" xr:uid="{00000000-0005-0000-0000-000081740000}"/>
    <cellStyle name="Normal 7 4 2 2 16" xfId="29346" xr:uid="{00000000-0005-0000-0000-000082740000}"/>
    <cellStyle name="Normal 7 4 2 2 2" xfId="29347" xr:uid="{00000000-0005-0000-0000-000083740000}"/>
    <cellStyle name="Normal 7 4 2 2 2 10" xfId="29348" xr:uid="{00000000-0005-0000-0000-000084740000}"/>
    <cellStyle name="Normal 7 4 2 2 2 10 2" xfId="29349" xr:uid="{00000000-0005-0000-0000-000085740000}"/>
    <cellStyle name="Normal 7 4 2 2 2 11" xfId="29350" xr:uid="{00000000-0005-0000-0000-000086740000}"/>
    <cellStyle name="Normal 7 4 2 2 2 2" xfId="29351" xr:uid="{00000000-0005-0000-0000-000087740000}"/>
    <cellStyle name="Normal 7 4 2 2 2 2 2" xfId="29352" xr:uid="{00000000-0005-0000-0000-000088740000}"/>
    <cellStyle name="Normal 7 4 2 2 2 2 2 2" xfId="29353" xr:uid="{00000000-0005-0000-0000-000089740000}"/>
    <cellStyle name="Normal 7 4 2 2 2 2 2 2 2" xfId="29354" xr:uid="{00000000-0005-0000-0000-00008A740000}"/>
    <cellStyle name="Normal 7 4 2 2 2 2 2 2 2 2" xfId="29355" xr:uid="{00000000-0005-0000-0000-00008B740000}"/>
    <cellStyle name="Normal 7 4 2 2 2 2 2 2 2 2 2" xfId="29356" xr:uid="{00000000-0005-0000-0000-00008C740000}"/>
    <cellStyle name="Normal 7 4 2 2 2 2 2 2 2 3" xfId="29357" xr:uid="{00000000-0005-0000-0000-00008D740000}"/>
    <cellStyle name="Normal 7 4 2 2 2 2 2 2 3" xfId="29358" xr:uid="{00000000-0005-0000-0000-00008E740000}"/>
    <cellStyle name="Normal 7 4 2 2 2 2 2 2 3 2" xfId="29359" xr:uid="{00000000-0005-0000-0000-00008F740000}"/>
    <cellStyle name="Normal 7 4 2 2 2 2 2 2 4" xfId="29360" xr:uid="{00000000-0005-0000-0000-000090740000}"/>
    <cellStyle name="Normal 7 4 2 2 2 2 2 3" xfId="29361" xr:uid="{00000000-0005-0000-0000-000091740000}"/>
    <cellStyle name="Normal 7 4 2 2 2 2 2 3 2" xfId="29362" xr:uid="{00000000-0005-0000-0000-000092740000}"/>
    <cellStyle name="Normal 7 4 2 2 2 2 2 3 2 2" xfId="29363" xr:uid="{00000000-0005-0000-0000-000093740000}"/>
    <cellStyle name="Normal 7 4 2 2 2 2 2 3 2 2 2" xfId="29364" xr:uid="{00000000-0005-0000-0000-000094740000}"/>
    <cellStyle name="Normal 7 4 2 2 2 2 2 3 2 3" xfId="29365" xr:uid="{00000000-0005-0000-0000-000095740000}"/>
    <cellStyle name="Normal 7 4 2 2 2 2 2 3 3" xfId="29366" xr:uid="{00000000-0005-0000-0000-000096740000}"/>
    <cellStyle name="Normal 7 4 2 2 2 2 2 3 3 2" xfId="29367" xr:uid="{00000000-0005-0000-0000-000097740000}"/>
    <cellStyle name="Normal 7 4 2 2 2 2 2 3 4" xfId="29368" xr:uid="{00000000-0005-0000-0000-000098740000}"/>
    <cellStyle name="Normal 7 4 2 2 2 2 2 4" xfId="29369" xr:uid="{00000000-0005-0000-0000-000099740000}"/>
    <cellStyle name="Normal 7 4 2 2 2 2 2 4 2" xfId="29370" xr:uid="{00000000-0005-0000-0000-00009A740000}"/>
    <cellStyle name="Normal 7 4 2 2 2 2 2 4 2 2" xfId="29371" xr:uid="{00000000-0005-0000-0000-00009B740000}"/>
    <cellStyle name="Normal 7 4 2 2 2 2 2 4 2 2 2" xfId="29372" xr:uid="{00000000-0005-0000-0000-00009C740000}"/>
    <cellStyle name="Normal 7 4 2 2 2 2 2 4 2 3" xfId="29373" xr:uid="{00000000-0005-0000-0000-00009D740000}"/>
    <cellStyle name="Normal 7 4 2 2 2 2 2 4 3" xfId="29374" xr:uid="{00000000-0005-0000-0000-00009E740000}"/>
    <cellStyle name="Normal 7 4 2 2 2 2 2 4 3 2" xfId="29375" xr:uid="{00000000-0005-0000-0000-00009F740000}"/>
    <cellStyle name="Normal 7 4 2 2 2 2 2 4 4" xfId="29376" xr:uid="{00000000-0005-0000-0000-0000A0740000}"/>
    <cellStyle name="Normal 7 4 2 2 2 2 2 5" xfId="29377" xr:uid="{00000000-0005-0000-0000-0000A1740000}"/>
    <cellStyle name="Normal 7 4 2 2 2 2 2 5 2" xfId="29378" xr:uid="{00000000-0005-0000-0000-0000A2740000}"/>
    <cellStyle name="Normal 7 4 2 2 2 2 2 5 2 2" xfId="29379" xr:uid="{00000000-0005-0000-0000-0000A3740000}"/>
    <cellStyle name="Normal 7 4 2 2 2 2 2 5 3" xfId="29380" xr:uid="{00000000-0005-0000-0000-0000A4740000}"/>
    <cellStyle name="Normal 7 4 2 2 2 2 2 6" xfId="29381" xr:uid="{00000000-0005-0000-0000-0000A5740000}"/>
    <cellStyle name="Normal 7 4 2 2 2 2 2 6 2" xfId="29382" xr:uid="{00000000-0005-0000-0000-0000A6740000}"/>
    <cellStyle name="Normal 7 4 2 2 2 2 2 7" xfId="29383" xr:uid="{00000000-0005-0000-0000-0000A7740000}"/>
    <cellStyle name="Normal 7 4 2 2 2 2 3" xfId="29384" xr:uid="{00000000-0005-0000-0000-0000A8740000}"/>
    <cellStyle name="Normal 7 4 2 2 2 2 3 2" xfId="29385" xr:uid="{00000000-0005-0000-0000-0000A9740000}"/>
    <cellStyle name="Normal 7 4 2 2 2 2 3 2 2" xfId="29386" xr:uid="{00000000-0005-0000-0000-0000AA740000}"/>
    <cellStyle name="Normal 7 4 2 2 2 2 3 2 2 2" xfId="29387" xr:uid="{00000000-0005-0000-0000-0000AB740000}"/>
    <cellStyle name="Normal 7 4 2 2 2 2 3 2 3" xfId="29388" xr:uid="{00000000-0005-0000-0000-0000AC740000}"/>
    <cellStyle name="Normal 7 4 2 2 2 2 3 3" xfId="29389" xr:uid="{00000000-0005-0000-0000-0000AD740000}"/>
    <cellStyle name="Normal 7 4 2 2 2 2 3 3 2" xfId="29390" xr:uid="{00000000-0005-0000-0000-0000AE740000}"/>
    <cellStyle name="Normal 7 4 2 2 2 2 3 4" xfId="29391" xr:uid="{00000000-0005-0000-0000-0000AF740000}"/>
    <cellStyle name="Normal 7 4 2 2 2 2 4" xfId="29392" xr:uid="{00000000-0005-0000-0000-0000B0740000}"/>
    <cellStyle name="Normal 7 4 2 2 2 2 4 2" xfId="29393" xr:uid="{00000000-0005-0000-0000-0000B1740000}"/>
    <cellStyle name="Normal 7 4 2 2 2 2 4 2 2" xfId="29394" xr:uid="{00000000-0005-0000-0000-0000B2740000}"/>
    <cellStyle name="Normal 7 4 2 2 2 2 4 2 2 2" xfId="29395" xr:uid="{00000000-0005-0000-0000-0000B3740000}"/>
    <cellStyle name="Normal 7 4 2 2 2 2 4 2 3" xfId="29396" xr:uid="{00000000-0005-0000-0000-0000B4740000}"/>
    <cellStyle name="Normal 7 4 2 2 2 2 4 3" xfId="29397" xr:uid="{00000000-0005-0000-0000-0000B5740000}"/>
    <cellStyle name="Normal 7 4 2 2 2 2 4 3 2" xfId="29398" xr:uid="{00000000-0005-0000-0000-0000B6740000}"/>
    <cellStyle name="Normal 7 4 2 2 2 2 4 4" xfId="29399" xr:uid="{00000000-0005-0000-0000-0000B7740000}"/>
    <cellStyle name="Normal 7 4 2 2 2 2 5" xfId="29400" xr:uid="{00000000-0005-0000-0000-0000B8740000}"/>
    <cellStyle name="Normal 7 4 2 2 2 2 5 2" xfId="29401" xr:uid="{00000000-0005-0000-0000-0000B9740000}"/>
    <cellStyle name="Normal 7 4 2 2 2 2 5 2 2" xfId="29402" xr:uid="{00000000-0005-0000-0000-0000BA740000}"/>
    <cellStyle name="Normal 7 4 2 2 2 2 5 2 2 2" xfId="29403" xr:uid="{00000000-0005-0000-0000-0000BB740000}"/>
    <cellStyle name="Normal 7 4 2 2 2 2 5 2 3" xfId="29404" xr:uid="{00000000-0005-0000-0000-0000BC740000}"/>
    <cellStyle name="Normal 7 4 2 2 2 2 5 3" xfId="29405" xr:uid="{00000000-0005-0000-0000-0000BD740000}"/>
    <cellStyle name="Normal 7 4 2 2 2 2 5 3 2" xfId="29406" xr:uid="{00000000-0005-0000-0000-0000BE740000}"/>
    <cellStyle name="Normal 7 4 2 2 2 2 5 4" xfId="29407" xr:uid="{00000000-0005-0000-0000-0000BF740000}"/>
    <cellStyle name="Normal 7 4 2 2 2 2 6" xfId="29408" xr:uid="{00000000-0005-0000-0000-0000C0740000}"/>
    <cellStyle name="Normal 7 4 2 2 2 2 6 2" xfId="29409" xr:uid="{00000000-0005-0000-0000-0000C1740000}"/>
    <cellStyle name="Normal 7 4 2 2 2 2 6 2 2" xfId="29410" xr:uid="{00000000-0005-0000-0000-0000C2740000}"/>
    <cellStyle name="Normal 7 4 2 2 2 2 6 3" xfId="29411" xr:uid="{00000000-0005-0000-0000-0000C3740000}"/>
    <cellStyle name="Normal 7 4 2 2 2 2 7" xfId="29412" xr:uid="{00000000-0005-0000-0000-0000C4740000}"/>
    <cellStyle name="Normal 7 4 2 2 2 2 7 2" xfId="29413" xr:uid="{00000000-0005-0000-0000-0000C5740000}"/>
    <cellStyle name="Normal 7 4 2 2 2 2 8" xfId="29414" xr:uid="{00000000-0005-0000-0000-0000C6740000}"/>
    <cellStyle name="Normal 7 4 2 2 2 2 8 2" xfId="29415" xr:uid="{00000000-0005-0000-0000-0000C7740000}"/>
    <cellStyle name="Normal 7 4 2 2 2 2 9" xfId="29416" xr:uid="{00000000-0005-0000-0000-0000C8740000}"/>
    <cellStyle name="Normal 7 4 2 2 2 3" xfId="29417" xr:uid="{00000000-0005-0000-0000-0000C9740000}"/>
    <cellStyle name="Normal 7 4 2 2 2 3 2" xfId="29418" xr:uid="{00000000-0005-0000-0000-0000CA740000}"/>
    <cellStyle name="Normal 7 4 2 2 2 3 2 2" xfId="29419" xr:uid="{00000000-0005-0000-0000-0000CB740000}"/>
    <cellStyle name="Normal 7 4 2 2 2 3 2 2 2" xfId="29420" xr:uid="{00000000-0005-0000-0000-0000CC740000}"/>
    <cellStyle name="Normal 7 4 2 2 2 3 2 2 2 2" xfId="29421" xr:uid="{00000000-0005-0000-0000-0000CD740000}"/>
    <cellStyle name="Normal 7 4 2 2 2 3 2 2 3" xfId="29422" xr:uid="{00000000-0005-0000-0000-0000CE740000}"/>
    <cellStyle name="Normal 7 4 2 2 2 3 2 3" xfId="29423" xr:uid="{00000000-0005-0000-0000-0000CF740000}"/>
    <cellStyle name="Normal 7 4 2 2 2 3 2 3 2" xfId="29424" xr:uid="{00000000-0005-0000-0000-0000D0740000}"/>
    <cellStyle name="Normal 7 4 2 2 2 3 2 4" xfId="29425" xr:uid="{00000000-0005-0000-0000-0000D1740000}"/>
    <cellStyle name="Normal 7 4 2 2 2 3 3" xfId="29426" xr:uid="{00000000-0005-0000-0000-0000D2740000}"/>
    <cellStyle name="Normal 7 4 2 2 2 3 3 2" xfId="29427" xr:uid="{00000000-0005-0000-0000-0000D3740000}"/>
    <cellStyle name="Normal 7 4 2 2 2 3 3 2 2" xfId="29428" xr:uid="{00000000-0005-0000-0000-0000D4740000}"/>
    <cellStyle name="Normal 7 4 2 2 2 3 3 2 2 2" xfId="29429" xr:uid="{00000000-0005-0000-0000-0000D5740000}"/>
    <cellStyle name="Normal 7 4 2 2 2 3 3 2 3" xfId="29430" xr:uid="{00000000-0005-0000-0000-0000D6740000}"/>
    <cellStyle name="Normal 7 4 2 2 2 3 3 3" xfId="29431" xr:uid="{00000000-0005-0000-0000-0000D7740000}"/>
    <cellStyle name="Normal 7 4 2 2 2 3 3 3 2" xfId="29432" xr:uid="{00000000-0005-0000-0000-0000D8740000}"/>
    <cellStyle name="Normal 7 4 2 2 2 3 3 4" xfId="29433" xr:uid="{00000000-0005-0000-0000-0000D9740000}"/>
    <cellStyle name="Normal 7 4 2 2 2 3 4" xfId="29434" xr:uid="{00000000-0005-0000-0000-0000DA740000}"/>
    <cellStyle name="Normal 7 4 2 2 2 3 4 2" xfId="29435" xr:uid="{00000000-0005-0000-0000-0000DB740000}"/>
    <cellStyle name="Normal 7 4 2 2 2 3 4 2 2" xfId="29436" xr:uid="{00000000-0005-0000-0000-0000DC740000}"/>
    <cellStyle name="Normal 7 4 2 2 2 3 4 2 2 2" xfId="29437" xr:uid="{00000000-0005-0000-0000-0000DD740000}"/>
    <cellStyle name="Normal 7 4 2 2 2 3 4 2 3" xfId="29438" xr:uid="{00000000-0005-0000-0000-0000DE740000}"/>
    <cellStyle name="Normal 7 4 2 2 2 3 4 3" xfId="29439" xr:uid="{00000000-0005-0000-0000-0000DF740000}"/>
    <cellStyle name="Normal 7 4 2 2 2 3 4 3 2" xfId="29440" xr:uid="{00000000-0005-0000-0000-0000E0740000}"/>
    <cellStyle name="Normal 7 4 2 2 2 3 4 4" xfId="29441" xr:uid="{00000000-0005-0000-0000-0000E1740000}"/>
    <cellStyle name="Normal 7 4 2 2 2 3 5" xfId="29442" xr:uid="{00000000-0005-0000-0000-0000E2740000}"/>
    <cellStyle name="Normal 7 4 2 2 2 3 5 2" xfId="29443" xr:uid="{00000000-0005-0000-0000-0000E3740000}"/>
    <cellStyle name="Normal 7 4 2 2 2 3 5 2 2" xfId="29444" xr:uid="{00000000-0005-0000-0000-0000E4740000}"/>
    <cellStyle name="Normal 7 4 2 2 2 3 5 3" xfId="29445" xr:uid="{00000000-0005-0000-0000-0000E5740000}"/>
    <cellStyle name="Normal 7 4 2 2 2 3 6" xfId="29446" xr:uid="{00000000-0005-0000-0000-0000E6740000}"/>
    <cellStyle name="Normal 7 4 2 2 2 3 6 2" xfId="29447" xr:uid="{00000000-0005-0000-0000-0000E7740000}"/>
    <cellStyle name="Normal 7 4 2 2 2 3 7" xfId="29448" xr:uid="{00000000-0005-0000-0000-0000E8740000}"/>
    <cellStyle name="Normal 7 4 2 2 2 4" xfId="29449" xr:uid="{00000000-0005-0000-0000-0000E9740000}"/>
    <cellStyle name="Normal 7 4 2 2 2 4 2" xfId="29450" xr:uid="{00000000-0005-0000-0000-0000EA740000}"/>
    <cellStyle name="Normal 7 4 2 2 2 4 2 2" xfId="29451" xr:uid="{00000000-0005-0000-0000-0000EB740000}"/>
    <cellStyle name="Normal 7 4 2 2 2 4 2 2 2" xfId="29452" xr:uid="{00000000-0005-0000-0000-0000EC740000}"/>
    <cellStyle name="Normal 7 4 2 2 2 4 2 3" xfId="29453" xr:uid="{00000000-0005-0000-0000-0000ED740000}"/>
    <cellStyle name="Normal 7 4 2 2 2 4 3" xfId="29454" xr:uid="{00000000-0005-0000-0000-0000EE740000}"/>
    <cellStyle name="Normal 7 4 2 2 2 4 3 2" xfId="29455" xr:uid="{00000000-0005-0000-0000-0000EF740000}"/>
    <cellStyle name="Normal 7 4 2 2 2 4 4" xfId="29456" xr:uid="{00000000-0005-0000-0000-0000F0740000}"/>
    <cellStyle name="Normal 7 4 2 2 2 5" xfId="29457" xr:uid="{00000000-0005-0000-0000-0000F1740000}"/>
    <cellStyle name="Normal 7 4 2 2 2 5 2" xfId="29458" xr:uid="{00000000-0005-0000-0000-0000F2740000}"/>
    <cellStyle name="Normal 7 4 2 2 2 5 2 2" xfId="29459" xr:uid="{00000000-0005-0000-0000-0000F3740000}"/>
    <cellStyle name="Normal 7 4 2 2 2 5 2 2 2" xfId="29460" xr:uid="{00000000-0005-0000-0000-0000F4740000}"/>
    <cellStyle name="Normal 7 4 2 2 2 5 2 3" xfId="29461" xr:uid="{00000000-0005-0000-0000-0000F5740000}"/>
    <cellStyle name="Normal 7 4 2 2 2 5 3" xfId="29462" xr:uid="{00000000-0005-0000-0000-0000F6740000}"/>
    <cellStyle name="Normal 7 4 2 2 2 5 3 2" xfId="29463" xr:uid="{00000000-0005-0000-0000-0000F7740000}"/>
    <cellStyle name="Normal 7 4 2 2 2 5 4" xfId="29464" xr:uid="{00000000-0005-0000-0000-0000F8740000}"/>
    <cellStyle name="Normal 7 4 2 2 2 6" xfId="29465" xr:uid="{00000000-0005-0000-0000-0000F9740000}"/>
    <cellStyle name="Normal 7 4 2 2 2 6 2" xfId="29466" xr:uid="{00000000-0005-0000-0000-0000FA740000}"/>
    <cellStyle name="Normal 7 4 2 2 2 6 2 2" xfId="29467" xr:uid="{00000000-0005-0000-0000-0000FB740000}"/>
    <cellStyle name="Normal 7 4 2 2 2 6 2 2 2" xfId="29468" xr:uid="{00000000-0005-0000-0000-0000FC740000}"/>
    <cellStyle name="Normal 7 4 2 2 2 6 2 3" xfId="29469" xr:uid="{00000000-0005-0000-0000-0000FD740000}"/>
    <cellStyle name="Normal 7 4 2 2 2 6 3" xfId="29470" xr:uid="{00000000-0005-0000-0000-0000FE740000}"/>
    <cellStyle name="Normal 7 4 2 2 2 6 3 2" xfId="29471" xr:uid="{00000000-0005-0000-0000-0000FF740000}"/>
    <cellStyle name="Normal 7 4 2 2 2 6 4" xfId="29472" xr:uid="{00000000-0005-0000-0000-000000750000}"/>
    <cellStyle name="Normal 7 4 2 2 2 7" xfId="29473" xr:uid="{00000000-0005-0000-0000-000001750000}"/>
    <cellStyle name="Normal 7 4 2 2 2 7 2" xfId="29474" xr:uid="{00000000-0005-0000-0000-000002750000}"/>
    <cellStyle name="Normal 7 4 2 2 2 7 2 2" xfId="29475" xr:uid="{00000000-0005-0000-0000-000003750000}"/>
    <cellStyle name="Normal 7 4 2 2 2 7 2 2 2" xfId="29476" xr:uid="{00000000-0005-0000-0000-000004750000}"/>
    <cellStyle name="Normal 7 4 2 2 2 7 2 3" xfId="29477" xr:uid="{00000000-0005-0000-0000-000005750000}"/>
    <cellStyle name="Normal 7 4 2 2 2 7 3" xfId="29478" xr:uid="{00000000-0005-0000-0000-000006750000}"/>
    <cellStyle name="Normal 7 4 2 2 2 7 3 2" xfId="29479" xr:uid="{00000000-0005-0000-0000-000007750000}"/>
    <cellStyle name="Normal 7 4 2 2 2 7 4" xfId="29480" xr:uid="{00000000-0005-0000-0000-000008750000}"/>
    <cellStyle name="Normal 7 4 2 2 2 8" xfId="29481" xr:uid="{00000000-0005-0000-0000-000009750000}"/>
    <cellStyle name="Normal 7 4 2 2 2 8 2" xfId="29482" xr:uid="{00000000-0005-0000-0000-00000A750000}"/>
    <cellStyle name="Normal 7 4 2 2 2 8 2 2" xfId="29483" xr:uid="{00000000-0005-0000-0000-00000B750000}"/>
    <cellStyle name="Normal 7 4 2 2 2 8 3" xfId="29484" xr:uid="{00000000-0005-0000-0000-00000C750000}"/>
    <cellStyle name="Normal 7 4 2 2 2 9" xfId="29485" xr:uid="{00000000-0005-0000-0000-00000D750000}"/>
    <cellStyle name="Normal 7 4 2 2 2 9 2" xfId="29486" xr:uid="{00000000-0005-0000-0000-00000E750000}"/>
    <cellStyle name="Normal 7 4 2 2 3" xfId="29487" xr:uid="{00000000-0005-0000-0000-00000F750000}"/>
    <cellStyle name="Normal 7 4 2 2 3 10" xfId="29488" xr:uid="{00000000-0005-0000-0000-000010750000}"/>
    <cellStyle name="Normal 7 4 2 2 3 2" xfId="29489" xr:uid="{00000000-0005-0000-0000-000011750000}"/>
    <cellStyle name="Normal 7 4 2 2 3 2 2" xfId="29490" xr:uid="{00000000-0005-0000-0000-000012750000}"/>
    <cellStyle name="Normal 7 4 2 2 3 2 2 2" xfId="29491" xr:uid="{00000000-0005-0000-0000-000013750000}"/>
    <cellStyle name="Normal 7 4 2 2 3 2 2 2 2" xfId="29492" xr:uid="{00000000-0005-0000-0000-000014750000}"/>
    <cellStyle name="Normal 7 4 2 2 3 2 2 2 2 2" xfId="29493" xr:uid="{00000000-0005-0000-0000-000015750000}"/>
    <cellStyle name="Normal 7 4 2 2 3 2 2 2 3" xfId="29494" xr:uid="{00000000-0005-0000-0000-000016750000}"/>
    <cellStyle name="Normal 7 4 2 2 3 2 2 3" xfId="29495" xr:uid="{00000000-0005-0000-0000-000017750000}"/>
    <cellStyle name="Normal 7 4 2 2 3 2 2 3 2" xfId="29496" xr:uid="{00000000-0005-0000-0000-000018750000}"/>
    <cellStyle name="Normal 7 4 2 2 3 2 2 4" xfId="29497" xr:uid="{00000000-0005-0000-0000-000019750000}"/>
    <cellStyle name="Normal 7 4 2 2 3 2 3" xfId="29498" xr:uid="{00000000-0005-0000-0000-00001A750000}"/>
    <cellStyle name="Normal 7 4 2 2 3 2 3 2" xfId="29499" xr:uid="{00000000-0005-0000-0000-00001B750000}"/>
    <cellStyle name="Normal 7 4 2 2 3 2 3 2 2" xfId="29500" xr:uid="{00000000-0005-0000-0000-00001C750000}"/>
    <cellStyle name="Normal 7 4 2 2 3 2 3 2 2 2" xfId="29501" xr:uid="{00000000-0005-0000-0000-00001D750000}"/>
    <cellStyle name="Normal 7 4 2 2 3 2 3 2 3" xfId="29502" xr:uid="{00000000-0005-0000-0000-00001E750000}"/>
    <cellStyle name="Normal 7 4 2 2 3 2 3 3" xfId="29503" xr:uid="{00000000-0005-0000-0000-00001F750000}"/>
    <cellStyle name="Normal 7 4 2 2 3 2 3 3 2" xfId="29504" xr:uid="{00000000-0005-0000-0000-000020750000}"/>
    <cellStyle name="Normal 7 4 2 2 3 2 3 4" xfId="29505" xr:uid="{00000000-0005-0000-0000-000021750000}"/>
    <cellStyle name="Normal 7 4 2 2 3 2 4" xfId="29506" xr:uid="{00000000-0005-0000-0000-000022750000}"/>
    <cellStyle name="Normal 7 4 2 2 3 2 4 2" xfId="29507" xr:uid="{00000000-0005-0000-0000-000023750000}"/>
    <cellStyle name="Normal 7 4 2 2 3 2 4 2 2" xfId="29508" xr:uid="{00000000-0005-0000-0000-000024750000}"/>
    <cellStyle name="Normal 7 4 2 2 3 2 4 2 2 2" xfId="29509" xr:uid="{00000000-0005-0000-0000-000025750000}"/>
    <cellStyle name="Normal 7 4 2 2 3 2 4 2 3" xfId="29510" xr:uid="{00000000-0005-0000-0000-000026750000}"/>
    <cellStyle name="Normal 7 4 2 2 3 2 4 3" xfId="29511" xr:uid="{00000000-0005-0000-0000-000027750000}"/>
    <cellStyle name="Normal 7 4 2 2 3 2 4 3 2" xfId="29512" xr:uid="{00000000-0005-0000-0000-000028750000}"/>
    <cellStyle name="Normal 7 4 2 2 3 2 4 4" xfId="29513" xr:uid="{00000000-0005-0000-0000-000029750000}"/>
    <cellStyle name="Normal 7 4 2 2 3 2 5" xfId="29514" xr:uid="{00000000-0005-0000-0000-00002A750000}"/>
    <cellStyle name="Normal 7 4 2 2 3 2 5 2" xfId="29515" xr:uid="{00000000-0005-0000-0000-00002B750000}"/>
    <cellStyle name="Normal 7 4 2 2 3 2 5 2 2" xfId="29516" xr:uid="{00000000-0005-0000-0000-00002C750000}"/>
    <cellStyle name="Normal 7 4 2 2 3 2 5 3" xfId="29517" xr:uid="{00000000-0005-0000-0000-00002D750000}"/>
    <cellStyle name="Normal 7 4 2 2 3 2 6" xfId="29518" xr:uid="{00000000-0005-0000-0000-00002E750000}"/>
    <cellStyle name="Normal 7 4 2 2 3 2 6 2" xfId="29519" xr:uid="{00000000-0005-0000-0000-00002F750000}"/>
    <cellStyle name="Normal 7 4 2 2 3 2 7" xfId="29520" xr:uid="{00000000-0005-0000-0000-000030750000}"/>
    <cellStyle name="Normal 7 4 2 2 3 3" xfId="29521" xr:uid="{00000000-0005-0000-0000-000031750000}"/>
    <cellStyle name="Normal 7 4 2 2 3 3 2" xfId="29522" xr:uid="{00000000-0005-0000-0000-000032750000}"/>
    <cellStyle name="Normal 7 4 2 2 3 3 2 2" xfId="29523" xr:uid="{00000000-0005-0000-0000-000033750000}"/>
    <cellStyle name="Normal 7 4 2 2 3 3 2 2 2" xfId="29524" xr:uid="{00000000-0005-0000-0000-000034750000}"/>
    <cellStyle name="Normal 7 4 2 2 3 3 2 3" xfId="29525" xr:uid="{00000000-0005-0000-0000-000035750000}"/>
    <cellStyle name="Normal 7 4 2 2 3 3 3" xfId="29526" xr:uid="{00000000-0005-0000-0000-000036750000}"/>
    <cellStyle name="Normal 7 4 2 2 3 3 3 2" xfId="29527" xr:uid="{00000000-0005-0000-0000-000037750000}"/>
    <cellStyle name="Normal 7 4 2 2 3 3 4" xfId="29528" xr:uid="{00000000-0005-0000-0000-000038750000}"/>
    <cellStyle name="Normal 7 4 2 2 3 4" xfId="29529" xr:uid="{00000000-0005-0000-0000-000039750000}"/>
    <cellStyle name="Normal 7 4 2 2 3 4 2" xfId="29530" xr:uid="{00000000-0005-0000-0000-00003A750000}"/>
    <cellStyle name="Normal 7 4 2 2 3 4 2 2" xfId="29531" xr:uid="{00000000-0005-0000-0000-00003B750000}"/>
    <cellStyle name="Normal 7 4 2 2 3 4 2 2 2" xfId="29532" xr:uid="{00000000-0005-0000-0000-00003C750000}"/>
    <cellStyle name="Normal 7 4 2 2 3 4 2 3" xfId="29533" xr:uid="{00000000-0005-0000-0000-00003D750000}"/>
    <cellStyle name="Normal 7 4 2 2 3 4 3" xfId="29534" xr:uid="{00000000-0005-0000-0000-00003E750000}"/>
    <cellStyle name="Normal 7 4 2 2 3 4 3 2" xfId="29535" xr:uid="{00000000-0005-0000-0000-00003F750000}"/>
    <cellStyle name="Normal 7 4 2 2 3 4 4" xfId="29536" xr:uid="{00000000-0005-0000-0000-000040750000}"/>
    <cellStyle name="Normal 7 4 2 2 3 5" xfId="29537" xr:uid="{00000000-0005-0000-0000-000041750000}"/>
    <cellStyle name="Normal 7 4 2 2 3 5 2" xfId="29538" xr:uid="{00000000-0005-0000-0000-000042750000}"/>
    <cellStyle name="Normal 7 4 2 2 3 5 2 2" xfId="29539" xr:uid="{00000000-0005-0000-0000-000043750000}"/>
    <cellStyle name="Normal 7 4 2 2 3 5 2 2 2" xfId="29540" xr:uid="{00000000-0005-0000-0000-000044750000}"/>
    <cellStyle name="Normal 7 4 2 2 3 5 2 3" xfId="29541" xr:uid="{00000000-0005-0000-0000-000045750000}"/>
    <cellStyle name="Normal 7 4 2 2 3 5 3" xfId="29542" xr:uid="{00000000-0005-0000-0000-000046750000}"/>
    <cellStyle name="Normal 7 4 2 2 3 5 3 2" xfId="29543" xr:uid="{00000000-0005-0000-0000-000047750000}"/>
    <cellStyle name="Normal 7 4 2 2 3 5 4" xfId="29544" xr:uid="{00000000-0005-0000-0000-000048750000}"/>
    <cellStyle name="Normal 7 4 2 2 3 6" xfId="29545" xr:uid="{00000000-0005-0000-0000-000049750000}"/>
    <cellStyle name="Normal 7 4 2 2 3 6 2" xfId="29546" xr:uid="{00000000-0005-0000-0000-00004A750000}"/>
    <cellStyle name="Normal 7 4 2 2 3 6 2 2" xfId="29547" xr:uid="{00000000-0005-0000-0000-00004B750000}"/>
    <cellStyle name="Normal 7 4 2 2 3 6 2 2 2" xfId="29548" xr:uid="{00000000-0005-0000-0000-00004C750000}"/>
    <cellStyle name="Normal 7 4 2 2 3 6 2 3" xfId="29549" xr:uid="{00000000-0005-0000-0000-00004D750000}"/>
    <cellStyle name="Normal 7 4 2 2 3 6 3" xfId="29550" xr:uid="{00000000-0005-0000-0000-00004E750000}"/>
    <cellStyle name="Normal 7 4 2 2 3 6 3 2" xfId="29551" xr:uid="{00000000-0005-0000-0000-00004F750000}"/>
    <cellStyle name="Normal 7 4 2 2 3 6 4" xfId="29552" xr:uid="{00000000-0005-0000-0000-000050750000}"/>
    <cellStyle name="Normal 7 4 2 2 3 7" xfId="29553" xr:uid="{00000000-0005-0000-0000-000051750000}"/>
    <cellStyle name="Normal 7 4 2 2 3 7 2" xfId="29554" xr:uid="{00000000-0005-0000-0000-000052750000}"/>
    <cellStyle name="Normal 7 4 2 2 3 7 2 2" xfId="29555" xr:uid="{00000000-0005-0000-0000-000053750000}"/>
    <cellStyle name="Normal 7 4 2 2 3 7 3" xfId="29556" xr:uid="{00000000-0005-0000-0000-000054750000}"/>
    <cellStyle name="Normal 7 4 2 2 3 8" xfId="29557" xr:uid="{00000000-0005-0000-0000-000055750000}"/>
    <cellStyle name="Normal 7 4 2 2 3 8 2" xfId="29558" xr:uid="{00000000-0005-0000-0000-000056750000}"/>
    <cellStyle name="Normal 7 4 2 2 3 9" xfId="29559" xr:uid="{00000000-0005-0000-0000-000057750000}"/>
    <cellStyle name="Normal 7 4 2 2 3 9 2" xfId="29560" xr:uid="{00000000-0005-0000-0000-000058750000}"/>
    <cellStyle name="Normal 7 4 2 2 4" xfId="29561" xr:uid="{00000000-0005-0000-0000-000059750000}"/>
    <cellStyle name="Normal 7 4 2 2 4 2" xfId="29562" xr:uid="{00000000-0005-0000-0000-00005A750000}"/>
    <cellStyle name="Normal 7 4 2 2 4 2 2" xfId="29563" xr:uid="{00000000-0005-0000-0000-00005B750000}"/>
    <cellStyle name="Normal 7 4 2 2 4 2 2 2" xfId="29564" xr:uid="{00000000-0005-0000-0000-00005C750000}"/>
    <cellStyle name="Normal 7 4 2 2 4 2 2 2 2" xfId="29565" xr:uid="{00000000-0005-0000-0000-00005D750000}"/>
    <cellStyle name="Normal 7 4 2 2 4 2 2 2 2 2" xfId="29566" xr:uid="{00000000-0005-0000-0000-00005E750000}"/>
    <cellStyle name="Normal 7 4 2 2 4 2 2 2 3" xfId="29567" xr:uid="{00000000-0005-0000-0000-00005F750000}"/>
    <cellStyle name="Normal 7 4 2 2 4 2 2 3" xfId="29568" xr:uid="{00000000-0005-0000-0000-000060750000}"/>
    <cellStyle name="Normal 7 4 2 2 4 2 2 3 2" xfId="29569" xr:uid="{00000000-0005-0000-0000-000061750000}"/>
    <cellStyle name="Normal 7 4 2 2 4 2 2 4" xfId="29570" xr:uid="{00000000-0005-0000-0000-000062750000}"/>
    <cellStyle name="Normal 7 4 2 2 4 2 3" xfId="29571" xr:uid="{00000000-0005-0000-0000-000063750000}"/>
    <cellStyle name="Normal 7 4 2 2 4 2 3 2" xfId="29572" xr:uid="{00000000-0005-0000-0000-000064750000}"/>
    <cellStyle name="Normal 7 4 2 2 4 2 3 2 2" xfId="29573" xr:uid="{00000000-0005-0000-0000-000065750000}"/>
    <cellStyle name="Normal 7 4 2 2 4 2 3 2 2 2" xfId="29574" xr:uid="{00000000-0005-0000-0000-000066750000}"/>
    <cellStyle name="Normal 7 4 2 2 4 2 3 2 3" xfId="29575" xr:uid="{00000000-0005-0000-0000-000067750000}"/>
    <cellStyle name="Normal 7 4 2 2 4 2 3 3" xfId="29576" xr:uid="{00000000-0005-0000-0000-000068750000}"/>
    <cellStyle name="Normal 7 4 2 2 4 2 3 3 2" xfId="29577" xr:uid="{00000000-0005-0000-0000-000069750000}"/>
    <cellStyle name="Normal 7 4 2 2 4 2 3 4" xfId="29578" xr:uid="{00000000-0005-0000-0000-00006A750000}"/>
    <cellStyle name="Normal 7 4 2 2 4 2 4" xfId="29579" xr:uid="{00000000-0005-0000-0000-00006B750000}"/>
    <cellStyle name="Normal 7 4 2 2 4 2 4 2" xfId="29580" xr:uid="{00000000-0005-0000-0000-00006C750000}"/>
    <cellStyle name="Normal 7 4 2 2 4 2 4 2 2" xfId="29581" xr:uid="{00000000-0005-0000-0000-00006D750000}"/>
    <cellStyle name="Normal 7 4 2 2 4 2 4 2 2 2" xfId="29582" xr:uid="{00000000-0005-0000-0000-00006E750000}"/>
    <cellStyle name="Normal 7 4 2 2 4 2 4 2 3" xfId="29583" xr:uid="{00000000-0005-0000-0000-00006F750000}"/>
    <cellStyle name="Normal 7 4 2 2 4 2 4 3" xfId="29584" xr:uid="{00000000-0005-0000-0000-000070750000}"/>
    <cellStyle name="Normal 7 4 2 2 4 2 4 3 2" xfId="29585" xr:uid="{00000000-0005-0000-0000-000071750000}"/>
    <cellStyle name="Normal 7 4 2 2 4 2 4 4" xfId="29586" xr:uid="{00000000-0005-0000-0000-000072750000}"/>
    <cellStyle name="Normal 7 4 2 2 4 2 5" xfId="29587" xr:uid="{00000000-0005-0000-0000-000073750000}"/>
    <cellStyle name="Normal 7 4 2 2 4 2 5 2" xfId="29588" xr:uid="{00000000-0005-0000-0000-000074750000}"/>
    <cellStyle name="Normal 7 4 2 2 4 2 5 2 2" xfId="29589" xr:uid="{00000000-0005-0000-0000-000075750000}"/>
    <cellStyle name="Normal 7 4 2 2 4 2 5 3" xfId="29590" xr:uid="{00000000-0005-0000-0000-000076750000}"/>
    <cellStyle name="Normal 7 4 2 2 4 2 6" xfId="29591" xr:uid="{00000000-0005-0000-0000-000077750000}"/>
    <cellStyle name="Normal 7 4 2 2 4 2 6 2" xfId="29592" xr:uid="{00000000-0005-0000-0000-000078750000}"/>
    <cellStyle name="Normal 7 4 2 2 4 2 7" xfId="29593" xr:uid="{00000000-0005-0000-0000-000079750000}"/>
    <cellStyle name="Normal 7 4 2 2 4 3" xfId="29594" xr:uid="{00000000-0005-0000-0000-00007A750000}"/>
    <cellStyle name="Normal 7 4 2 2 4 3 2" xfId="29595" xr:uid="{00000000-0005-0000-0000-00007B750000}"/>
    <cellStyle name="Normal 7 4 2 2 4 3 2 2" xfId="29596" xr:uid="{00000000-0005-0000-0000-00007C750000}"/>
    <cellStyle name="Normal 7 4 2 2 4 3 2 2 2" xfId="29597" xr:uid="{00000000-0005-0000-0000-00007D750000}"/>
    <cellStyle name="Normal 7 4 2 2 4 3 2 3" xfId="29598" xr:uid="{00000000-0005-0000-0000-00007E750000}"/>
    <cellStyle name="Normal 7 4 2 2 4 3 3" xfId="29599" xr:uid="{00000000-0005-0000-0000-00007F750000}"/>
    <cellStyle name="Normal 7 4 2 2 4 3 3 2" xfId="29600" xr:uid="{00000000-0005-0000-0000-000080750000}"/>
    <cellStyle name="Normal 7 4 2 2 4 3 4" xfId="29601" xr:uid="{00000000-0005-0000-0000-000081750000}"/>
    <cellStyle name="Normal 7 4 2 2 4 4" xfId="29602" xr:uid="{00000000-0005-0000-0000-000082750000}"/>
    <cellStyle name="Normal 7 4 2 2 4 4 2" xfId="29603" xr:uid="{00000000-0005-0000-0000-000083750000}"/>
    <cellStyle name="Normal 7 4 2 2 4 4 2 2" xfId="29604" xr:uid="{00000000-0005-0000-0000-000084750000}"/>
    <cellStyle name="Normal 7 4 2 2 4 4 2 2 2" xfId="29605" xr:uid="{00000000-0005-0000-0000-000085750000}"/>
    <cellStyle name="Normal 7 4 2 2 4 4 2 3" xfId="29606" xr:uid="{00000000-0005-0000-0000-000086750000}"/>
    <cellStyle name="Normal 7 4 2 2 4 4 3" xfId="29607" xr:uid="{00000000-0005-0000-0000-000087750000}"/>
    <cellStyle name="Normal 7 4 2 2 4 4 3 2" xfId="29608" xr:uid="{00000000-0005-0000-0000-000088750000}"/>
    <cellStyle name="Normal 7 4 2 2 4 4 4" xfId="29609" xr:uid="{00000000-0005-0000-0000-000089750000}"/>
    <cellStyle name="Normal 7 4 2 2 4 5" xfId="29610" xr:uid="{00000000-0005-0000-0000-00008A750000}"/>
    <cellStyle name="Normal 7 4 2 2 4 5 2" xfId="29611" xr:uid="{00000000-0005-0000-0000-00008B750000}"/>
    <cellStyle name="Normal 7 4 2 2 4 5 2 2" xfId="29612" xr:uid="{00000000-0005-0000-0000-00008C750000}"/>
    <cellStyle name="Normal 7 4 2 2 4 5 2 2 2" xfId="29613" xr:uid="{00000000-0005-0000-0000-00008D750000}"/>
    <cellStyle name="Normal 7 4 2 2 4 5 2 3" xfId="29614" xr:uid="{00000000-0005-0000-0000-00008E750000}"/>
    <cellStyle name="Normal 7 4 2 2 4 5 3" xfId="29615" xr:uid="{00000000-0005-0000-0000-00008F750000}"/>
    <cellStyle name="Normal 7 4 2 2 4 5 3 2" xfId="29616" xr:uid="{00000000-0005-0000-0000-000090750000}"/>
    <cellStyle name="Normal 7 4 2 2 4 5 4" xfId="29617" xr:uid="{00000000-0005-0000-0000-000091750000}"/>
    <cellStyle name="Normal 7 4 2 2 4 6" xfId="29618" xr:uid="{00000000-0005-0000-0000-000092750000}"/>
    <cellStyle name="Normal 7 4 2 2 4 6 2" xfId="29619" xr:uid="{00000000-0005-0000-0000-000093750000}"/>
    <cellStyle name="Normal 7 4 2 2 4 6 2 2" xfId="29620" xr:uid="{00000000-0005-0000-0000-000094750000}"/>
    <cellStyle name="Normal 7 4 2 2 4 6 3" xfId="29621" xr:uid="{00000000-0005-0000-0000-000095750000}"/>
    <cellStyle name="Normal 7 4 2 2 4 7" xfId="29622" xr:uid="{00000000-0005-0000-0000-000096750000}"/>
    <cellStyle name="Normal 7 4 2 2 4 7 2" xfId="29623" xr:uid="{00000000-0005-0000-0000-000097750000}"/>
    <cellStyle name="Normal 7 4 2 2 4 8" xfId="29624" xr:uid="{00000000-0005-0000-0000-000098750000}"/>
    <cellStyle name="Normal 7 4 2 2 4 8 2" xfId="29625" xr:uid="{00000000-0005-0000-0000-000099750000}"/>
    <cellStyle name="Normal 7 4 2 2 4 9" xfId="29626" xr:uid="{00000000-0005-0000-0000-00009A750000}"/>
    <cellStyle name="Normal 7 4 2 2 5" xfId="29627" xr:uid="{00000000-0005-0000-0000-00009B750000}"/>
    <cellStyle name="Normal 7 4 2 2 5 2" xfId="29628" xr:uid="{00000000-0005-0000-0000-00009C750000}"/>
    <cellStyle name="Normal 7 4 2 2 5 2 2" xfId="29629" xr:uid="{00000000-0005-0000-0000-00009D750000}"/>
    <cellStyle name="Normal 7 4 2 2 5 2 2 2" xfId="29630" xr:uid="{00000000-0005-0000-0000-00009E750000}"/>
    <cellStyle name="Normal 7 4 2 2 5 2 2 2 2" xfId="29631" xr:uid="{00000000-0005-0000-0000-00009F750000}"/>
    <cellStyle name="Normal 7 4 2 2 5 2 2 2 2 2" xfId="29632" xr:uid="{00000000-0005-0000-0000-0000A0750000}"/>
    <cellStyle name="Normal 7 4 2 2 5 2 2 2 3" xfId="29633" xr:uid="{00000000-0005-0000-0000-0000A1750000}"/>
    <cellStyle name="Normal 7 4 2 2 5 2 2 3" xfId="29634" xr:uid="{00000000-0005-0000-0000-0000A2750000}"/>
    <cellStyle name="Normal 7 4 2 2 5 2 2 3 2" xfId="29635" xr:uid="{00000000-0005-0000-0000-0000A3750000}"/>
    <cellStyle name="Normal 7 4 2 2 5 2 2 4" xfId="29636" xr:uid="{00000000-0005-0000-0000-0000A4750000}"/>
    <cellStyle name="Normal 7 4 2 2 5 2 3" xfId="29637" xr:uid="{00000000-0005-0000-0000-0000A5750000}"/>
    <cellStyle name="Normal 7 4 2 2 5 2 3 2" xfId="29638" xr:uid="{00000000-0005-0000-0000-0000A6750000}"/>
    <cellStyle name="Normal 7 4 2 2 5 2 3 2 2" xfId="29639" xr:uid="{00000000-0005-0000-0000-0000A7750000}"/>
    <cellStyle name="Normal 7 4 2 2 5 2 3 2 2 2" xfId="29640" xr:uid="{00000000-0005-0000-0000-0000A8750000}"/>
    <cellStyle name="Normal 7 4 2 2 5 2 3 2 3" xfId="29641" xr:uid="{00000000-0005-0000-0000-0000A9750000}"/>
    <cellStyle name="Normal 7 4 2 2 5 2 3 3" xfId="29642" xr:uid="{00000000-0005-0000-0000-0000AA750000}"/>
    <cellStyle name="Normal 7 4 2 2 5 2 3 3 2" xfId="29643" xr:uid="{00000000-0005-0000-0000-0000AB750000}"/>
    <cellStyle name="Normal 7 4 2 2 5 2 3 4" xfId="29644" xr:uid="{00000000-0005-0000-0000-0000AC750000}"/>
    <cellStyle name="Normal 7 4 2 2 5 2 4" xfId="29645" xr:uid="{00000000-0005-0000-0000-0000AD750000}"/>
    <cellStyle name="Normal 7 4 2 2 5 2 4 2" xfId="29646" xr:uid="{00000000-0005-0000-0000-0000AE750000}"/>
    <cellStyle name="Normal 7 4 2 2 5 2 4 2 2" xfId="29647" xr:uid="{00000000-0005-0000-0000-0000AF750000}"/>
    <cellStyle name="Normal 7 4 2 2 5 2 4 2 2 2" xfId="29648" xr:uid="{00000000-0005-0000-0000-0000B0750000}"/>
    <cellStyle name="Normal 7 4 2 2 5 2 4 2 3" xfId="29649" xr:uid="{00000000-0005-0000-0000-0000B1750000}"/>
    <cellStyle name="Normal 7 4 2 2 5 2 4 3" xfId="29650" xr:uid="{00000000-0005-0000-0000-0000B2750000}"/>
    <cellStyle name="Normal 7 4 2 2 5 2 4 3 2" xfId="29651" xr:uid="{00000000-0005-0000-0000-0000B3750000}"/>
    <cellStyle name="Normal 7 4 2 2 5 2 4 4" xfId="29652" xr:uid="{00000000-0005-0000-0000-0000B4750000}"/>
    <cellStyle name="Normal 7 4 2 2 5 2 5" xfId="29653" xr:uid="{00000000-0005-0000-0000-0000B5750000}"/>
    <cellStyle name="Normal 7 4 2 2 5 2 5 2" xfId="29654" xr:uid="{00000000-0005-0000-0000-0000B6750000}"/>
    <cellStyle name="Normal 7 4 2 2 5 2 5 2 2" xfId="29655" xr:uid="{00000000-0005-0000-0000-0000B7750000}"/>
    <cellStyle name="Normal 7 4 2 2 5 2 5 3" xfId="29656" xr:uid="{00000000-0005-0000-0000-0000B8750000}"/>
    <cellStyle name="Normal 7 4 2 2 5 2 6" xfId="29657" xr:uid="{00000000-0005-0000-0000-0000B9750000}"/>
    <cellStyle name="Normal 7 4 2 2 5 2 6 2" xfId="29658" xr:uid="{00000000-0005-0000-0000-0000BA750000}"/>
    <cellStyle name="Normal 7 4 2 2 5 2 7" xfId="29659" xr:uid="{00000000-0005-0000-0000-0000BB750000}"/>
    <cellStyle name="Normal 7 4 2 2 5 3" xfId="29660" xr:uid="{00000000-0005-0000-0000-0000BC750000}"/>
    <cellStyle name="Normal 7 4 2 2 5 3 2" xfId="29661" xr:uid="{00000000-0005-0000-0000-0000BD750000}"/>
    <cellStyle name="Normal 7 4 2 2 5 3 2 2" xfId="29662" xr:uid="{00000000-0005-0000-0000-0000BE750000}"/>
    <cellStyle name="Normal 7 4 2 2 5 3 2 2 2" xfId="29663" xr:uid="{00000000-0005-0000-0000-0000BF750000}"/>
    <cellStyle name="Normal 7 4 2 2 5 3 2 3" xfId="29664" xr:uid="{00000000-0005-0000-0000-0000C0750000}"/>
    <cellStyle name="Normal 7 4 2 2 5 3 3" xfId="29665" xr:uid="{00000000-0005-0000-0000-0000C1750000}"/>
    <cellStyle name="Normal 7 4 2 2 5 3 3 2" xfId="29666" xr:uid="{00000000-0005-0000-0000-0000C2750000}"/>
    <cellStyle name="Normal 7 4 2 2 5 3 4" xfId="29667" xr:uid="{00000000-0005-0000-0000-0000C3750000}"/>
    <cellStyle name="Normal 7 4 2 2 5 4" xfId="29668" xr:uid="{00000000-0005-0000-0000-0000C4750000}"/>
    <cellStyle name="Normal 7 4 2 2 5 4 2" xfId="29669" xr:uid="{00000000-0005-0000-0000-0000C5750000}"/>
    <cellStyle name="Normal 7 4 2 2 5 4 2 2" xfId="29670" xr:uid="{00000000-0005-0000-0000-0000C6750000}"/>
    <cellStyle name="Normal 7 4 2 2 5 4 2 2 2" xfId="29671" xr:uid="{00000000-0005-0000-0000-0000C7750000}"/>
    <cellStyle name="Normal 7 4 2 2 5 4 2 3" xfId="29672" xr:uid="{00000000-0005-0000-0000-0000C8750000}"/>
    <cellStyle name="Normal 7 4 2 2 5 4 3" xfId="29673" xr:uid="{00000000-0005-0000-0000-0000C9750000}"/>
    <cellStyle name="Normal 7 4 2 2 5 4 3 2" xfId="29674" xr:uid="{00000000-0005-0000-0000-0000CA750000}"/>
    <cellStyle name="Normal 7 4 2 2 5 4 4" xfId="29675" xr:uid="{00000000-0005-0000-0000-0000CB750000}"/>
    <cellStyle name="Normal 7 4 2 2 5 5" xfId="29676" xr:uid="{00000000-0005-0000-0000-0000CC750000}"/>
    <cellStyle name="Normal 7 4 2 2 5 5 2" xfId="29677" xr:uid="{00000000-0005-0000-0000-0000CD750000}"/>
    <cellStyle name="Normal 7 4 2 2 5 5 2 2" xfId="29678" xr:uid="{00000000-0005-0000-0000-0000CE750000}"/>
    <cellStyle name="Normal 7 4 2 2 5 5 2 2 2" xfId="29679" xr:uid="{00000000-0005-0000-0000-0000CF750000}"/>
    <cellStyle name="Normal 7 4 2 2 5 5 2 3" xfId="29680" xr:uid="{00000000-0005-0000-0000-0000D0750000}"/>
    <cellStyle name="Normal 7 4 2 2 5 5 3" xfId="29681" xr:uid="{00000000-0005-0000-0000-0000D1750000}"/>
    <cellStyle name="Normal 7 4 2 2 5 5 3 2" xfId="29682" xr:uid="{00000000-0005-0000-0000-0000D2750000}"/>
    <cellStyle name="Normal 7 4 2 2 5 5 4" xfId="29683" xr:uid="{00000000-0005-0000-0000-0000D3750000}"/>
    <cellStyle name="Normal 7 4 2 2 5 6" xfId="29684" xr:uid="{00000000-0005-0000-0000-0000D4750000}"/>
    <cellStyle name="Normal 7 4 2 2 5 6 2" xfId="29685" xr:uid="{00000000-0005-0000-0000-0000D5750000}"/>
    <cellStyle name="Normal 7 4 2 2 5 6 2 2" xfId="29686" xr:uid="{00000000-0005-0000-0000-0000D6750000}"/>
    <cellStyle name="Normal 7 4 2 2 5 6 3" xfId="29687" xr:uid="{00000000-0005-0000-0000-0000D7750000}"/>
    <cellStyle name="Normal 7 4 2 2 5 7" xfId="29688" xr:uid="{00000000-0005-0000-0000-0000D8750000}"/>
    <cellStyle name="Normal 7 4 2 2 5 7 2" xfId="29689" xr:uid="{00000000-0005-0000-0000-0000D9750000}"/>
    <cellStyle name="Normal 7 4 2 2 5 8" xfId="29690" xr:uid="{00000000-0005-0000-0000-0000DA750000}"/>
    <cellStyle name="Normal 7 4 2 2 6" xfId="29691" xr:uid="{00000000-0005-0000-0000-0000DB750000}"/>
    <cellStyle name="Normal 7 4 2 2 6 2" xfId="29692" xr:uid="{00000000-0005-0000-0000-0000DC750000}"/>
    <cellStyle name="Normal 7 4 2 2 6 2 2" xfId="29693" xr:uid="{00000000-0005-0000-0000-0000DD750000}"/>
    <cellStyle name="Normal 7 4 2 2 6 2 2 2" xfId="29694" xr:uid="{00000000-0005-0000-0000-0000DE750000}"/>
    <cellStyle name="Normal 7 4 2 2 6 2 2 2 2" xfId="29695" xr:uid="{00000000-0005-0000-0000-0000DF750000}"/>
    <cellStyle name="Normal 7 4 2 2 6 2 2 3" xfId="29696" xr:uid="{00000000-0005-0000-0000-0000E0750000}"/>
    <cellStyle name="Normal 7 4 2 2 6 2 3" xfId="29697" xr:uid="{00000000-0005-0000-0000-0000E1750000}"/>
    <cellStyle name="Normal 7 4 2 2 6 2 3 2" xfId="29698" xr:uid="{00000000-0005-0000-0000-0000E2750000}"/>
    <cellStyle name="Normal 7 4 2 2 6 2 4" xfId="29699" xr:uid="{00000000-0005-0000-0000-0000E3750000}"/>
    <cellStyle name="Normal 7 4 2 2 6 3" xfId="29700" xr:uid="{00000000-0005-0000-0000-0000E4750000}"/>
    <cellStyle name="Normal 7 4 2 2 6 3 2" xfId="29701" xr:uid="{00000000-0005-0000-0000-0000E5750000}"/>
    <cellStyle name="Normal 7 4 2 2 6 3 2 2" xfId="29702" xr:uid="{00000000-0005-0000-0000-0000E6750000}"/>
    <cellStyle name="Normal 7 4 2 2 6 3 2 2 2" xfId="29703" xr:uid="{00000000-0005-0000-0000-0000E7750000}"/>
    <cellStyle name="Normal 7 4 2 2 6 3 2 3" xfId="29704" xr:uid="{00000000-0005-0000-0000-0000E8750000}"/>
    <cellStyle name="Normal 7 4 2 2 6 3 3" xfId="29705" xr:uid="{00000000-0005-0000-0000-0000E9750000}"/>
    <cellStyle name="Normal 7 4 2 2 6 3 3 2" xfId="29706" xr:uid="{00000000-0005-0000-0000-0000EA750000}"/>
    <cellStyle name="Normal 7 4 2 2 6 3 4" xfId="29707" xr:uid="{00000000-0005-0000-0000-0000EB750000}"/>
    <cellStyle name="Normal 7 4 2 2 6 4" xfId="29708" xr:uid="{00000000-0005-0000-0000-0000EC750000}"/>
    <cellStyle name="Normal 7 4 2 2 6 4 2" xfId="29709" xr:uid="{00000000-0005-0000-0000-0000ED750000}"/>
    <cellStyle name="Normal 7 4 2 2 6 4 2 2" xfId="29710" xr:uid="{00000000-0005-0000-0000-0000EE750000}"/>
    <cellStyle name="Normal 7 4 2 2 6 4 2 2 2" xfId="29711" xr:uid="{00000000-0005-0000-0000-0000EF750000}"/>
    <cellStyle name="Normal 7 4 2 2 6 4 2 3" xfId="29712" xr:uid="{00000000-0005-0000-0000-0000F0750000}"/>
    <cellStyle name="Normal 7 4 2 2 6 4 3" xfId="29713" xr:uid="{00000000-0005-0000-0000-0000F1750000}"/>
    <cellStyle name="Normal 7 4 2 2 6 4 3 2" xfId="29714" xr:uid="{00000000-0005-0000-0000-0000F2750000}"/>
    <cellStyle name="Normal 7 4 2 2 6 4 4" xfId="29715" xr:uid="{00000000-0005-0000-0000-0000F3750000}"/>
    <cellStyle name="Normal 7 4 2 2 6 5" xfId="29716" xr:uid="{00000000-0005-0000-0000-0000F4750000}"/>
    <cellStyle name="Normal 7 4 2 2 6 5 2" xfId="29717" xr:uid="{00000000-0005-0000-0000-0000F5750000}"/>
    <cellStyle name="Normal 7 4 2 2 6 5 2 2" xfId="29718" xr:uid="{00000000-0005-0000-0000-0000F6750000}"/>
    <cellStyle name="Normal 7 4 2 2 6 5 3" xfId="29719" xr:uid="{00000000-0005-0000-0000-0000F7750000}"/>
    <cellStyle name="Normal 7 4 2 2 6 6" xfId="29720" xr:uid="{00000000-0005-0000-0000-0000F8750000}"/>
    <cellStyle name="Normal 7 4 2 2 6 6 2" xfId="29721" xr:uid="{00000000-0005-0000-0000-0000F9750000}"/>
    <cellStyle name="Normal 7 4 2 2 6 7" xfId="29722" xr:uid="{00000000-0005-0000-0000-0000FA750000}"/>
    <cellStyle name="Normal 7 4 2 2 7" xfId="29723" xr:uid="{00000000-0005-0000-0000-0000FB750000}"/>
    <cellStyle name="Normal 7 4 2 2 7 2" xfId="29724" xr:uid="{00000000-0005-0000-0000-0000FC750000}"/>
    <cellStyle name="Normal 7 4 2 2 7 2 2" xfId="29725" xr:uid="{00000000-0005-0000-0000-0000FD750000}"/>
    <cellStyle name="Normal 7 4 2 2 7 2 2 2" xfId="29726" xr:uid="{00000000-0005-0000-0000-0000FE750000}"/>
    <cellStyle name="Normal 7 4 2 2 7 2 3" xfId="29727" xr:uid="{00000000-0005-0000-0000-0000FF750000}"/>
    <cellStyle name="Normal 7 4 2 2 7 3" xfId="29728" xr:uid="{00000000-0005-0000-0000-000000760000}"/>
    <cellStyle name="Normal 7 4 2 2 7 3 2" xfId="29729" xr:uid="{00000000-0005-0000-0000-000001760000}"/>
    <cellStyle name="Normal 7 4 2 2 7 4" xfId="29730" xr:uid="{00000000-0005-0000-0000-000002760000}"/>
    <cellStyle name="Normal 7 4 2 2 8" xfId="29731" xr:uid="{00000000-0005-0000-0000-000003760000}"/>
    <cellStyle name="Normal 7 4 2 2 8 2" xfId="29732" xr:uid="{00000000-0005-0000-0000-000004760000}"/>
    <cellStyle name="Normal 7 4 2 2 8 2 2" xfId="29733" xr:uid="{00000000-0005-0000-0000-000005760000}"/>
    <cellStyle name="Normal 7 4 2 2 8 2 2 2" xfId="29734" xr:uid="{00000000-0005-0000-0000-000006760000}"/>
    <cellStyle name="Normal 7 4 2 2 8 2 3" xfId="29735" xr:uid="{00000000-0005-0000-0000-000007760000}"/>
    <cellStyle name="Normal 7 4 2 2 8 3" xfId="29736" xr:uid="{00000000-0005-0000-0000-000008760000}"/>
    <cellStyle name="Normal 7 4 2 2 8 3 2" xfId="29737" xr:uid="{00000000-0005-0000-0000-000009760000}"/>
    <cellStyle name="Normal 7 4 2 2 8 4" xfId="29738" xr:uid="{00000000-0005-0000-0000-00000A760000}"/>
    <cellStyle name="Normal 7 4 2 2 9" xfId="29739" xr:uid="{00000000-0005-0000-0000-00000B760000}"/>
    <cellStyle name="Normal 7 4 2 2 9 2" xfId="29740" xr:uid="{00000000-0005-0000-0000-00000C760000}"/>
    <cellStyle name="Normal 7 4 2 2 9 2 2" xfId="29741" xr:uid="{00000000-0005-0000-0000-00000D760000}"/>
    <cellStyle name="Normal 7 4 2 2 9 2 2 2" xfId="29742" xr:uid="{00000000-0005-0000-0000-00000E760000}"/>
    <cellStyle name="Normal 7 4 2 2 9 2 3" xfId="29743" xr:uid="{00000000-0005-0000-0000-00000F760000}"/>
    <cellStyle name="Normal 7 4 2 2 9 3" xfId="29744" xr:uid="{00000000-0005-0000-0000-000010760000}"/>
    <cellStyle name="Normal 7 4 2 2 9 3 2" xfId="29745" xr:uid="{00000000-0005-0000-0000-000011760000}"/>
    <cellStyle name="Normal 7 4 2 2 9 4" xfId="29746" xr:uid="{00000000-0005-0000-0000-000012760000}"/>
    <cellStyle name="Normal 7 4 2 3" xfId="29747" xr:uid="{00000000-0005-0000-0000-000013760000}"/>
    <cellStyle name="Normal 7 4 2 3 10" xfId="29748" xr:uid="{00000000-0005-0000-0000-000014760000}"/>
    <cellStyle name="Normal 7 4 2 3 10 2" xfId="29749" xr:uid="{00000000-0005-0000-0000-000015760000}"/>
    <cellStyle name="Normal 7 4 2 3 10 2 2" xfId="29750" xr:uid="{00000000-0005-0000-0000-000016760000}"/>
    <cellStyle name="Normal 7 4 2 3 10 2 2 2" xfId="29751" xr:uid="{00000000-0005-0000-0000-000017760000}"/>
    <cellStyle name="Normal 7 4 2 3 10 2 3" xfId="29752" xr:uid="{00000000-0005-0000-0000-000018760000}"/>
    <cellStyle name="Normal 7 4 2 3 10 3" xfId="29753" xr:uid="{00000000-0005-0000-0000-000019760000}"/>
    <cellStyle name="Normal 7 4 2 3 10 3 2" xfId="29754" xr:uid="{00000000-0005-0000-0000-00001A760000}"/>
    <cellStyle name="Normal 7 4 2 3 10 4" xfId="29755" xr:uid="{00000000-0005-0000-0000-00001B760000}"/>
    <cellStyle name="Normal 7 4 2 3 11" xfId="29756" xr:uid="{00000000-0005-0000-0000-00001C760000}"/>
    <cellStyle name="Normal 7 4 2 3 11 2" xfId="29757" xr:uid="{00000000-0005-0000-0000-00001D760000}"/>
    <cellStyle name="Normal 7 4 2 3 11 2 2" xfId="29758" xr:uid="{00000000-0005-0000-0000-00001E760000}"/>
    <cellStyle name="Normal 7 4 2 3 11 3" xfId="29759" xr:uid="{00000000-0005-0000-0000-00001F760000}"/>
    <cellStyle name="Normal 7 4 2 3 12" xfId="29760" xr:uid="{00000000-0005-0000-0000-000020760000}"/>
    <cellStyle name="Normal 7 4 2 3 12 2" xfId="29761" xr:uid="{00000000-0005-0000-0000-000021760000}"/>
    <cellStyle name="Normal 7 4 2 3 13" xfId="29762" xr:uid="{00000000-0005-0000-0000-000022760000}"/>
    <cellStyle name="Normal 7 4 2 3 13 2" xfId="29763" xr:uid="{00000000-0005-0000-0000-000023760000}"/>
    <cellStyle name="Normal 7 4 2 3 14" xfId="29764" xr:uid="{00000000-0005-0000-0000-000024760000}"/>
    <cellStyle name="Normal 7 4 2 3 2" xfId="29765" xr:uid="{00000000-0005-0000-0000-000025760000}"/>
    <cellStyle name="Normal 7 4 2 3 2 10" xfId="29766" xr:uid="{00000000-0005-0000-0000-000026760000}"/>
    <cellStyle name="Normal 7 4 2 3 2 10 2" xfId="29767" xr:uid="{00000000-0005-0000-0000-000027760000}"/>
    <cellStyle name="Normal 7 4 2 3 2 11" xfId="29768" xr:uid="{00000000-0005-0000-0000-000028760000}"/>
    <cellStyle name="Normal 7 4 2 3 2 2" xfId="29769" xr:uid="{00000000-0005-0000-0000-000029760000}"/>
    <cellStyle name="Normal 7 4 2 3 2 2 2" xfId="29770" xr:uid="{00000000-0005-0000-0000-00002A760000}"/>
    <cellStyle name="Normal 7 4 2 3 2 2 2 2" xfId="29771" xr:uid="{00000000-0005-0000-0000-00002B760000}"/>
    <cellStyle name="Normal 7 4 2 3 2 2 2 2 2" xfId="29772" xr:uid="{00000000-0005-0000-0000-00002C760000}"/>
    <cellStyle name="Normal 7 4 2 3 2 2 2 2 2 2" xfId="29773" xr:uid="{00000000-0005-0000-0000-00002D760000}"/>
    <cellStyle name="Normal 7 4 2 3 2 2 2 2 2 2 2" xfId="29774" xr:uid="{00000000-0005-0000-0000-00002E760000}"/>
    <cellStyle name="Normal 7 4 2 3 2 2 2 2 2 3" xfId="29775" xr:uid="{00000000-0005-0000-0000-00002F760000}"/>
    <cellStyle name="Normal 7 4 2 3 2 2 2 2 3" xfId="29776" xr:uid="{00000000-0005-0000-0000-000030760000}"/>
    <cellStyle name="Normal 7 4 2 3 2 2 2 2 3 2" xfId="29777" xr:uid="{00000000-0005-0000-0000-000031760000}"/>
    <cellStyle name="Normal 7 4 2 3 2 2 2 2 4" xfId="29778" xr:uid="{00000000-0005-0000-0000-000032760000}"/>
    <cellStyle name="Normal 7 4 2 3 2 2 2 3" xfId="29779" xr:uid="{00000000-0005-0000-0000-000033760000}"/>
    <cellStyle name="Normal 7 4 2 3 2 2 2 3 2" xfId="29780" xr:uid="{00000000-0005-0000-0000-000034760000}"/>
    <cellStyle name="Normal 7 4 2 3 2 2 2 3 2 2" xfId="29781" xr:uid="{00000000-0005-0000-0000-000035760000}"/>
    <cellStyle name="Normal 7 4 2 3 2 2 2 3 2 2 2" xfId="29782" xr:uid="{00000000-0005-0000-0000-000036760000}"/>
    <cellStyle name="Normal 7 4 2 3 2 2 2 3 2 3" xfId="29783" xr:uid="{00000000-0005-0000-0000-000037760000}"/>
    <cellStyle name="Normal 7 4 2 3 2 2 2 3 3" xfId="29784" xr:uid="{00000000-0005-0000-0000-000038760000}"/>
    <cellStyle name="Normal 7 4 2 3 2 2 2 3 3 2" xfId="29785" xr:uid="{00000000-0005-0000-0000-000039760000}"/>
    <cellStyle name="Normal 7 4 2 3 2 2 2 3 4" xfId="29786" xr:uid="{00000000-0005-0000-0000-00003A760000}"/>
    <cellStyle name="Normal 7 4 2 3 2 2 2 4" xfId="29787" xr:uid="{00000000-0005-0000-0000-00003B760000}"/>
    <cellStyle name="Normal 7 4 2 3 2 2 2 4 2" xfId="29788" xr:uid="{00000000-0005-0000-0000-00003C760000}"/>
    <cellStyle name="Normal 7 4 2 3 2 2 2 4 2 2" xfId="29789" xr:uid="{00000000-0005-0000-0000-00003D760000}"/>
    <cellStyle name="Normal 7 4 2 3 2 2 2 4 2 2 2" xfId="29790" xr:uid="{00000000-0005-0000-0000-00003E760000}"/>
    <cellStyle name="Normal 7 4 2 3 2 2 2 4 2 3" xfId="29791" xr:uid="{00000000-0005-0000-0000-00003F760000}"/>
    <cellStyle name="Normal 7 4 2 3 2 2 2 4 3" xfId="29792" xr:uid="{00000000-0005-0000-0000-000040760000}"/>
    <cellStyle name="Normal 7 4 2 3 2 2 2 4 3 2" xfId="29793" xr:uid="{00000000-0005-0000-0000-000041760000}"/>
    <cellStyle name="Normal 7 4 2 3 2 2 2 4 4" xfId="29794" xr:uid="{00000000-0005-0000-0000-000042760000}"/>
    <cellStyle name="Normal 7 4 2 3 2 2 2 5" xfId="29795" xr:uid="{00000000-0005-0000-0000-000043760000}"/>
    <cellStyle name="Normal 7 4 2 3 2 2 2 5 2" xfId="29796" xr:uid="{00000000-0005-0000-0000-000044760000}"/>
    <cellStyle name="Normal 7 4 2 3 2 2 2 5 2 2" xfId="29797" xr:uid="{00000000-0005-0000-0000-000045760000}"/>
    <cellStyle name="Normal 7 4 2 3 2 2 2 5 3" xfId="29798" xr:uid="{00000000-0005-0000-0000-000046760000}"/>
    <cellStyle name="Normal 7 4 2 3 2 2 2 6" xfId="29799" xr:uid="{00000000-0005-0000-0000-000047760000}"/>
    <cellStyle name="Normal 7 4 2 3 2 2 2 6 2" xfId="29800" xr:uid="{00000000-0005-0000-0000-000048760000}"/>
    <cellStyle name="Normal 7 4 2 3 2 2 2 7" xfId="29801" xr:uid="{00000000-0005-0000-0000-000049760000}"/>
    <cellStyle name="Normal 7 4 2 3 2 2 3" xfId="29802" xr:uid="{00000000-0005-0000-0000-00004A760000}"/>
    <cellStyle name="Normal 7 4 2 3 2 2 3 2" xfId="29803" xr:uid="{00000000-0005-0000-0000-00004B760000}"/>
    <cellStyle name="Normal 7 4 2 3 2 2 3 2 2" xfId="29804" xr:uid="{00000000-0005-0000-0000-00004C760000}"/>
    <cellStyle name="Normal 7 4 2 3 2 2 3 2 2 2" xfId="29805" xr:uid="{00000000-0005-0000-0000-00004D760000}"/>
    <cellStyle name="Normal 7 4 2 3 2 2 3 2 3" xfId="29806" xr:uid="{00000000-0005-0000-0000-00004E760000}"/>
    <cellStyle name="Normal 7 4 2 3 2 2 3 3" xfId="29807" xr:uid="{00000000-0005-0000-0000-00004F760000}"/>
    <cellStyle name="Normal 7 4 2 3 2 2 3 3 2" xfId="29808" xr:uid="{00000000-0005-0000-0000-000050760000}"/>
    <cellStyle name="Normal 7 4 2 3 2 2 3 4" xfId="29809" xr:uid="{00000000-0005-0000-0000-000051760000}"/>
    <cellStyle name="Normal 7 4 2 3 2 2 4" xfId="29810" xr:uid="{00000000-0005-0000-0000-000052760000}"/>
    <cellStyle name="Normal 7 4 2 3 2 2 4 2" xfId="29811" xr:uid="{00000000-0005-0000-0000-000053760000}"/>
    <cellStyle name="Normal 7 4 2 3 2 2 4 2 2" xfId="29812" xr:uid="{00000000-0005-0000-0000-000054760000}"/>
    <cellStyle name="Normal 7 4 2 3 2 2 4 2 2 2" xfId="29813" xr:uid="{00000000-0005-0000-0000-000055760000}"/>
    <cellStyle name="Normal 7 4 2 3 2 2 4 2 3" xfId="29814" xr:uid="{00000000-0005-0000-0000-000056760000}"/>
    <cellStyle name="Normal 7 4 2 3 2 2 4 3" xfId="29815" xr:uid="{00000000-0005-0000-0000-000057760000}"/>
    <cellStyle name="Normal 7 4 2 3 2 2 4 3 2" xfId="29816" xr:uid="{00000000-0005-0000-0000-000058760000}"/>
    <cellStyle name="Normal 7 4 2 3 2 2 4 4" xfId="29817" xr:uid="{00000000-0005-0000-0000-000059760000}"/>
    <cellStyle name="Normal 7 4 2 3 2 2 5" xfId="29818" xr:uid="{00000000-0005-0000-0000-00005A760000}"/>
    <cellStyle name="Normal 7 4 2 3 2 2 5 2" xfId="29819" xr:uid="{00000000-0005-0000-0000-00005B760000}"/>
    <cellStyle name="Normal 7 4 2 3 2 2 5 2 2" xfId="29820" xr:uid="{00000000-0005-0000-0000-00005C760000}"/>
    <cellStyle name="Normal 7 4 2 3 2 2 5 2 2 2" xfId="29821" xr:uid="{00000000-0005-0000-0000-00005D760000}"/>
    <cellStyle name="Normal 7 4 2 3 2 2 5 2 3" xfId="29822" xr:uid="{00000000-0005-0000-0000-00005E760000}"/>
    <cellStyle name="Normal 7 4 2 3 2 2 5 3" xfId="29823" xr:uid="{00000000-0005-0000-0000-00005F760000}"/>
    <cellStyle name="Normal 7 4 2 3 2 2 5 3 2" xfId="29824" xr:uid="{00000000-0005-0000-0000-000060760000}"/>
    <cellStyle name="Normal 7 4 2 3 2 2 5 4" xfId="29825" xr:uid="{00000000-0005-0000-0000-000061760000}"/>
    <cellStyle name="Normal 7 4 2 3 2 2 6" xfId="29826" xr:uid="{00000000-0005-0000-0000-000062760000}"/>
    <cellStyle name="Normal 7 4 2 3 2 2 6 2" xfId="29827" xr:uid="{00000000-0005-0000-0000-000063760000}"/>
    <cellStyle name="Normal 7 4 2 3 2 2 6 2 2" xfId="29828" xr:uid="{00000000-0005-0000-0000-000064760000}"/>
    <cellStyle name="Normal 7 4 2 3 2 2 6 3" xfId="29829" xr:uid="{00000000-0005-0000-0000-000065760000}"/>
    <cellStyle name="Normal 7 4 2 3 2 2 7" xfId="29830" xr:uid="{00000000-0005-0000-0000-000066760000}"/>
    <cellStyle name="Normal 7 4 2 3 2 2 7 2" xfId="29831" xr:uid="{00000000-0005-0000-0000-000067760000}"/>
    <cellStyle name="Normal 7 4 2 3 2 2 8" xfId="29832" xr:uid="{00000000-0005-0000-0000-000068760000}"/>
    <cellStyle name="Normal 7 4 2 3 2 2 8 2" xfId="29833" xr:uid="{00000000-0005-0000-0000-000069760000}"/>
    <cellStyle name="Normal 7 4 2 3 2 2 9" xfId="29834" xr:uid="{00000000-0005-0000-0000-00006A760000}"/>
    <cellStyle name="Normal 7 4 2 3 2 3" xfId="29835" xr:uid="{00000000-0005-0000-0000-00006B760000}"/>
    <cellStyle name="Normal 7 4 2 3 2 3 2" xfId="29836" xr:uid="{00000000-0005-0000-0000-00006C760000}"/>
    <cellStyle name="Normal 7 4 2 3 2 3 2 2" xfId="29837" xr:uid="{00000000-0005-0000-0000-00006D760000}"/>
    <cellStyle name="Normal 7 4 2 3 2 3 2 2 2" xfId="29838" xr:uid="{00000000-0005-0000-0000-00006E760000}"/>
    <cellStyle name="Normal 7 4 2 3 2 3 2 2 2 2" xfId="29839" xr:uid="{00000000-0005-0000-0000-00006F760000}"/>
    <cellStyle name="Normal 7 4 2 3 2 3 2 2 3" xfId="29840" xr:uid="{00000000-0005-0000-0000-000070760000}"/>
    <cellStyle name="Normal 7 4 2 3 2 3 2 3" xfId="29841" xr:uid="{00000000-0005-0000-0000-000071760000}"/>
    <cellStyle name="Normal 7 4 2 3 2 3 2 3 2" xfId="29842" xr:uid="{00000000-0005-0000-0000-000072760000}"/>
    <cellStyle name="Normal 7 4 2 3 2 3 2 4" xfId="29843" xr:uid="{00000000-0005-0000-0000-000073760000}"/>
    <cellStyle name="Normal 7 4 2 3 2 3 3" xfId="29844" xr:uid="{00000000-0005-0000-0000-000074760000}"/>
    <cellStyle name="Normal 7 4 2 3 2 3 3 2" xfId="29845" xr:uid="{00000000-0005-0000-0000-000075760000}"/>
    <cellStyle name="Normal 7 4 2 3 2 3 3 2 2" xfId="29846" xr:uid="{00000000-0005-0000-0000-000076760000}"/>
    <cellStyle name="Normal 7 4 2 3 2 3 3 2 2 2" xfId="29847" xr:uid="{00000000-0005-0000-0000-000077760000}"/>
    <cellStyle name="Normal 7 4 2 3 2 3 3 2 3" xfId="29848" xr:uid="{00000000-0005-0000-0000-000078760000}"/>
    <cellStyle name="Normal 7 4 2 3 2 3 3 3" xfId="29849" xr:uid="{00000000-0005-0000-0000-000079760000}"/>
    <cellStyle name="Normal 7 4 2 3 2 3 3 3 2" xfId="29850" xr:uid="{00000000-0005-0000-0000-00007A760000}"/>
    <cellStyle name="Normal 7 4 2 3 2 3 3 4" xfId="29851" xr:uid="{00000000-0005-0000-0000-00007B760000}"/>
    <cellStyle name="Normal 7 4 2 3 2 3 4" xfId="29852" xr:uid="{00000000-0005-0000-0000-00007C760000}"/>
    <cellStyle name="Normal 7 4 2 3 2 3 4 2" xfId="29853" xr:uid="{00000000-0005-0000-0000-00007D760000}"/>
    <cellStyle name="Normal 7 4 2 3 2 3 4 2 2" xfId="29854" xr:uid="{00000000-0005-0000-0000-00007E760000}"/>
    <cellStyle name="Normal 7 4 2 3 2 3 4 2 2 2" xfId="29855" xr:uid="{00000000-0005-0000-0000-00007F760000}"/>
    <cellStyle name="Normal 7 4 2 3 2 3 4 2 3" xfId="29856" xr:uid="{00000000-0005-0000-0000-000080760000}"/>
    <cellStyle name="Normal 7 4 2 3 2 3 4 3" xfId="29857" xr:uid="{00000000-0005-0000-0000-000081760000}"/>
    <cellStyle name="Normal 7 4 2 3 2 3 4 3 2" xfId="29858" xr:uid="{00000000-0005-0000-0000-000082760000}"/>
    <cellStyle name="Normal 7 4 2 3 2 3 4 4" xfId="29859" xr:uid="{00000000-0005-0000-0000-000083760000}"/>
    <cellStyle name="Normal 7 4 2 3 2 3 5" xfId="29860" xr:uid="{00000000-0005-0000-0000-000084760000}"/>
    <cellStyle name="Normal 7 4 2 3 2 3 5 2" xfId="29861" xr:uid="{00000000-0005-0000-0000-000085760000}"/>
    <cellStyle name="Normal 7 4 2 3 2 3 5 2 2" xfId="29862" xr:uid="{00000000-0005-0000-0000-000086760000}"/>
    <cellStyle name="Normal 7 4 2 3 2 3 5 3" xfId="29863" xr:uid="{00000000-0005-0000-0000-000087760000}"/>
    <cellStyle name="Normal 7 4 2 3 2 3 6" xfId="29864" xr:uid="{00000000-0005-0000-0000-000088760000}"/>
    <cellStyle name="Normal 7 4 2 3 2 3 6 2" xfId="29865" xr:uid="{00000000-0005-0000-0000-000089760000}"/>
    <cellStyle name="Normal 7 4 2 3 2 3 7" xfId="29866" xr:uid="{00000000-0005-0000-0000-00008A760000}"/>
    <cellStyle name="Normal 7 4 2 3 2 4" xfId="29867" xr:uid="{00000000-0005-0000-0000-00008B760000}"/>
    <cellStyle name="Normal 7 4 2 3 2 4 2" xfId="29868" xr:uid="{00000000-0005-0000-0000-00008C760000}"/>
    <cellStyle name="Normal 7 4 2 3 2 4 2 2" xfId="29869" xr:uid="{00000000-0005-0000-0000-00008D760000}"/>
    <cellStyle name="Normal 7 4 2 3 2 4 2 2 2" xfId="29870" xr:uid="{00000000-0005-0000-0000-00008E760000}"/>
    <cellStyle name="Normal 7 4 2 3 2 4 2 3" xfId="29871" xr:uid="{00000000-0005-0000-0000-00008F760000}"/>
    <cellStyle name="Normal 7 4 2 3 2 4 3" xfId="29872" xr:uid="{00000000-0005-0000-0000-000090760000}"/>
    <cellStyle name="Normal 7 4 2 3 2 4 3 2" xfId="29873" xr:uid="{00000000-0005-0000-0000-000091760000}"/>
    <cellStyle name="Normal 7 4 2 3 2 4 4" xfId="29874" xr:uid="{00000000-0005-0000-0000-000092760000}"/>
    <cellStyle name="Normal 7 4 2 3 2 5" xfId="29875" xr:uid="{00000000-0005-0000-0000-000093760000}"/>
    <cellStyle name="Normal 7 4 2 3 2 5 2" xfId="29876" xr:uid="{00000000-0005-0000-0000-000094760000}"/>
    <cellStyle name="Normal 7 4 2 3 2 5 2 2" xfId="29877" xr:uid="{00000000-0005-0000-0000-000095760000}"/>
    <cellStyle name="Normal 7 4 2 3 2 5 2 2 2" xfId="29878" xr:uid="{00000000-0005-0000-0000-000096760000}"/>
    <cellStyle name="Normal 7 4 2 3 2 5 2 3" xfId="29879" xr:uid="{00000000-0005-0000-0000-000097760000}"/>
    <cellStyle name="Normal 7 4 2 3 2 5 3" xfId="29880" xr:uid="{00000000-0005-0000-0000-000098760000}"/>
    <cellStyle name="Normal 7 4 2 3 2 5 3 2" xfId="29881" xr:uid="{00000000-0005-0000-0000-000099760000}"/>
    <cellStyle name="Normal 7 4 2 3 2 5 4" xfId="29882" xr:uid="{00000000-0005-0000-0000-00009A760000}"/>
    <cellStyle name="Normal 7 4 2 3 2 6" xfId="29883" xr:uid="{00000000-0005-0000-0000-00009B760000}"/>
    <cellStyle name="Normal 7 4 2 3 2 6 2" xfId="29884" xr:uid="{00000000-0005-0000-0000-00009C760000}"/>
    <cellStyle name="Normal 7 4 2 3 2 6 2 2" xfId="29885" xr:uid="{00000000-0005-0000-0000-00009D760000}"/>
    <cellStyle name="Normal 7 4 2 3 2 6 2 2 2" xfId="29886" xr:uid="{00000000-0005-0000-0000-00009E760000}"/>
    <cellStyle name="Normal 7 4 2 3 2 6 2 3" xfId="29887" xr:uid="{00000000-0005-0000-0000-00009F760000}"/>
    <cellStyle name="Normal 7 4 2 3 2 6 3" xfId="29888" xr:uid="{00000000-0005-0000-0000-0000A0760000}"/>
    <cellStyle name="Normal 7 4 2 3 2 6 3 2" xfId="29889" xr:uid="{00000000-0005-0000-0000-0000A1760000}"/>
    <cellStyle name="Normal 7 4 2 3 2 6 4" xfId="29890" xr:uid="{00000000-0005-0000-0000-0000A2760000}"/>
    <cellStyle name="Normal 7 4 2 3 2 7" xfId="29891" xr:uid="{00000000-0005-0000-0000-0000A3760000}"/>
    <cellStyle name="Normal 7 4 2 3 2 7 2" xfId="29892" xr:uid="{00000000-0005-0000-0000-0000A4760000}"/>
    <cellStyle name="Normal 7 4 2 3 2 7 2 2" xfId="29893" xr:uid="{00000000-0005-0000-0000-0000A5760000}"/>
    <cellStyle name="Normal 7 4 2 3 2 7 2 2 2" xfId="29894" xr:uid="{00000000-0005-0000-0000-0000A6760000}"/>
    <cellStyle name="Normal 7 4 2 3 2 7 2 3" xfId="29895" xr:uid="{00000000-0005-0000-0000-0000A7760000}"/>
    <cellStyle name="Normal 7 4 2 3 2 7 3" xfId="29896" xr:uid="{00000000-0005-0000-0000-0000A8760000}"/>
    <cellStyle name="Normal 7 4 2 3 2 7 3 2" xfId="29897" xr:uid="{00000000-0005-0000-0000-0000A9760000}"/>
    <cellStyle name="Normal 7 4 2 3 2 7 4" xfId="29898" xr:uid="{00000000-0005-0000-0000-0000AA760000}"/>
    <cellStyle name="Normal 7 4 2 3 2 8" xfId="29899" xr:uid="{00000000-0005-0000-0000-0000AB760000}"/>
    <cellStyle name="Normal 7 4 2 3 2 8 2" xfId="29900" xr:uid="{00000000-0005-0000-0000-0000AC760000}"/>
    <cellStyle name="Normal 7 4 2 3 2 8 2 2" xfId="29901" xr:uid="{00000000-0005-0000-0000-0000AD760000}"/>
    <cellStyle name="Normal 7 4 2 3 2 8 3" xfId="29902" xr:uid="{00000000-0005-0000-0000-0000AE760000}"/>
    <cellStyle name="Normal 7 4 2 3 2 9" xfId="29903" xr:uid="{00000000-0005-0000-0000-0000AF760000}"/>
    <cellStyle name="Normal 7 4 2 3 2 9 2" xfId="29904" xr:uid="{00000000-0005-0000-0000-0000B0760000}"/>
    <cellStyle name="Normal 7 4 2 3 3" xfId="29905" xr:uid="{00000000-0005-0000-0000-0000B1760000}"/>
    <cellStyle name="Normal 7 4 2 3 3 10" xfId="29906" xr:uid="{00000000-0005-0000-0000-0000B2760000}"/>
    <cellStyle name="Normal 7 4 2 3 3 2" xfId="29907" xr:uid="{00000000-0005-0000-0000-0000B3760000}"/>
    <cellStyle name="Normal 7 4 2 3 3 2 2" xfId="29908" xr:uid="{00000000-0005-0000-0000-0000B4760000}"/>
    <cellStyle name="Normal 7 4 2 3 3 2 2 2" xfId="29909" xr:uid="{00000000-0005-0000-0000-0000B5760000}"/>
    <cellStyle name="Normal 7 4 2 3 3 2 2 2 2" xfId="29910" xr:uid="{00000000-0005-0000-0000-0000B6760000}"/>
    <cellStyle name="Normal 7 4 2 3 3 2 2 2 2 2" xfId="29911" xr:uid="{00000000-0005-0000-0000-0000B7760000}"/>
    <cellStyle name="Normal 7 4 2 3 3 2 2 2 3" xfId="29912" xr:uid="{00000000-0005-0000-0000-0000B8760000}"/>
    <cellStyle name="Normal 7 4 2 3 3 2 2 3" xfId="29913" xr:uid="{00000000-0005-0000-0000-0000B9760000}"/>
    <cellStyle name="Normal 7 4 2 3 3 2 2 3 2" xfId="29914" xr:uid="{00000000-0005-0000-0000-0000BA760000}"/>
    <cellStyle name="Normal 7 4 2 3 3 2 2 4" xfId="29915" xr:uid="{00000000-0005-0000-0000-0000BB760000}"/>
    <cellStyle name="Normal 7 4 2 3 3 2 3" xfId="29916" xr:uid="{00000000-0005-0000-0000-0000BC760000}"/>
    <cellStyle name="Normal 7 4 2 3 3 2 3 2" xfId="29917" xr:uid="{00000000-0005-0000-0000-0000BD760000}"/>
    <cellStyle name="Normal 7 4 2 3 3 2 3 2 2" xfId="29918" xr:uid="{00000000-0005-0000-0000-0000BE760000}"/>
    <cellStyle name="Normal 7 4 2 3 3 2 3 2 2 2" xfId="29919" xr:uid="{00000000-0005-0000-0000-0000BF760000}"/>
    <cellStyle name="Normal 7 4 2 3 3 2 3 2 3" xfId="29920" xr:uid="{00000000-0005-0000-0000-0000C0760000}"/>
    <cellStyle name="Normal 7 4 2 3 3 2 3 3" xfId="29921" xr:uid="{00000000-0005-0000-0000-0000C1760000}"/>
    <cellStyle name="Normal 7 4 2 3 3 2 3 3 2" xfId="29922" xr:uid="{00000000-0005-0000-0000-0000C2760000}"/>
    <cellStyle name="Normal 7 4 2 3 3 2 3 4" xfId="29923" xr:uid="{00000000-0005-0000-0000-0000C3760000}"/>
    <cellStyle name="Normal 7 4 2 3 3 2 4" xfId="29924" xr:uid="{00000000-0005-0000-0000-0000C4760000}"/>
    <cellStyle name="Normal 7 4 2 3 3 2 4 2" xfId="29925" xr:uid="{00000000-0005-0000-0000-0000C5760000}"/>
    <cellStyle name="Normal 7 4 2 3 3 2 4 2 2" xfId="29926" xr:uid="{00000000-0005-0000-0000-0000C6760000}"/>
    <cellStyle name="Normal 7 4 2 3 3 2 4 2 2 2" xfId="29927" xr:uid="{00000000-0005-0000-0000-0000C7760000}"/>
    <cellStyle name="Normal 7 4 2 3 3 2 4 2 3" xfId="29928" xr:uid="{00000000-0005-0000-0000-0000C8760000}"/>
    <cellStyle name="Normal 7 4 2 3 3 2 4 3" xfId="29929" xr:uid="{00000000-0005-0000-0000-0000C9760000}"/>
    <cellStyle name="Normal 7 4 2 3 3 2 4 3 2" xfId="29930" xr:uid="{00000000-0005-0000-0000-0000CA760000}"/>
    <cellStyle name="Normal 7 4 2 3 3 2 4 4" xfId="29931" xr:uid="{00000000-0005-0000-0000-0000CB760000}"/>
    <cellStyle name="Normal 7 4 2 3 3 2 5" xfId="29932" xr:uid="{00000000-0005-0000-0000-0000CC760000}"/>
    <cellStyle name="Normal 7 4 2 3 3 2 5 2" xfId="29933" xr:uid="{00000000-0005-0000-0000-0000CD760000}"/>
    <cellStyle name="Normal 7 4 2 3 3 2 5 2 2" xfId="29934" xr:uid="{00000000-0005-0000-0000-0000CE760000}"/>
    <cellStyle name="Normal 7 4 2 3 3 2 5 3" xfId="29935" xr:uid="{00000000-0005-0000-0000-0000CF760000}"/>
    <cellStyle name="Normal 7 4 2 3 3 2 6" xfId="29936" xr:uid="{00000000-0005-0000-0000-0000D0760000}"/>
    <cellStyle name="Normal 7 4 2 3 3 2 6 2" xfId="29937" xr:uid="{00000000-0005-0000-0000-0000D1760000}"/>
    <cellStyle name="Normal 7 4 2 3 3 2 7" xfId="29938" xr:uid="{00000000-0005-0000-0000-0000D2760000}"/>
    <cellStyle name="Normal 7 4 2 3 3 3" xfId="29939" xr:uid="{00000000-0005-0000-0000-0000D3760000}"/>
    <cellStyle name="Normal 7 4 2 3 3 3 2" xfId="29940" xr:uid="{00000000-0005-0000-0000-0000D4760000}"/>
    <cellStyle name="Normal 7 4 2 3 3 3 2 2" xfId="29941" xr:uid="{00000000-0005-0000-0000-0000D5760000}"/>
    <cellStyle name="Normal 7 4 2 3 3 3 2 2 2" xfId="29942" xr:uid="{00000000-0005-0000-0000-0000D6760000}"/>
    <cellStyle name="Normal 7 4 2 3 3 3 2 3" xfId="29943" xr:uid="{00000000-0005-0000-0000-0000D7760000}"/>
    <cellStyle name="Normal 7 4 2 3 3 3 3" xfId="29944" xr:uid="{00000000-0005-0000-0000-0000D8760000}"/>
    <cellStyle name="Normal 7 4 2 3 3 3 3 2" xfId="29945" xr:uid="{00000000-0005-0000-0000-0000D9760000}"/>
    <cellStyle name="Normal 7 4 2 3 3 3 4" xfId="29946" xr:uid="{00000000-0005-0000-0000-0000DA760000}"/>
    <cellStyle name="Normal 7 4 2 3 3 4" xfId="29947" xr:uid="{00000000-0005-0000-0000-0000DB760000}"/>
    <cellStyle name="Normal 7 4 2 3 3 4 2" xfId="29948" xr:uid="{00000000-0005-0000-0000-0000DC760000}"/>
    <cellStyle name="Normal 7 4 2 3 3 4 2 2" xfId="29949" xr:uid="{00000000-0005-0000-0000-0000DD760000}"/>
    <cellStyle name="Normal 7 4 2 3 3 4 2 2 2" xfId="29950" xr:uid="{00000000-0005-0000-0000-0000DE760000}"/>
    <cellStyle name="Normal 7 4 2 3 3 4 2 3" xfId="29951" xr:uid="{00000000-0005-0000-0000-0000DF760000}"/>
    <cellStyle name="Normal 7 4 2 3 3 4 3" xfId="29952" xr:uid="{00000000-0005-0000-0000-0000E0760000}"/>
    <cellStyle name="Normal 7 4 2 3 3 4 3 2" xfId="29953" xr:uid="{00000000-0005-0000-0000-0000E1760000}"/>
    <cellStyle name="Normal 7 4 2 3 3 4 4" xfId="29954" xr:uid="{00000000-0005-0000-0000-0000E2760000}"/>
    <cellStyle name="Normal 7 4 2 3 3 5" xfId="29955" xr:uid="{00000000-0005-0000-0000-0000E3760000}"/>
    <cellStyle name="Normal 7 4 2 3 3 5 2" xfId="29956" xr:uid="{00000000-0005-0000-0000-0000E4760000}"/>
    <cellStyle name="Normal 7 4 2 3 3 5 2 2" xfId="29957" xr:uid="{00000000-0005-0000-0000-0000E5760000}"/>
    <cellStyle name="Normal 7 4 2 3 3 5 2 2 2" xfId="29958" xr:uid="{00000000-0005-0000-0000-0000E6760000}"/>
    <cellStyle name="Normal 7 4 2 3 3 5 2 3" xfId="29959" xr:uid="{00000000-0005-0000-0000-0000E7760000}"/>
    <cellStyle name="Normal 7 4 2 3 3 5 3" xfId="29960" xr:uid="{00000000-0005-0000-0000-0000E8760000}"/>
    <cellStyle name="Normal 7 4 2 3 3 5 3 2" xfId="29961" xr:uid="{00000000-0005-0000-0000-0000E9760000}"/>
    <cellStyle name="Normal 7 4 2 3 3 5 4" xfId="29962" xr:uid="{00000000-0005-0000-0000-0000EA760000}"/>
    <cellStyle name="Normal 7 4 2 3 3 6" xfId="29963" xr:uid="{00000000-0005-0000-0000-0000EB760000}"/>
    <cellStyle name="Normal 7 4 2 3 3 6 2" xfId="29964" xr:uid="{00000000-0005-0000-0000-0000EC760000}"/>
    <cellStyle name="Normal 7 4 2 3 3 6 2 2" xfId="29965" xr:uid="{00000000-0005-0000-0000-0000ED760000}"/>
    <cellStyle name="Normal 7 4 2 3 3 6 2 2 2" xfId="29966" xr:uid="{00000000-0005-0000-0000-0000EE760000}"/>
    <cellStyle name="Normal 7 4 2 3 3 6 2 3" xfId="29967" xr:uid="{00000000-0005-0000-0000-0000EF760000}"/>
    <cellStyle name="Normal 7 4 2 3 3 6 3" xfId="29968" xr:uid="{00000000-0005-0000-0000-0000F0760000}"/>
    <cellStyle name="Normal 7 4 2 3 3 6 3 2" xfId="29969" xr:uid="{00000000-0005-0000-0000-0000F1760000}"/>
    <cellStyle name="Normal 7 4 2 3 3 6 4" xfId="29970" xr:uid="{00000000-0005-0000-0000-0000F2760000}"/>
    <cellStyle name="Normal 7 4 2 3 3 7" xfId="29971" xr:uid="{00000000-0005-0000-0000-0000F3760000}"/>
    <cellStyle name="Normal 7 4 2 3 3 7 2" xfId="29972" xr:uid="{00000000-0005-0000-0000-0000F4760000}"/>
    <cellStyle name="Normal 7 4 2 3 3 7 2 2" xfId="29973" xr:uid="{00000000-0005-0000-0000-0000F5760000}"/>
    <cellStyle name="Normal 7 4 2 3 3 7 3" xfId="29974" xr:uid="{00000000-0005-0000-0000-0000F6760000}"/>
    <cellStyle name="Normal 7 4 2 3 3 8" xfId="29975" xr:uid="{00000000-0005-0000-0000-0000F7760000}"/>
    <cellStyle name="Normal 7 4 2 3 3 8 2" xfId="29976" xr:uid="{00000000-0005-0000-0000-0000F8760000}"/>
    <cellStyle name="Normal 7 4 2 3 3 9" xfId="29977" xr:uid="{00000000-0005-0000-0000-0000F9760000}"/>
    <cellStyle name="Normal 7 4 2 3 3 9 2" xfId="29978" xr:uid="{00000000-0005-0000-0000-0000FA760000}"/>
    <cellStyle name="Normal 7 4 2 3 4" xfId="29979" xr:uid="{00000000-0005-0000-0000-0000FB760000}"/>
    <cellStyle name="Normal 7 4 2 3 4 2" xfId="29980" xr:uid="{00000000-0005-0000-0000-0000FC760000}"/>
    <cellStyle name="Normal 7 4 2 3 4 2 2" xfId="29981" xr:uid="{00000000-0005-0000-0000-0000FD760000}"/>
    <cellStyle name="Normal 7 4 2 3 4 2 2 2" xfId="29982" xr:uid="{00000000-0005-0000-0000-0000FE760000}"/>
    <cellStyle name="Normal 7 4 2 3 4 2 2 2 2" xfId="29983" xr:uid="{00000000-0005-0000-0000-0000FF760000}"/>
    <cellStyle name="Normal 7 4 2 3 4 2 2 2 2 2" xfId="29984" xr:uid="{00000000-0005-0000-0000-000000770000}"/>
    <cellStyle name="Normal 7 4 2 3 4 2 2 2 3" xfId="29985" xr:uid="{00000000-0005-0000-0000-000001770000}"/>
    <cellStyle name="Normal 7 4 2 3 4 2 2 3" xfId="29986" xr:uid="{00000000-0005-0000-0000-000002770000}"/>
    <cellStyle name="Normal 7 4 2 3 4 2 2 3 2" xfId="29987" xr:uid="{00000000-0005-0000-0000-000003770000}"/>
    <cellStyle name="Normal 7 4 2 3 4 2 2 4" xfId="29988" xr:uid="{00000000-0005-0000-0000-000004770000}"/>
    <cellStyle name="Normal 7 4 2 3 4 2 3" xfId="29989" xr:uid="{00000000-0005-0000-0000-000005770000}"/>
    <cellStyle name="Normal 7 4 2 3 4 2 3 2" xfId="29990" xr:uid="{00000000-0005-0000-0000-000006770000}"/>
    <cellStyle name="Normal 7 4 2 3 4 2 3 2 2" xfId="29991" xr:uid="{00000000-0005-0000-0000-000007770000}"/>
    <cellStyle name="Normal 7 4 2 3 4 2 3 2 2 2" xfId="29992" xr:uid="{00000000-0005-0000-0000-000008770000}"/>
    <cellStyle name="Normal 7 4 2 3 4 2 3 2 3" xfId="29993" xr:uid="{00000000-0005-0000-0000-000009770000}"/>
    <cellStyle name="Normal 7 4 2 3 4 2 3 3" xfId="29994" xr:uid="{00000000-0005-0000-0000-00000A770000}"/>
    <cellStyle name="Normal 7 4 2 3 4 2 3 3 2" xfId="29995" xr:uid="{00000000-0005-0000-0000-00000B770000}"/>
    <cellStyle name="Normal 7 4 2 3 4 2 3 4" xfId="29996" xr:uid="{00000000-0005-0000-0000-00000C770000}"/>
    <cellStyle name="Normal 7 4 2 3 4 2 4" xfId="29997" xr:uid="{00000000-0005-0000-0000-00000D770000}"/>
    <cellStyle name="Normal 7 4 2 3 4 2 4 2" xfId="29998" xr:uid="{00000000-0005-0000-0000-00000E770000}"/>
    <cellStyle name="Normal 7 4 2 3 4 2 4 2 2" xfId="29999" xr:uid="{00000000-0005-0000-0000-00000F770000}"/>
    <cellStyle name="Normal 7 4 2 3 4 2 4 2 2 2" xfId="30000" xr:uid="{00000000-0005-0000-0000-000010770000}"/>
    <cellStyle name="Normal 7 4 2 3 4 2 4 2 3" xfId="30001" xr:uid="{00000000-0005-0000-0000-000011770000}"/>
    <cellStyle name="Normal 7 4 2 3 4 2 4 3" xfId="30002" xr:uid="{00000000-0005-0000-0000-000012770000}"/>
    <cellStyle name="Normal 7 4 2 3 4 2 4 3 2" xfId="30003" xr:uid="{00000000-0005-0000-0000-000013770000}"/>
    <cellStyle name="Normal 7 4 2 3 4 2 4 4" xfId="30004" xr:uid="{00000000-0005-0000-0000-000014770000}"/>
    <cellStyle name="Normal 7 4 2 3 4 2 5" xfId="30005" xr:uid="{00000000-0005-0000-0000-000015770000}"/>
    <cellStyle name="Normal 7 4 2 3 4 2 5 2" xfId="30006" xr:uid="{00000000-0005-0000-0000-000016770000}"/>
    <cellStyle name="Normal 7 4 2 3 4 2 5 2 2" xfId="30007" xr:uid="{00000000-0005-0000-0000-000017770000}"/>
    <cellStyle name="Normal 7 4 2 3 4 2 5 3" xfId="30008" xr:uid="{00000000-0005-0000-0000-000018770000}"/>
    <cellStyle name="Normal 7 4 2 3 4 2 6" xfId="30009" xr:uid="{00000000-0005-0000-0000-000019770000}"/>
    <cellStyle name="Normal 7 4 2 3 4 2 6 2" xfId="30010" xr:uid="{00000000-0005-0000-0000-00001A770000}"/>
    <cellStyle name="Normal 7 4 2 3 4 2 7" xfId="30011" xr:uid="{00000000-0005-0000-0000-00001B770000}"/>
    <cellStyle name="Normal 7 4 2 3 4 3" xfId="30012" xr:uid="{00000000-0005-0000-0000-00001C770000}"/>
    <cellStyle name="Normal 7 4 2 3 4 3 2" xfId="30013" xr:uid="{00000000-0005-0000-0000-00001D770000}"/>
    <cellStyle name="Normal 7 4 2 3 4 3 2 2" xfId="30014" xr:uid="{00000000-0005-0000-0000-00001E770000}"/>
    <cellStyle name="Normal 7 4 2 3 4 3 2 2 2" xfId="30015" xr:uid="{00000000-0005-0000-0000-00001F770000}"/>
    <cellStyle name="Normal 7 4 2 3 4 3 2 3" xfId="30016" xr:uid="{00000000-0005-0000-0000-000020770000}"/>
    <cellStyle name="Normal 7 4 2 3 4 3 3" xfId="30017" xr:uid="{00000000-0005-0000-0000-000021770000}"/>
    <cellStyle name="Normal 7 4 2 3 4 3 3 2" xfId="30018" xr:uid="{00000000-0005-0000-0000-000022770000}"/>
    <cellStyle name="Normal 7 4 2 3 4 3 4" xfId="30019" xr:uid="{00000000-0005-0000-0000-000023770000}"/>
    <cellStyle name="Normal 7 4 2 3 4 4" xfId="30020" xr:uid="{00000000-0005-0000-0000-000024770000}"/>
    <cellStyle name="Normal 7 4 2 3 4 4 2" xfId="30021" xr:uid="{00000000-0005-0000-0000-000025770000}"/>
    <cellStyle name="Normal 7 4 2 3 4 4 2 2" xfId="30022" xr:uid="{00000000-0005-0000-0000-000026770000}"/>
    <cellStyle name="Normal 7 4 2 3 4 4 2 2 2" xfId="30023" xr:uid="{00000000-0005-0000-0000-000027770000}"/>
    <cellStyle name="Normal 7 4 2 3 4 4 2 3" xfId="30024" xr:uid="{00000000-0005-0000-0000-000028770000}"/>
    <cellStyle name="Normal 7 4 2 3 4 4 3" xfId="30025" xr:uid="{00000000-0005-0000-0000-000029770000}"/>
    <cellStyle name="Normal 7 4 2 3 4 4 3 2" xfId="30026" xr:uid="{00000000-0005-0000-0000-00002A770000}"/>
    <cellStyle name="Normal 7 4 2 3 4 4 4" xfId="30027" xr:uid="{00000000-0005-0000-0000-00002B770000}"/>
    <cellStyle name="Normal 7 4 2 3 4 5" xfId="30028" xr:uid="{00000000-0005-0000-0000-00002C770000}"/>
    <cellStyle name="Normal 7 4 2 3 4 5 2" xfId="30029" xr:uid="{00000000-0005-0000-0000-00002D770000}"/>
    <cellStyle name="Normal 7 4 2 3 4 5 2 2" xfId="30030" xr:uid="{00000000-0005-0000-0000-00002E770000}"/>
    <cellStyle name="Normal 7 4 2 3 4 5 2 2 2" xfId="30031" xr:uid="{00000000-0005-0000-0000-00002F770000}"/>
    <cellStyle name="Normal 7 4 2 3 4 5 2 3" xfId="30032" xr:uid="{00000000-0005-0000-0000-000030770000}"/>
    <cellStyle name="Normal 7 4 2 3 4 5 3" xfId="30033" xr:uid="{00000000-0005-0000-0000-000031770000}"/>
    <cellStyle name="Normal 7 4 2 3 4 5 3 2" xfId="30034" xr:uid="{00000000-0005-0000-0000-000032770000}"/>
    <cellStyle name="Normal 7 4 2 3 4 5 4" xfId="30035" xr:uid="{00000000-0005-0000-0000-000033770000}"/>
    <cellStyle name="Normal 7 4 2 3 4 6" xfId="30036" xr:uid="{00000000-0005-0000-0000-000034770000}"/>
    <cellStyle name="Normal 7 4 2 3 4 6 2" xfId="30037" xr:uid="{00000000-0005-0000-0000-000035770000}"/>
    <cellStyle name="Normal 7 4 2 3 4 6 2 2" xfId="30038" xr:uid="{00000000-0005-0000-0000-000036770000}"/>
    <cellStyle name="Normal 7 4 2 3 4 6 3" xfId="30039" xr:uid="{00000000-0005-0000-0000-000037770000}"/>
    <cellStyle name="Normal 7 4 2 3 4 7" xfId="30040" xr:uid="{00000000-0005-0000-0000-000038770000}"/>
    <cellStyle name="Normal 7 4 2 3 4 7 2" xfId="30041" xr:uid="{00000000-0005-0000-0000-000039770000}"/>
    <cellStyle name="Normal 7 4 2 3 4 8" xfId="30042" xr:uid="{00000000-0005-0000-0000-00003A770000}"/>
    <cellStyle name="Normal 7 4 2 3 4 8 2" xfId="30043" xr:uid="{00000000-0005-0000-0000-00003B770000}"/>
    <cellStyle name="Normal 7 4 2 3 4 9" xfId="30044" xr:uid="{00000000-0005-0000-0000-00003C770000}"/>
    <cellStyle name="Normal 7 4 2 3 5" xfId="30045" xr:uid="{00000000-0005-0000-0000-00003D770000}"/>
    <cellStyle name="Normal 7 4 2 3 5 2" xfId="30046" xr:uid="{00000000-0005-0000-0000-00003E770000}"/>
    <cellStyle name="Normal 7 4 2 3 5 2 2" xfId="30047" xr:uid="{00000000-0005-0000-0000-00003F770000}"/>
    <cellStyle name="Normal 7 4 2 3 5 2 2 2" xfId="30048" xr:uid="{00000000-0005-0000-0000-000040770000}"/>
    <cellStyle name="Normal 7 4 2 3 5 2 2 2 2" xfId="30049" xr:uid="{00000000-0005-0000-0000-000041770000}"/>
    <cellStyle name="Normal 7 4 2 3 5 2 2 2 2 2" xfId="30050" xr:uid="{00000000-0005-0000-0000-000042770000}"/>
    <cellStyle name="Normal 7 4 2 3 5 2 2 2 3" xfId="30051" xr:uid="{00000000-0005-0000-0000-000043770000}"/>
    <cellStyle name="Normal 7 4 2 3 5 2 2 3" xfId="30052" xr:uid="{00000000-0005-0000-0000-000044770000}"/>
    <cellStyle name="Normal 7 4 2 3 5 2 2 3 2" xfId="30053" xr:uid="{00000000-0005-0000-0000-000045770000}"/>
    <cellStyle name="Normal 7 4 2 3 5 2 2 4" xfId="30054" xr:uid="{00000000-0005-0000-0000-000046770000}"/>
    <cellStyle name="Normal 7 4 2 3 5 2 3" xfId="30055" xr:uid="{00000000-0005-0000-0000-000047770000}"/>
    <cellStyle name="Normal 7 4 2 3 5 2 3 2" xfId="30056" xr:uid="{00000000-0005-0000-0000-000048770000}"/>
    <cellStyle name="Normal 7 4 2 3 5 2 3 2 2" xfId="30057" xr:uid="{00000000-0005-0000-0000-000049770000}"/>
    <cellStyle name="Normal 7 4 2 3 5 2 3 2 2 2" xfId="30058" xr:uid="{00000000-0005-0000-0000-00004A770000}"/>
    <cellStyle name="Normal 7 4 2 3 5 2 3 2 3" xfId="30059" xr:uid="{00000000-0005-0000-0000-00004B770000}"/>
    <cellStyle name="Normal 7 4 2 3 5 2 3 3" xfId="30060" xr:uid="{00000000-0005-0000-0000-00004C770000}"/>
    <cellStyle name="Normal 7 4 2 3 5 2 3 3 2" xfId="30061" xr:uid="{00000000-0005-0000-0000-00004D770000}"/>
    <cellStyle name="Normal 7 4 2 3 5 2 3 4" xfId="30062" xr:uid="{00000000-0005-0000-0000-00004E770000}"/>
    <cellStyle name="Normal 7 4 2 3 5 2 4" xfId="30063" xr:uid="{00000000-0005-0000-0000-00004F770000}"/>
    <cellStyle name="Normal 7 4 2 3 5 2 4 2" xfId="30064" xr:uid="{00000000-0005-0000-0000-000050770000}"/>
    <cellStyle name="Normal 7 4 2 3 5 2 4 2 2" xfId="30065" xr:uid="{00000000-0005-0000-0000-000051770000}"/>
    <cellStyle name="Normal 7 4 2 3 5 2 4 2 2 2" xfId="30066" xr:uid="{00000000-0005-0000-0000-000052770000}"/>
    <cellStyle name="Normal 7 4 2 3 5 2 4 2 3" xfId="30067" xr:uid="{00000000-0005-0000-0000-000053770000}"/>
    <cellStyle name="Normal 7 4 2 3 5 2 4 3" xfId="30068" xr:uid="{00000000-0005-0000-0000-000054770000}"/>
    <cellStyle name="Normal 7 4 2 3 5 2 4 3 2" xfId="30069" xr:uid="{00000000-0005-0000-0000-000055770000}"/>
    <cellStyle name="Normal 7 4 2 3 5 2 4 4" xfId="30070" xr:uid="{00000000-0005-0000-0000-000056770000}"/>
    <cellStyle name="Normal 7 4 2 3 5 2 5" xfId="30071" xr:uid="{00000000-0005-0000-0000-000057770000}"/>
    <cellStyle name="Normal 7 4 2 3 5 2 5 2" xfId="30072" xr:uid="{00000000-0005-0000-0000-000058770000}"/>
    <cellStyle name="Normal 7 4 2 3 5 2 5 2 2" xfId="30073" xr:uid="{00000000-0005-0000-0000-000059770000}"/>
    <cellStyle name="Normal 7 4 2 3 5 2 5 3" xfId="30074" xr:uid="{00000000-0005-0000-0000-00005A770000}"/>
    <cellStyle name="Normal 7 4 2 3 5 2 6" xfId="30075" xr:uid="{00000000-0005-0000-0000-00005B770000}"/>
    <cellStyle name="Normal 7 4 2 3 5 2 6 2" xfId="30076" xr:uid="{00000000-0005-0000-0000-00005C770000}"/>
    <cellStyle name="Normal 7 4 2 3 5 2 7" xfId="30077" xr:uid="{00000000-0005-0000-0000-00005D770000}"/>
    <cellStyle name="Normal 7 4 2 3 5 3" xfId="30078" xr:uid="{00000000-0005-0000-0000-00005E770000}"/>
    <cellStyle name="Normal 7 4 2 3 5 3 2" xfId="30079" xr:uid="{00000000-0005-0000-0000-00005F770000}"/>
    <cellStyle name="Normal 7 4 2 3 5 3 2 2" xfId="30080" xr:uid="{00000000-0005-0000-0000-000060770000}"/>
    <cellStyle name="Normal 7 4 2 3 5 3 2 2 2" xfId="30081" xr:uid="{00000000-0005-0000-0000-000061770000}"/>
    <cellStyle name="Normal 7 4 2 3 5 3 2 3" xfId="30082" xr:uid="{00000000-0005-0000-0000-000062770000}"/>
    <cellStyle name="Normal 7 4 2 3 5 3 3" xfId="30083" xr:uid="{00000000-0005-0000-0000-000063770000}"/>
    <cellStyle name="Normal 7 4 2 3 5 3 3 2" xfId="30084" xr:uid="{00000000-0005-0000-0000-000064770000}"/>
    <cellStyle name="Normal 7 4 2 3 5 3 4" xfId="30085" xr:uid="{00000000-0005-0000-0000-000065770000}"/>
    <cellStyle name="Normal 7 4 2 3 5 4" xfId="30086" xr:uid="{00000000-0005-0000-0000-000066770000}"/>
    <cellStyle name="Normal 7 4 2 3 5 4 2" xfId="30087" xr:uid="{00000000-0005-0000-0000-000067770000}"/>
    <cellStyle name="Normal 7 4 2 3 5 4 2 2" xfId="30088" xr:uid="{00000000-0005-0000-0000-000068770000}"/>
    <cellStyle name="Normal 7 4 2 3 5 4 2 2 2" xfId="30089" xr:uid="{00000000-0005-0000-0000-000069770000}"/>
    <cellStyle name="Normal 7 4 2 3 5 4 2 3" xfId="30090" xr:uid="{00000000-0005-0000-0000-00006A770000}"/>
    <cellStyle name="Normal 7 4 2 3 5 4 3" xfId="30091" xr:uid="{00000000-0005-0000-0000-00006B770000}"/>
    <cellStyle name="Normal 7 4 2 3 5 4 3 2" xfId="30092" xr:uid="{00000000-0005-0000-0000-00006C770000}"/>
    <cellStyle name="Normal 7 4 2 3 5 4 4" xfId="30093" xr:uid="{00000000-0005-0000-0000-00006D770000}"/>
    <cellStyle name="Normal 7 4 2 3 5 5" xfId="30094" xr:uid="{00000000-0005-0000-0000-00006E770000}"/>
    <cellStyle name="Normal 7 4 2 3 5 5 2" xfId="30095" xr:uid="{00000000-0005-0000-0000-00006F770000}"/>
    <cellStyle name="Normal 7 4 2 3 5 5 2 2" xfId="30096" xr:uid="{00000000-0005-0000-0000-000070770000}"/>
    <cellStyle name="Normal 7 4 2 3 5 5 2 2 2" xfId="30097" xr:uid="{00000000-0005-0000-0000-000071770000}"/>
    <cellStyle name="Normal 7 4 2 3 5 5 2 3" xfId="30098" xr:uid="{00000000-0005-0000-0000-000072770000}"/>
    <cellStyle name="Normal 7 4 2 3 5 5 3" xfId="30099" xr:uid="{00000000-0005-0000-0000-000073770000}"/>
    <cellStyle name="Normal 7 4 2 3 5 5 3 2" xfId="30100" xr:uid="{00000000-0005-0000-0000-000074770000}"/>
    <cellStyle name="Normal 7 4 2 3 5 5 4" xfId="30101" xr:uid="{00000000-0005-0000-0000-000075770000}"/>
    <cellStyle name="Normal 7 4 2 3 5 6" xfId="30102" xr:uid="{00000000-0005-0000-0000-000076770000}"/>
    <cellStyle name="Normal 7 4 2 3 5 6 2" xfId="30103" xr:uid="{00000000-0005-0000-0000-000077770000}"/>
    <cellStyle name="Normal 7 4 2 3 5 6 2 2" xfId="30104" xr:uid="{00000000-0005-0000-0000-000078770000}"/>
    <cellStyle name="Normal 7 4 2 3 5 6 3" xfId="30105" xr:uid="{00000000-0005-0000-0000-000079770000}"/>
    <cellStyle name="Normal 7 4 2 3 5 7" xfId="30106" xr:uid="{00000000-0005-0000-0000-00007A770000}"/>
    <cellStyle name="Normal 7 4 2 3 5 7 2" xfId="30107" xr:uid="{00000000-0005-0000-0000-00007B770000}"/>
    <cellStyle name="Normal 7 4 2 3 5 8" xfId="30108" xr:uid="{00000000-0005-0000-0000-00007C770000}"/>
    <cellStyle name="Normal 7 4 2 3 6" xfId="30109" xr:uid="{00000000-0005-0000-0000-00007D770000}"/>
    <cellStyle name="Normal 7 4 2 3 6 2" xfId="30110" xr:uid="{00000000-0005-0000-0000-00007E770000}"/>
    <cellStyle name="Normal 7 4 2 3 6 2 2" xfId="30111" xr:uid="{00000000-0005-0000-0000-00007F770000}"/>
    <cellStyle name="Normal 7 4 2 3 6 2 2 2" xfId="30112" xr:uid="{00000000-0005-0000-0000-000080770000}"/>
    <cellStyle name="Normal 7 4 2 3 6 2 2 2 2" xfId="30113" xr:uid="{00000000-0005-0000-0000-000081770000}"/>
    <cellStyle name="Normal 7 4 2 3 6 2 2 3" xfId="30114" xr:uid="{00000000-0005-0000-0000-000082770000}"/>
    <cellStyle name="Normal 7 4 2 3 6 2 3" xfId="30115" xr:uid="{00000000-0005-0000-0000-000083770000}"/>
    <cellStyle name="Normal 7 4 2 3 6 2 3 2" xfId="30116" xr:uid="{00000000-0005-0000-0000-000084770000}"/>
    <cellStyle name="Normal 7 4 2 3 6 2 4" xfId="30117" xr:uid="{00000000-0005-0000-0000-000085770000}"/>
    <cellStyle name="Normal 7 4 2 3 6 3" xfId="30118" xr:uid="{00000000-0005-0000-0000-000086770000}"/>
    <cellStyle name="Normal 7 4 2 3 6 3 2" xfId="30119" xr:uid="{00000000-0005-0000-0000-000087770000}"/>
    <cellStyle name="Normal 7 4 2 3 6 3 2 2" xfId="30120" xr:uid="{00000000-0005-0000-0000-000088770000}"/>
    <cellStyle name="Normal 7 4 2 3 6 3 2 2 2" xfId="30121" xr:uid="{00000000-0005-0000-0000-000089770000}"/>
    <cellStyle name="Normal 7 4 2 3 6 3 2 3" xfId="30122" xr:uid="{00000000-0005-0000-0000-00008A770000}"/>
    <cellStyle name="Normal 7 4 2 3 6 3 3" xfId="30123" xr:uid="{00000000-0005-0000-0000-00008B770000}"/>
    <cellStyle name="Normal 7 4 2 3 6 3 3 2" xfId="30124" xr:uid="{00000000-0005-0000-0000-00008C770000}"/>
    <cellStyle name="Normal 7 4 2 3 6 3 4" xfId="30125" xr:uid="{00000000-0005-0000-0000-00008D770000}"/>
    <cellStyle name="Normal 7 4 2 3 6 4" xfId="30126" xr:uid="{00000000-0005-0000-0000-00008E770000}"/>
    <cellStyle name="Normal 7 4 2 3 6 4 2" xfId="30127" xr:uid="{00000000-0005-0000-0000-00008F770000}"/>
    <cellStyle name="Normal 7 4 2 3 6 4 2 2" xfId="30128" xr:uid="{00000000-0005-0000-0000-000090770000}"/>
    <cellStyle name="Normal 7 4 2 3 6 4 2 2 2" xfId="30129" xr:uid="{00000000-0005-0000-0000-000091770000}"/>
    <cellStyle name="Normal 7 4 2 3 6 4 2 3" xfId="30130" xr:uid="{00000000-0005-0000-0000-000092770000}"/>
    <cellStyle name="Normal 7 4 2 3 6 4 3" xfId="30131" xr:uid="{00000000-0005-0000-0000-000093770000}"/>
    <cellStyle name="Normal 7 4 2 3 6 4 3 2" xfId="30132" xr:uid="{00000000-0005-0000-0000-000094770000}"/>
    <cellStyle name="Normal 7 4 2 3 6 4 4" xfId="30133" xr:uid="{00000000-0005-0000-0000-000095770000}"/>
    <cellStyle name="Normal 7 4 2 3 6 5" xfId="30134" xr:uid="{00000000-0005-0000-0000-000096770000}"/>
    <cellStyle name="Normal 7 4 2 3 6 5 2" xfId="30135" xr:uid="{00000000-0005-0000-0000-000097770000}"/>
    <cellStyle name="Normal 7 4 2 3 6 5 2 2" xfId="30136" xr:uid="{00000000-0005-0000-0000-000098770000}"/>
    <cellStyle name="Normal 7 4 2 3 6 5 3" xfId="30137" xr:uid="{00000000-0005-0000-0000-000099770000}"/>
    <cellStyle name="Normal 7 4 2 3 6 6" xfId="30138" xr:uid="{00000000-0005-0000-0000-00009A770000}"/>
    <cellStyle name="Normal 7 4 2 3 6 6 2" xfId="30139" xr:uid="{00000000-0005-0000-0000-00009B770000}"/>
    <cellStyle name="Normal 7 4 2 3 6 7" xfId="30140" xr:uid="{00000000-0005-0000-0000-00009C770000}"/>
    <cellStyle name="Normal 7 4 2 3 7" xfId="30141" xr:uid="{00000000-0005-0000-0000-00009D770000}"/>
    <cellStyle name="Normal 7 4 2 3 7 2" xfId="30142" xr:uid="{00000000-0005-0000-0000-00009E770000}"/>
    <cellStyle name="Normal 7 4 2 3 7 2 2" xfId="30143" xr:uid="{00000000-0005-0000-0000-00009F770000}"/>
    <cellStyle name="Normal 7 4 2 3 7 2 2 2" xfId="30144" xr:uid="{00000000-0005-0000-0000-0000A0770000}"/>
    <cellStyle name="Normal 7 4 2 3 7 2 3" xfId="30145" xr:uid="{00000000-0005-0000-0000-0000A1770000}"/>
    <cellStyle name="Normal 7 4 2 3 7 3" xfId="30146" xr:uid="{00000000-0005-0000-0000-0000A2770000}"/>
    <cellStyle name="Normal 7 4 2 3 7 3 2" xfId="30147" xr:uid="{00000000-0005-0000-0000-0000A3770000}"/>
    <cellStyle name="Normal 7 4 2 3 7 4" xfId="30148" xr:uid="{00000000-0005-0000-0000-0000A4770000}"/>
    <cellStyle name="Normal 7 4 2 3 8" xfId="30149" xr:uid="{00000000-0005-0000-0000-0000A5770000}"/>
    <cellStyle name="Normal 7 4 2 3 8 2" xfId="30150" xr:uid="{00000000-0005-0000-0000-0000A6770000}"/>
    <cellStyle name="Normal 7 4 2 3 8 2 2" xfId="30151" xr:uid="{00000000-0005-0000-0000-0000A7770000}"/>
    <cellStyle name="Normal 7 4 2 3 8 2 2 2" xfId="30152" xr:uid="{00000000-0005-0000-0000-0000A8770000}"/>
    <cellStyle name="Normal 7 4 2 3 8 2 3" xfId="30153" xr:uid="{00000000-0005-0000-0000-0000A9770000}"/>
    <cellStyle name="Normal 7 4 2 3 8 3" xfId="30154" xr:uid="{00000000-0005-0000-0000-0000AA770000}"/>
    <cellStyle name="Normal 7 4 2 3 8 3 2" xfId="30155" xr:uid="{00000000-0005-0000-0000-0000AB770000}"/>
    <cellStyle name="Normal 7 4 2 3 8 4" xfId="30156" xr:uid="{00000000-0005-0000-0000-0000AC770000}"/>
    <cellStyle name="Normal 7 4 2 3 9" xfId="30157" xr:uid="{00000000-0005-0000-0000-0000AD770000}"/>
    <cellStyle name="Normal 7 4 2 3 9 2" xfId="30158" xr:uid="{00000000-0005-0000-0000-0000AE770000}"/>
    <cellStyle name="Normal 7 4 2 3 9 2 2" xfId="30159" xr:uid="{00000000-0005-0000-0000-0000AF770000}"/>
    <cellStyle name="Normal 7 4 2 3 9 2 2 2" xfId="30160" xr:uid="{00000000-0005-0000-0000-0000B0770000}"/>
    <cellStyle name="Normal 7 4 2 3 9 2 3" xfId="30161" xr:uid="{00000000-0005-0000-0000-0000B1770000}"/>
    <cellStyle name="Normal 7 4 2 3 9 3" xfId="30162" xr:uid="{00000000-0005-0000-0000-0000B2770000}"/>
    <cellStyle name="Normal 7 4 2 3 9 3 2" xfId="30163" xr:uid="{00000000-0005-0000-0000-0000B3770000}"/>
    <cellStyle name="Normal 7 4 2 3 9 4" xfId="30164" xr:uid="{00000000-0005-0000-0000-0000B4770000}"/>
    <cellStyle name="Normal 7 4 2 4" xfId="30165" xr:uid="{00000000-0005-0000-0000-0000B5770000}"/>
    <cellStyle name="Normal 7 4 2 4 10" xfId="30166" xr:uid="{00000000-0005-0000-0000-0000B6770000}"/>
    <cellStyle name="Normal 7 4 2 4 10 2" xfId="30167" xr:uid="{00000000-0005-0000-0000-0000B7770000}"/>
    <cellStyle name="Normal 7 4 2 4 11" xfId="30168" xr:uid="{00000000-0005-0000-0000-0000B8770000}"/>
    <cellStyle name="Normal 7 4 2 4 11 2" xfId="30169" xr:uid="{00000000-0005-0000-0000-0000B9770000}"/>
    <cellStyle name="Normal 7 4 2 4 12" xfId="30170" xr:uid="{00000000-0005-0000-0000-0000BA770000}"/>
    <cellStyle name="Normal 7 4 2 4 2" xfId="30171" xr:uid="{00000000-0005-0000-0000-0000BB770000}"/>
    <cellStyle name="Normal 7 4 2 4 2 2" xfId="30172" xr:uid="{00000000-0005-0000-0000-0000BC770000}"/>
    <cellStyle name="Normal 7 4 2 4 2 2 2" xfId="30173" xr:uid="{00000000-0005-0000-0000-0000BD770000}"/>
    <cellStyle name="Normal 7 4 2 4 2 2 2 2" xfId="30174" xr:uid="{00000000-0005-0000-0000-0000BE770000}"/>
    <cellStyle name="Normal 7 4 2 4 2 2 2 2 2" xfId="30175" xr:uid="{00000000-0005-0000-0000-0000BF770000}"/>
    <cellStyle name="Normal 7 4 2 4 2 2 2 2 2 2" xfId="30176" xr:uid="{00000000-0005-0000-0000-0000C0770000}"/>
    <cellStyle name="Normal 7 4 2 4 2 2 2 2 3" xfId="30177" xr:uid="{00000000-0005-0000-0000-0000C1770000}"/>
    <cellStyle name="Normal 7 4 2 4 2 2 2 3" xfId="30178" xr:uid="{00000000-0005-0000-0000-0000C2770000}"/>
    <cellStyle name="Normal 7 4 2 4 2 2 2 3 2" xfId="30179" xr:uid="{00000000-0005-0000-0000-0000C3770000}"/>
    <cellStyle name="Normal 7 4 2 4 2 2 2 4" xfId="30180" xr:uid="{00000000-0005-0000-0000-0000C4770000}"/>
    <cellStyle name="Normal 7 4 2 4 2 2 3" xfId="30181" xr:uid="{00000000-0005-0000-0000-0000C5770000}"/>
    <cellStyle name="Normal 7 4 2 4 2 2 3 2" xfId="30182" xr:uid="{00000000-0005-0000-0000-0000C6770000}"/>
    <cellStyle name="Normal 7 4 2 4 2 2 3 2 2" xfId="30183" xr:uid="{00000000-0005-0000-0000-0000C7770000}"/>
    <cellStyle name="Normal 7 4 2 4 2 2 3 2 2 2" xfId="30184" xr:uid="{00000000-0005-0000-0000-0000C8770000}"/>
    <cellStyle name="Normal 7 4 2 4 2 2 3 2 3" xfId="30185" xr:uid="{00000000-0005-0000-0000-0000C9770000}"/>
    <cellStyle name="Normal 7 4 2 4 2 2 3 3" xfId="30186" xr:uid="{00000000-0005-0000-0000-0000CA770000}"/>
    <cellStyle name="Normal 7 4 2 4 2 2 3 3 2" xfId="30187" xr:uid="{00000000-0005-0000-0000-0000CB770000}"/>
    <cellStyle name="Normal 7 4 2 4 2 2 3 4" xfId="30188" xr:uid="{00000000-0005-0000-0000-0000CC770000}"/>
    <cellStyle name="Normal 7 4 2 4 2 2 4" xfId="30189" xr:uid="{00000000-0005-0000-0000-0000CD770000}"/>
    <cellStyle name="Normal 7 4 2 4 2 2 4 2" xfId="30190" xr:uid="{00000000-0005-0000-0000-0000CE770000}"/>
    <cellStyle name="Normal 7 4 2 4 2 2 4 2 2" xfId="30191" xr:uid="{00000000-0005-0000-0000-0000CF770000}"/>
    <cellStyle name="Normal 7 4 2 4 2 2 4 2 2 2" xfId="30192" xr:uid="{00000000-0005-0000-0000-0000D0770000}"/>
    <cellStyle name="Normal 7 4 2 4 2 2 4 2 3" xfId="30193" xr:uid="{00000000-0005-0000-0000-0000D1770000}"/>
    <cellStyle name="Normal 7 4 2 4 2 2 4 3" xfId="30194" xr:uid="{00000000-0005-0000-0000-0000D2770000}"/>
    <cellStyle name="Normal 7 4 2 4 2 2 4 3 2" xfId="30195" xr:uid="{00000000-0005-0000-0000-0000D3770000}"/>
    <cellStyle name="Normal 7 4 2 4 2 2 4 4" xfId="30196" xr:uid="{00000000-0005-0000-0000-0000D4770000}"/>
    <cellStyle name="Normal 7 4 2 4 2 2 5" xfId="30197" xr:uid="{00000000-0005-0000-0000-0000D5770000}"/>
    <cellStyle name="Normal 7 4 2 4 2 2 5 2" xfId="30198" xr:uid="{00000000-0005-0000-0000-0000D6770000}"/>
    <cellStyle name="Normal 7 4 2 4 2 2 5 2 2" xfId="30199" xr:uid="{00000000-0005-0000-0000-0000D7770000}"/>
    <cellStyle name="Normal 7 4 2 4 2 2 5 3" xfId="30200" xr:uid="{00000000-0005-0000-0000-0000D8770000}"/>
    <cellStyle name="Normal 7 4 2 4 2 2 6" xfId="30201" xr:uid="{00000000-0005-0000-0000-0000D9770000}"/>
    <cellStyle name="Normal 7 4 2 4 2 2 6 2" xfId="30202" xr:uid="{00000000-0005-0000-0000-0000DA770000}"/>
    <cellStyle name="Normal 7 4 2 4 2 2 7" xfId="30203" xr:uid="{00000000-0005-0000-0000-0000DB770000}"/>
    <cellStyle name="Normal 7 4 2 4 2 3" xfId="30204" xr:uid="{00000000-0005-0000-0000-0000DC770000}"/>
    <cellStyle name="Normal 7 4 2 4 2 3 2" xfId="30205" xr:uid="{00000000-0005-0000-0000-0000DD770000}"/>
    <cellStyle name="Normal 7 4 2 4 2 3 2 2" xfId="30206" xr:uid="{00000000-0005-0000-0000-0000DE770000}"/>
    <cellStyle name="Normal 7 4 2 4 2 3 2 2 2" xfId="30207" xr:uid="{00000000-0005-0000-0000-0000DF770000}"/>
    <cellStyle name="Normal 7 4 2 4 2 3 2 3" xfId="30208" xr:uid="{00000000-0005-0000-0000-0000E0770000}"/>
    <cellStyle name="Normal 7 4 2 4 2 3 3" xfId="30209" xr:uid="{00000000-0005-0000-0000-0000E1770000}"/>
    <cellStyle name="Normal 7 4 2 4 2 3 3 2" xfId="30210" xr:uid="{00000000-0005-0000-0000-0000E2770000}"/>
    <cellStyle name="Normal 7 4 2 4 2 3 4" xfId="30211" xr:uid="{00000000-0005-0000-0000-0000E3770000}"/>
    <cellStyle name="Normal 7 4 2 4 2 4" xfId="30212" xr:uid="{00000000-0005-0000-0000-0000E4770000}"/>
    <cellStyle name="Normal 7 4 2 4 2 4 2" xfId="30213" xr:uid="{00000000-0005-0000-0000-0000E5770000}"/>
    <cellStyle name="Normal 7 4 2 4 2 4 2 2" xfId="30214" xr:uid="{00000000-0005-0000-0000-0000E6770000}"/>
    <cellStyle name="Normal 7 4 2 4 2 4 2 2 2" xfId="30215" xr:uid="{00000000-0005-0000-0000-0000E7770000}"/>
    <cellStyle name="Normal 7 4 2 4 2 4 2 3" xfId="30216" xr:uid="{00000000-0005-0000-0000-0000E8770000}"/>
    <cellStyle name="Normal 7 4 2 4 2 4 3" xfId="30217" xr:uid="{00000000-0005-0000-0000-0000E9770000}"/>
    <cellStyle name="Normal 7 4 2 4 2 4 3 2" xfId="30218" xr:uid="{00000000-0005-0000-0000-0000EA770000}"/>
    <cellStyle name="Normal 7 4 2 4 2 4 4" xfId="30219" xr:uid="{00000000-0005-0000-0000-0000EB770000}"/>
    <cellStyle name="Normal 7 4 2 4 2 5" xfId="30220" xr:uid="{00000000-0005-0000-0000-0000EC770000}"/>
    <cellStyle name="Normal 7 4 2 4 2 5 2" xfId="30221" xr:uid="{00000000-0005-0000-0000-0000ED770000}"/>
    <cellStyle name="Normal 7 4 2 4 2 5 2 2" xfId="30222" xr:uid="{00000000-0005-0000-0000-0000EE770000}"/>
    <cellStyle name="Normal 7 4 2 4 2 5 2 2 2" xfId="30223" xr:uid="{00000000-0005-0000-0000-0000EF770000}"/>
    <cellStyle name="Normal 7 4 2 4 2 5 2 3" xfId="30224" xr:uid="{00000000-0005-0000-0000-0000F0770000}"/>
    <cellStyle name="Normal 7 4 2 4 2 5 3" xfId="30225" xr:uid="{00000000-0005-0000-0000-0000F1770000}"/>
    <cellStyle name="Normal 7 4 2 4 2 5 3 2" xfId="30226" xr:uid="{00000000-0005-0000-0000-0000F2770000}"/>
    <cellStyle name="Normal 7 4 2 4 2 5 4" xfId="30227" xr:uid="{00000000-0005-0000-0000-0000F3770000}"/>
    <cellStyle name="Normal 7 4 2 4 2 6" xfId="30228" xr:uid="{00000000-0005-0000-0000-0000F4770000}"/>
    <cellStyle name="Normal 7 4 2 4 2 6 2" xfId="30229" xr:uid="{00000000-0005-0000-0000-0000F5770000}"/>
    <cellStyle name="Normal 7 4 2 4 2 6 2 2" xfId="30230" xr:uid="{00000000-0005-0000-0000-0000F6770000}"/>
    <cellStyle name="Normal 7 4 2 4 2 6 3" xfId="30231" xr:uid="{00000000-0005-0000-0000-0000F7770000}"/>
    <cellStyle name="Normal 7 4 2 4 2 7" xfId="30232" xr:uid="{00000000-0005-0000-0000-0000F8770000}"/>
    <cellStyle name="Normal 7 4 2 4 2 7 2" xfId="30233" xr:uid="{00000000-0005-0000-0000-0000F9770000}"/>
    <cellStyle name="Normal 7 4 2 4 2 8" xfId="30234" xr:uid="{00000000-0005-0000-0000-0000FA770000}"/>
    <cellStyle name="Normal 7 4 2 4 2 8 2" xfId="30235" xr:uid="{00000000-0005-0000-0000-0000FB770000}"/>
    <cellStyle name="Normal 7 4 2 4 2 9" xfId="30236" xr:uid="{00000000-0005-0000-0000-0000FC770000}"/>
    <cellStyle name="Normal 7 4 2 4 3" xfId="30237" xr:uid="{00000000-0005-0000-0000-0000FD770000}"/>
    <cellStyle name="Normal 7 4 2 4 3 2" xfId="30238" xr:uid="{00000000-0005-0000-0000-0000FE770000}"/>
    <cellStyle name="Normal 7 4 2 4 3 2 2" xfId="30239" xr:uid="{00000000-0005-0000-0000-0000FF770000}"/>
    <cellStyle name="Normal 7 4 2 4 3 2 2 2" xfId="30240" xr:uid="{00000000-0005-0000-0000-000000780000}"/>
    <cellStyle name="Normal 7 4 2 4 3 2 2 2 2" xfId="30241" xr:uid="{00000000-0005-0000-0000-000001780000}"/>
    <cellStyle name="Normal 7 4 2 4 3 2 2 2 2 2" xfId="30242" xr:uid="{00000000-0005-0000-0000-000002780000}"/>
    <cellStyle name="Normal 7 4 2 4 3 2 2 2 3" xfId="30243" xr:uid="{00000000-0005-0000-0000-000003780000}"/>
    <cellStyle name="Normal 7 4 2 4 3 2 2 3" xfId="30244" xr:uid="{00000000-0005-0000-0000-000004780000}"/>
    <cellStyle name="Normal 7 4 2 4 3 2 2 3 2" xfId="30245" xr:uid="{00000000-0005-0000-0000-000005780000}"/>
    <cellStyle name="Normal 7 4 2 4 3 2 2 4" xfId="30246" xr:uid="{00000000-0005-0000-0000-000006780000}"/>
    <cellStyle name="Normal 7 4 2 4 3 2 3" xfId="30247" xr:uid="{00000000-0005-0000-0000-000007780000}"/>
    <cellStyle name="Normal 7 4 2 4 3 2 3 2" xfId="30248" xr:uid="{00000000-0005-0000-0000-000008780000}"/>
    <cellStyle name="Normal 7 4 2 4 3 2 3 2 2" xfId="30249" xr:uid="{00000000-0005-0000-0000-000009780000}"/>
    <cellStyle name="Normal 7 4 2 4 3 2 3 2 2 2" xfId="30250" xr:uid="{00000000-0005-0000-0000-00000A780000}"/>
    <cellStyle name="Normal 7 4 2 4 3 2 3 2 3" xfId="30251" xr:uid="{00000000-0005-0000-0000-00000B780000}"/>
    <cellStyle name="Normal 7 4 2 4 3 2 3 3" xfId="30252" xr:uid="{00000000-0005-0000-0000-00000C780000}"/>
    <cellStyle name="Normal 7 4 2 4 3 2 3 3 2" xfId="30253" xr:uid="{00000000-0005-0000-0000-00000D780000}"/>
    <cellStyle name="Normal 7 4 2 4 3 2 3 4" xfId="30254" xr:uid="{00000000-0005-0000-0000-00000E780000}"/>
    <cellStyle name="Normal 7 4 2 4 3 2 4" xfId="30255" xr:uid="{00000000-0005-0000-0000-00000F780000}"/>
    <cellStyle name="Normal 7 4 2 4 3 2 4 2" xfId="30256" xr:uid="{00000000-0005-0000-0000-000010780000}"/>
    <cellStyle name="Normal 7 4 2 4 3 2 4 2 2" xfId="30257" xr:uid="{00000000-0005-0000-0000-000011780000}"/>
    <cellStyle name="Normal 7 4 2 4 3 2 4 2 2 2" xfId="30258" xr:uid="{00000000-0005-0000-0000-000012780000}"/>
    <cellStyle name="Normal 7 4 2 4 3 2 4 2 3" xfId="30259" xr:uid="{00000000-0005-0000-0000-000013780000}"/>
    <cellStyle name="Normal 7 4 2 4 3 2 4 3" xfId="30260" xr:uid="{00000000-0005-0000-0000-000014780000}"/>
    <cellStyle name="Normal 7 4 2 4 3 2 4 3 2" xfId="30261" xr:uid="{00000000-0005-0000-0000-000015780000}"/>
    <cellStyle name="Normal 7 4 2 4 3 2 4 4" xfId="30262" xr:uid="{00000000-0005-0000-0000-000016780000}"/>
    <cellStyle name="Normal 7 4 2 4 3 2 5" xfId="30263" xr:uid="{00000000-0005-0000-0000-000017780000}"/>
    <cellStyle name="Normal 7 4 2 4 3 2 5 2" xfId="30264" xr:uid="{00000000-0005-0000-0000-000018780000}"/>
    <cellStyle name="Normal 7 4 2 4 3 2 5 2 2" xfId="30265" xr:uid="{00000000-0005-0000-0000-000019780000}"/>
    <cellStyle name="Normal 7 4 2 4 3 2 5 3" xfId="30266" xr:uid="{00000000-0005-0000-0000-00001A780000}"/>
    <cellStyle name="Normal 7 4 2 4 3 2 6" xfId="30267" xr:uid="{00000000-0005-0000-0000-00001B780000}"/>
    <cellStyle name="Normal 7 4 2 4 3 2 6 2" xfId="30268" xr:uid="{00000000-0005-0000-0000-00001C780000}"/>
    <cellStyle name="Normal 7 4 2 4 3 2 7" xfId="30269" xr:uid="{00000000-0005-0000-0000-00001D780000}"/>
    <cellStyle name="Normal 7 4 2 4 3 3" xfId="30270" xr:uid="{00000000-0005-0000-0000-00001E780000}"/>
    <cellStyle name="Normal 7 4 2 4 3 3 2" xfId="30271" xr:uid="{00000000-0005-0000-0000-00001F780000}"/>
    <cellStyle name="Normal 7 4 2 4 3 3 2 2" xfId="30272" xr:uid="{00000000-0005-0000-0000-000020780000}"/>
    <cellStyle name="Normal 7 4 2 4 3 3 2 2 2" xfId="30273" xr:uid="{00000000-0005-0000-0000-000021780000}"/>
    <cellStyle name="Normal 7 4 2 4 3 3 2 3" xfId="30274" xr:uid="{00000000-0005-0000-0000-000022780000}"/>
    <cellStyle name="Normal 7 4 2 4 3 3 3" xfId="30275" xr:uid="{00000000-0005-0000-0000-000023780000}"/>
    <cellStyle name="Normal 7 4 2 4 3 3 3 2" xfId="30276" xr:uid="{00000000-0005-0000-0000-000024780000}"/>
    <cellStyle name="Normal 7 4 2 4 3 3 4" xfId="30277" xr:uid="{00000000-0005-0000-0000-000025780000}"/>
    <cellStyle name="Normal 7 4 2 4 3 4" xfId="30278" xr:uid="{00000000-0005-0000-0000-000026780000}"/>
    <cellStyle name="Normal 7 4 2 4 3 4 2" xfId="30279" xr:uid="{00000000-0005-0000-0000-000027780000}"/>
    <cellStyle name="Normal 7 4 2 4 3 4 2 2" xfId="30280" xr:uid="{00000000-0005-0000-0000-000028780000}"/>
    <cellStyle name="Normal 7 4 2 4 3 4 2 2 2" xfId="30281" xr:uid="{00000000-0005-0000-0000-000029780000}"/>
    <cellStyle name="Normal 7 4 2 4 3 4 2 3" xfId="30282" xr:uid="{00000000-0005-0000-0000-00002A780000}"/>
    <cellStyle name="Normal 7 4 2 4 3 4 3" xfId="30283" xr:uid="{00000000-0005-0000-0000-00002B780000}"/>
    <cellStyle name="Normal 7 4 2 4 3 4 3 2" xfId="30284" xr:uid="{00000000-0005-0000-0000-00002C780000}"/>
    <cellStyle name="Normal 7 4 2 4 3 4 4" xfId="30285" xr:uid="{00000000-0005-0000-0000-00002D780000}"/>
    <cellStyle name="Normal 7 4 2 4 3 5" xfId="30286" xr:uid="{00000000-0005-0000-0000-00002E780000}"/>
    <cellStyle name="Normal 7 4 2 4 3 5 2" xfId="30287" xr:uid="{00000000-0005-0000-0000-00002F780000}"/>
    <cellStyle name="Normal 7 4 2 4 3 5 2 2" xfId="30288" xr:uid="{00000000-0005-0000-0000-000030780000}"/>
    <cellStyle name="Normal 7 4 2 4 3 5 2 2 2" xfId="30289" xr:uid="{00000000-0005-0000-0000-000031780000}"/>
    <cellStyle name="Normal 7 4 2 4 3 5 2 3" xfId="30290" xr:uid="{00000000-0005-0000-0000-000032780000}"/>
    <cellStyle name="Normal 7 4 2 4 3 5 3" xfId="30291" xr:uid="{00000000-0005-0000-0000-000033780000}"/>
    <cellStyle name="Normal 7 4 2 4 3 5 3 2" xfId="30292" xr:uid="{00000000-0005-0000-0000-000034780000}"/>
    <cellStyle name="Normal 7 4 2 4 3 5 4" xfId="30293" xr:uid="{00000000-0005-0000-0000-000035780000}"/>
    <cellStyle name="Normal 7 4 2 4 3 6" xfId="30294" xr:uid="{00000000-0005-0000-0000-000036780000}"/>
    <cellStyle name="Normal 7 4 2 4 3 6 2" xfId="30295" xr:uid="{00000000-0005-0000-0000-000037780000}"/>
    <cellStyle name="Normal 7 4 2 4 3 6 2 2" xfId="30296" xr:uid="{00000000-0005-0000-0000-000038780000}"/>
    <cellStyle name="Normal 7 4 2 4 3 6 3" xfId="30297" xr:uid="{00000000-0005-0000-0000-000039780000}"/>
    <cellStyle name="Normal 7 4 2 4 3 7" xfId="30298" xr:uid="{00000000-0005-0000-0000-00003A780000}"/>
    <cellStyle name="Normal 7 4 2 4 3 7 2" xfId="30299" xr:uid="{00000000-0005-0000-0000-00003B780000}"/>
    <cellStyle name="Normal 7 4 2 4 3 8" xfId="30300" xr:uid="{00000000-0005-0000-0000-00003C780000}"/>
    <cellStyle name="Normal 7 4 2 4 4" xfId="30301" xr:uid="{00000000-0005-0000-0000-00003D780000}"/>
    <cellStyle name="Normal 7 4 2 4 4 2" xfId="30302" xr:uid="{00000000-0005-0000-0000-00003E780000}"/>
    <cellStyle name="Normal 7 4 2 4 4 2 2" xfId="30303" xr:uid="{00000000-0005-0000-0000-00003F780000}"/>
    <cellStyle name="Normal 7 4 2 4 4 2 2 2" xfId="30304" xr:uid="{00000000-0005-0000-0000-000040780000}"/>
    <cellStyle name="Normal 7 4 2 4 4 2 2 2 2" xfId="30305" xr:uid="{00000000-0005-0000-0000-000041780000}"/>
    <cellStyle name="Normal 7 4 2 4 4 2 2 3" xfId="30306" xr:uid="{00000000-0005-0000-0000-000042780000}"/>
    <cellStyle name="Normal 7 4 2 4 4 2 3" xfId="30307" xr:uid="{00000000-0005-0000-0000-000043780000}"/>
    <cellStyle name="Normal 7 4 2 4 4 2 3 2" xfId="30308" xr:uid="{00000000-0005-0000-0000-000044780000}"/>
    <cellStyle name="Normal 7 4 2 4 4 2 4" xfId="30309" xr:uid="{00000000-0005-0000-0000-000045780000}"/>
    <cellStyle name="Normal 7 4 2 4 4 3" xfId="30310" xr:uid="{00000000-0005-0000-0000-000046780000}"/>
    <cellStyle name="Normal 7 4 2 4 4 3 2" xfId="30311" xr:uid="{00000000-0005-0000-0000-000047780000}"/>
    <cellStyle name="Normal 7 4 2 4 4 3 2 2" xfId="30312" xr:uid="{00000000-0005-0000-0000-000048780000}"/>
    <cellStyle name="Normal 7 4 2 4 4 3 2 2 2" xfId="30313" xr:uid="{00000000-0005-0000-0000-000049780000}"/>
    <cellStyle name="Normal 7 4 2 4 4 3 2 3" xfId="30314" xr:uid="{00000000-0005-0000-0000-00004A780000}"/>
    <cellStyle name="Normal 7 4 2 4 4 3 3" xfId="30315" xr:uid="{00000000-0005-0000-0000-00004B780000}"/>
    <cellStyle name="Normal 7 4 2 4 4 3 3 2" xfId="30316" xr:uid="{00000000-0005-0000-0000-00004C780000}"/>
    <cellStyle name="Normal 7 4 2 4 4 3 4" xfId="30317" xr:uid="{00000000-0005-0000-0000-00004D780000}"/>
    <cellStyle name="Normal 7 4 2 4 4 4" xfId="30318" xr:uid="{00000000-0005-0000-0000-00004E780000}"/>
    <cellStyle name="Normal 7 4 2 4 4 4 2" xfId="30319" xr:uid="{00000000-0005-0000-0000-00004F780000}"/>
    <cellStyle name="Normal 7 4 2 4 4 4 2 2" xfId="30320" xr:uid="{00000000-0005-0000-0000-000050780000}"/>
    <cellStyle name="Normal 7 4 2 4 4 4 2 2 2" xfId="30321" xr:uid="{00000000-0005-0000-0000-000051780000}"/>
    <cellStyle name="Normal 7 4 2 4 4 4 2 3" xfId="30322" xr:uid="{00000000-0005-0000-0000-000052780000}"/>
    <cellStyle name="Normal 7 4 2 4 4 4 3" xfId="30323" xr:uid="{00000000-0005-0000-0000-000053780000}"/>
    <cellStyle name="Normal 7 4 2 4 4 4 3 2" xfId="30324" xr:uid="{00000000-0005-0000-0000-000054780000}"/>
    <cellStyle name="Normal 7 4 2 4 4 4 4" xfId="30325" xr:uid="{00000000-0005-0000-0000-000055780000}"/>
    <cellStyle name="Normal 7 4 2 4 4 5" xfId="30326" xr:uid="{00000000-0005-0000-0000-000056780000}"/>
    <cellStyle name="Normal 7 4 2 4 4 5 2" xfId="30327" xr:uid="{00000000-0005-0000-0000-000057780000}"/>
    <cellStyle name="Normal 7 4 2 4 4 5 2 2" xfId="30328" xr:uid="{00000000-0005-0000-0000-000058780000}"/>
    <cellStyle name="Normal 7 4 2 4 4 5 3" xfId="30329" xr:uid="{00000000-0005-0000-0000-000059780000}"/>
    <cellStyle name="Normal 7 4 2 4 4 6" xfId="30330" xr:uid="{00000000-0005-0000-0000-00005A780000}"/>
    <cellStyle name="Normal 7 4 2 4 4 6 2" xfId="30331" xr:uid="{00000000-0005-0000-0000-00005B780000}"/>
    <cellStyle name="Normal 7 4 2 4 4 7" xfId="30332" xr:uid="{00000000-0005-0000-0000-00005C780000}"/>
    <cellStyle name="Normal 7 4 2 4 5" xfId="30333" xr:uid="{00000000-0005-0000-0000-00005D780000}"/>
    <cellStyle name="Normal 7 4 2 4 5 2" xfId="30334" xr:uid="{00000000-0005-0000-0000-00005E780000}"/>
    <cellStyle name="Normal 7 4 2 4 5 2 2" xfId="30335" xr:uid="{00000000-0005-0000-0000-00005F780000}"/>
    <cellStyle name="Normal 7 4 2 4 5 2 2 2" xfId="30336" xr:uid="{00000000-0005-0000-0000-000060780000}"/>
    <cellStyle name="Normal 7 4 2 4 5 2 3" xfId="30337" xr:uid="{00000000-0005-0000-0000-000061780000}"/>
    <cellStyle name="Normal 7 4 2 4 5 3" xfId="30338" xr:uid="{00000000-0005-0000-0000-000062780000}"/>
    <cellStyle name="Normal 7 4 2 4 5 3 2" xfId="30339" xr:uid="{00000000-0005-0000-0000-000063780000}"/>
    <cellStyle name="Normal 7 4 2 4 5 4" xfId="30340" xr:uid="{00000000-0005-0000-0000-000064780000}"/>
    <cellStyle name="Normal 7 4 2 4 6" xfId="30341" xr:uid="{00000000-0005-0000-0000-000065780000}"/>
    <cellStyle name="Normal 7 4 2 4 6 2" xfId="30342" xr:uid="{00000000-0005-0000-0000-000066780000}"/>
    <cellStyle name="Normal 7 4 2 4 6 2 2" xfId="30343" xr:uid="{00000000-0005-0000-0000-000067780000}"/>
    <cellStyle name="Normal 7 4 2 4 6 2 2 2" xfId="30344" xr:uid="{00000000-0005-0000-0000-000068780000}"/>
    <cellStyle name="Normal 7 4 2 4 6 2 3" xfId="30345" xr:uid="{00000000-0005-0000-0000-000069780000}"/>
    <cellStyle name="Normal 7 4 2 4 6 3" xfId="30346" xr:uid="{00000000-0005-0000-0000-00006A780000}"/>
    <cellStyle name="Normal 7 4 2 4 6 3 2" xfId="30347" xr:uid="{00000000-0005-0000-0000-00006B780000}"/>
    <cellStyle name="Normal 7 4 2 4 6 4" xfId="30348" xr:uid="{00000000-0005-0000-0000-00006C780000}"/>
    <cellStyle name="Normal 7 4 2 4 7" xfId="30349" xr:uid="{00000000-0005-0000-0000-00006D780000}"/>
    <cellStyle name="Normal 7 4 2 4 7 2" xfId="30350" xr:uid="{00000000-0005-0000-0000-00006E780000}"/>
    <cellStyle name="Normal 7 4 2 4 7 2 2" xfId="30351" xr:uid="{00000000-0005-0000-0000-00006F780000}"/>
    <cellStyle name="Normal 7 4 2 4 7 2 2 2" xfId="30352" xr:uid="{00000000-0005-0000-0000-000070780000}"/>
    <cellStyle name="Normal 7 4 2 4 7 2 3" xfId="30353" xr:uid="{00000000-0005-0000-0000-000071780000}"/>
    <cellStyle name="Normal 7 4 2 4 7 3" xfId="30354" xr:uid="{00000000-0005-0000-0000-000072780000}"/>
    <cellStyle name="Normal 7 4 2 4 7 3 2" xfId="30355" xr:uid="{00000000-0005-0000-0000-000073780000}"/>
    <cellStyle name="Normal 7 4 2 4 7 4" xfId="30356" xr:uid="{00000000-0005-0000-0000-000074780000}"/>
    <cellStyle name="Normal 7 4 2 4 8" xfId="30357" xr:uid="{00000000-0005-0000-0000-000075780000}"/>
    <cellStyle name="Normal 7 4 2 4 8 2" xfId="30358" xr:uid="{00000000-0005-0000-0000-000076780000}"/>
    <cellStyle name="Normal 7 4 2 4 8 2 2" xfId="30359" xr:uid="{00000000-0005-0000-0000-000077780000}"/>
    <cellStyle name="Normal 7 4 2 4 8 2 2 2" xfId="30360" xr:uid="{00000000-0005-0000-0000-000078780000}"/>
    <cellStyle name="Normal 7 4 2 4 8 2 3" xfId="30361" xr:uid="{00000000-0005-0000-0000-000079780000}"/>
    <cellStyle name="Normal 7 4 2 4 8 3" xfId="30362" xr:uid="{00000000-0005-0000-0000-00007A780000}"/>
    <cellStyle name="Normal 7 4 2 4 8 3 2" xfId="30363" xr:uid="{00000000-0005-0000-0000-00007B780000}"/>
    <cellStyle name="Normal 7 4 2 4 8 4" xfId="30364" xr:uid="{00000000-0005-0000-0000-00007C780000}"/>
    <cellStyle name="Normal 7 4 2 4 9" xfId="30365" xr:uid="{00000000-0005-0000-0000-00007D780000}"/>
    <cellStyle name="Normal 7 4 2 4 9 2" xfId="30366" xr:uid="{00000000-0005-0000-0000-00007E780000}"/>
    <cellStyle name="Normal 7 4 2 4 9 2 2" xfId="30367" xr:uid="{00000000-0005-0000-0000-00007F780000}"/>
    <cellStyle name="Normal 7 4 2 4 9 3" xfId="30368" xr:uid="{00000000-0005-0000-0000-000080780000}"/>
    <cellStyle name="Normal 7 4 2 5" xfId="30369" xr:uid="{00000000-0005-0000-0000-000081780000}"/>
    <cellStyle name="Normal 7 4 2 5 10" xfId="30370" xr:uid="{00000000-0005-0000-0000-000082780000}"/>
    <cellStyle name="Normal 7 4 2 5 2" xfId="30371" xr:uid="{00000000-0005-0000-0000-000083780000}"/>
    <cellStyle name="Normal 7 4 2 5 2 2" xfId="30372" xr:uid="{00000000-0005-0000-0000-000084780000}"/>
    <cellStyle name="Normal 7 4 2 5 2 2 2" xfId="30373" xr:uid="{00000000-0005-0000-0000-000085780000}"/>
    <cellStyle name="Normal 7 4 2 5 2 2 2 2" xfId="30374" xr:uid="{00000000-0005-0000-0000-000086780000}"/>
    <cellStyle name="Normal 7 4 2 5 2 2 2 2 2" xfId="30375" xr:uid="{00000000-0005-0000-0000-000087780000}"/>
    <cellStyle name="Normal 7 4 2 5 2 2 2 3" xfId="30376" xr:uid="{00000000-0005-0000-0000-000088780000}"/>
    <cellStyle name="Normal 7 4 2 5 2 2 3" xfId="30377" xr:uid="{00000000-0005-0000-0000-000089780000}"/>
    <cellStyle name="Normal 7 4 2 5 2 2 3 2" xfId="30378" xr:uid="{00000000-0005-0000-0000-00008A780000}"/>
    <cellStyle name="Normal 7 4 2 5 2 2 4" xfId="30379" xr:uid="{00000000-0005-0000-0000-00008B780000}"/>
    <cellStyle name="Normal 7 4 2 5 2 3" xfId="30380" xr:uid="{00000000-0005-0000-0000-00008C780000}"/>
    <cellStyle name="Normal 7 4 2 5 2 3 2" xfId="30381" xr:uid="{00000000-0005-0000-0000-00008D780000}"/>
    <cellStyle name="Normal 7 4 2 5 2 3 2 2" xfId="30382" xr:uid="{00000000-0005-0000-0000-00008E780000}"/>
    <cellStyle name="Normal 7 4 2 5 2 3 2 2 2" xfId="30383" xr:uid="{00000000-0005-0000-0000-00008F780000}"/>
    <cellStyle name="Normal 7 4 2 5 2 3 2 3" xfId="30384" xr:uid="{00000000-0005-0000-0000-000090780000}"/>
    <cellStyle name="Normal 7 4 2 5 2 3 3" xfId="30385" xr:uid="{00000000-0005-0000-0000-000091780000}"/>
    <cellStyle name="Normal 7 4 2 5 2 3 3 2" xfId="30386" xr:uid="{00000000-0005-0000-0000-000092780000}"/>
    <cellStyle name="Normal 7 4 2 5 2 3 4" xfId="30387" xr:uid="{00000000-0005-0000-0000-000093780000}"/>
    <cellStyle name="Normal 7 4 2 5 2 4" xfId="30388" xr:uid="{00000000-0005-0000-0000-000094780000}"/>
    <cellStyle name="Normal 7 4 2 5 2 4 2" xfId="30389" xr:uid="{00000000-0005-0000-0000-000095780000}"/>
    <cellStyle name="Normal 7 4 2 5 2 4 2 2" xfId="30390" xr:uid="{00000000-0005-0000-0000-000096780000}"/>
    <cellStyle name="Normal 7 4 2 5 2 4 2 2 2" xfId="30391" xr:uid="{00000000-0005-0000-0000-000097780000}"/>
    <cellStyle name="Normal 7 4 2 5 2 4 2 3" xfId="30392" xr:uid="{00000000-0005-0000-0000-000098780000}"/>
    <cellStyle name="Normal 7 4 2 5 2 4 3" xfId="30393" xr:uid="{00000000-0005-0000-0000-000099780000}"/>
    <cellStyle name="Normal 7 4 2 5 2 4 3 2" xfId="30394" xr:uid="{00000000-0005-0000-0000-00009A780000}"/>
    <cellStyle name="Normal 7 4 2 5 2 4 4" xfId="30395" xr:uid="{00000000-0005-0000-0000-00009B780000}"/>
    <cellStyle name="Normal 7 4 2 5 2 5" xfId="30396" xr:uid="{00000000-0005-0000-0000-00009C780000}"/>
    <cellStyle name="Normal 7 4 2 5 2 5 2" xfId="30397" xr:uid="{00000000-0005-0000-0000-00009D780000}"/>
    <cellStyle name="Normal 7 4 2 5 2 5 2 2" xfId="30398" xr:uid="{00000000-0005-0000-0000-00009E780000}"/>
    <cellStyle name="Normal 7 4 2 5 2 5 3" xfId="30399" xr:uid="{00000000-0005-0000-0000-00009F780000}"/>
    <cellStyle name="Normal 7 4 2 5 2 6" xfId="30400" xr:uid="{00000000-0005-0000-0000-0000A0780000}"/>
    <cellStyle name="Normal 7 4 2 5 2 6 2" xfId="30401" xr:uid="{00000000-0005-0000-0000-0000A1780000}"/>
    <cellStyle name="Normal 7 4 2 5 2 7" xfId="30402" xr:uid="{00000000-0005-0000-0000-0000A2780000}"/>
    <cellStyle name="Normal 7 4 2 5 3" xfId="30403" xr:uid="{00000000-0005-0000-0000-0000A3780000}"/>
    <cellStyle name="Normal 7 4 2 5 3 2" xfId="30404" xr:uid="{00000000-0005-0000-0000-0000A4780000}"/>
    <cellStyle name="Normal 7 4 2 5 3 2 2" xfId="30405" xr:uid="{00000000-0005-0000-0000-0000A5780000}"/>
    <cellStyle name="Normal 7 4 2 5 3 2 2 2" xfId="30406" xr:uid="{00000000-0005-0000-0000-0000A6780000}"/>
    <cellStyle name="Normal 7 4 2 5 3 2 3" xfId="30407" xr:uid="{00000000-0005-0000-0000-0000A7780000}"/>
    <cellStyle name="Normal 7 4 2 5 3 3" xfId="30408" xr:uid="{00000000-0005-0000-0000-0000A8780000}"/>
    <cellStyle name="Normal 7 4 2 5 3 3 2" xfId="30409" xr:uid="{00000000-0005-0000-0000-0000A9780000}"/>
    <cellStyle name="Normal 7 4 2 5 3 4" xfId="30410" xr:uid="{00000000-0005-0000-0000-0000AA780000}"/>
    <cellStyle name="Normal 7 4 2 5 4" xfId="30411" xr:uid="{00000000-0005-0000-0000-0000AB780000}"/>
    <cellStyle name="Normal 7 4 2 5 4 2" xfId="30412" xr:uid="{00000000-0005-0000-0000-0000AC780000}"/>
    <cellStyle name="Normal 7 4 2 5 4 2 2" xfId="30413" xr:uid="{00000000-0005-0000-0000-0000AD780000}"/>
    <cellStyle name="Normal 7 4 2 5 4 2 2 2" xfId="30414" xr:uid="{00000000-0005-0000-0000-0000AE780000}"/>
    <cellStyle name="Normal 7 4 2 5 4 2 3" xfId="30415" xr:uid="{00000000-0005-0000-0000-0000AF780000}"/>
    <cellStyle name="Normal 7 4 2 5 4 3" xfId="30416" xr:uid="{00000000-0005-0000-0000-0000B0780000}"/>
    <cellStyle name="Normal 7 4 2 5 4 3 2" xfId="30417" xr:uid="{00000000-0005-0000-0000-0000B1780000}"/>
    <cellStyle name="Normal 7 4 2 5 4 4" xfId="30418" xr:uid="{00000000-0005-0000-0000-0000B2780000}"/>
    <cellStyle name="Normal 7 4 2 5 5" xfId="30419" xr:uid="{00000000-0005-0000-0000-0000B3780000}"/>
    <cellStyle name="Normal 7 4 2 5 5 2" xfId="30420" xr:uid="{00000000-0005-0000-0000-0000B4780000}"/>
    <cellStyle name="Normal 7 4 2 5 5 2 2" xfId="30421" xr:uid="{00000000-0005-0000-0000-0000B5780000}"/>
    <cellStyle name="Normal 7 4 2 5 5 2 2 2" xfId="30422" xr:uid="{00000000-0005-0000-0000-0000B6780000}"/>
    <cellStyle name="Normal 7 4 2 5 5 2 3" xfId="30423" xr:uid="{00000000-0005-0000-0000-0000B7780000}"/>
    <cellStyle name="Normal 7 4 2 5 5 3" xfId="30424" xr:uid="{00000000-0005-0000-0000-0000B8780000}"/>
    <cellStyle name="Normal 7 4 2 5 5 3 2" xfId="30425" xr:uid="{00000000-0005-0000-0000-0000B9780000}"/>
    <cellStyle name="Normal 7 4 2 5 5 4" xfId="30426" xr:uid="{00000000-0005-0000-0000-0000BA780000}"/>
    <cellStyle name="Normal 7 4 2 5 6" xfId="30427" xr:uid="{00000000-0005-0000-0000-0000BB780000}"/>
    <cellStyle name="Normal 7 4 2 5 6 2" xfId="30428" xr:uid="{00000000-0005-0000-0000-0000BC780000}"/>
    <cellStyle name="Normal 7 4 2 5 6 2 2" xfId="30429" xr:uid="{00000000-0005-0000-0000-0000BD780000}"/>
    <cellStyle name="Normal 7 4 2 5 6 2 2 2" xfId="30430" xr:uid="{00000000-0005-0000-0000-0000BE780000}"/>
    <cellStyle name="Normal 7 4 2 5 6 2 3" xfId="30431" xr:uid="{00000000-0005-0000-0000-0000BF780000}"/>
    <cellStyle name="Normal 7 4 2 5 6 3" xfId="30432" xr:uid="{00000000-0005-0000-0000-0000C0780000}"/>
    <cellStyle name="Normal 7 4 2 5 6 3 2" xfId="30433" xr:uid="{00000000-0005-0000-0000-0000C1780000}"/>
    <cellStyle name="Normal 7 4 2 5 6 4" xfId="30434" xr:uid="{00000000-0005-0000-0000-0000C2780000}"/>
    <cellStyle name="Normal 7 4 2 5 7" xfId="30435" xr:uid="{00000000-0005-0000-0000-0000C3780000}"/>
    <cellStyle name="Normal 7 4 2 5 7 2" xfId="30436" xr:uid="{00000000-0005-0000-0000-0000C4780000}"/>
    <cellStyle name="Normal 7 4 2 5 7 2 2" xfId="30437" xr:uid="{00000000-0005-0000-0000-0000C5780000}"/>
    <cellStyle name="Normal 7 4 2 5 7 3" xfId="30438" xr:uid="{00000000-0005-0000-0000-0000C6780000}"/>
    <cellStyle name="Normal 7 4 2 5 8" xfId="30439" xr:uid="{00000000-0005-0000-0000-0000C7780000}"/>
    <cellStyle name="Normal 7 4 2 5 8 2" xfId="30440" xr:uid="{00000000-0005-0000-0000-0000C8780000}"/>
    <cellStyle name="Normal 7 4 2 5 9" xfId="30441" xr:uid="{00000000-0005-0000-0000-0000C9780000}"/>
    <cellStyle name="Normal 7 4 2 5 9 2" xfId="30442" xr:uid="{00000000-0005-0000-0000-0000CA780000}"/>
    <cellStyle name="Normal 7 4 2 6" xfId="30443" xr:uid="{00000000-0005-0000-0000-0000CB780000}"/>
    <cellStyle name="Normal 7 4 2 6 2" xfId="30444" xr:uid="{00000000-0005-0000-0000-0000CC780000}"/>
    <cellStyle name="Normal 7 4 2 6 2 2" xfId="30445" xr:uid="{00000000-0005-0000-0000-0000CD780000}"/>
    <cellStyle name="Normal 7 4 2 6 2 2 2" xfId="30446" xr:uid="{00000000-0005-0000-0000-0000CE780000}"/>
    <cellStyle name="Normal 7 4 2 6 2 2 2 2" xfId="30447" xr:uid="{00000000-0005-0000-0000-0000CF780000}"/>
    <cellStyle name="Normal 7 4 2 6 2 2 2 2 2" xfId="30448" xr:uid="{00000000-0005-0000-0000-0000D0780000}"/>
    <cellStyle name="Normal 7 4 2 6 2 2 2 3" xfId="30449" xr:uid="{00000000-0005-0000-0000-0000D1780000}"/>
    <cellStyle name="Normal 7 4 2 6 2 2 3" xfId="30450" xr:uid="{00000000-0005-0000-0000-0000D2780000}"/>
    <cellStyle name="Normal 7 4 2 6 2 2 3 2" xfId="30451" xr:uid="{00000000-0005-0000-0000-0000D3780000}"/>
    <cellStyle name="Normal 7 4 2 6 2 2 4" xfId="30452" xr:uid="{00000000-0005-0000-0000-0000D4780000}"/>
    <cellStyle name="Normal 7 4 2 6 2 3" xfId="30453" xr:uid="{00000000-0005-0000-0000-0000D5780000}"/>
    <cellStyle name="Normal 7 4 2 6 2 3 2" xfId="30454" xr:uid="{00000000-0005-0000-0000-0000D6780000}"/>
    <cellStyle name="Normal 7 4 2 6 2 3 2 2" xfId="30455" xr:uid="{00000000-0005-0000-0000-0000D7780000}"/>
    <cellStyle name="Normal 7 4 2 6 2 3 2 2 2" xfId="30456" xr:uid="{00000000-0005-0000-0000-0000D8780000}"/>
    <cellStyle name="Normal 7 4 2 6 2 3 2 3" xfId="30457" xr:uid="{00000000-0005-0000-0000-0000D9780000}"/>
    <cellStyle name="Normal 7 4 2 6 2 3 3" xfId="30458" xr:uid="{00000000-0005-0000-0000-0000DA780000}"/>
    <cellStyle name="Normal 7 4 2 6 2 3 3 2" xfId="30459" xr:uid="{00000000-0005-0000-0000-0000DB780000}"/>
    <cellStyle name="Normal 7 4 2 6 2 3 4" xfId="30460" xr:uid="{00000000-0005-0000-0000-0000DC780000}"/>
    <cellStyle name="Normal 7 4 2 6 2 4" xfId="30461" xr:uid="{00000000-0005-0000-0000-0000DD780000}"/>
    <cellStyle name="Normal 7 4 2 6 2 4 2" xfId="30462" xr:uid="{00000000-0005-0000-0000-0000DE780000}"/>
    <cellStyle name="Normal 7 4 2 6 2 4 2 2" xfId="30463" xr:uid="{00000000-0005-0000-0000-0000DF780000}"/>
    <cellStyle name="Normal 7 4 2 6 2 4 2 2 2" xfId="30464" xr:uid="{00000000-0005-0000-0000-0000E0780000}"/>
    <cellStyle name="Normal 7 4 2 6 2 4 2 3" xfId="30465" xr:uid="{00000000-0005-0000-0000-0000E1780000}"/>
    <cellStyle name="Normal 7 4 2 6 2 4 3" xfId="30466" xr:uid="{00000000-0005-0000-0000-0000E2780000}"/>
    <cellStyle name="Normal 7 4 2 6 2 4 3 2" xfId="30467" xr:uid="{00000000-0005-0000-0000-0000E3780000}"/>
    <cellStyle name="Normal 7 4 2 6 2 4 4" xfId="30468" xr:uid="{00000000-0005-0000-0000-0000E4780000}"/>
    <cellStyle name="Normal 7 4 2 6 2 5" xfId="30469" xr:uid="{00000000-0005-0000-0000-0000E5780000}"/>
    <cellStyle name="Normal 7 4 2 6 2 5 2" xfId="30470" xr:uid="{00000000-0005-0000-0000-0000E6780000}"/>
    <cellStyle name="Normal 7 4 2 6 2 5 2 2" xfId="30471" xr:uid="{00000000-0005-0000-0000-0000E7780000}"/>
    <cellStyle name="Normal 7 4 2 6 2 5 3" xfId="30472" xr:uid="{00000000-0005-0000-0000-0000E8780000}"/>
    <cellStyle name="Normal 7 4 2 6 2 6" xfId="30473" xr:uid="{00000000-0005-0000-0000-0000E9780000}"/>
    <cellStyle name="Normal 7 4 2 6 2 6 2" xfId="30474" xr:uid="{00000000-0005-0000-0000-0000EA780000}"/>
    <cellStyle name="Normal 7 4 2 6 2 7" xfId="30475" xr:uid="{00000000-0005-0000-0000-0000EB780000}"/>
    <cellStyle name="Normal 7 4 2 6 3" xfId="30476" xr:uid="{00000000-0005-0000-0000-0000EC780000}"/>
    <cellStyle name="Normal 7 4 2 6 3 2" xfId="30477" xr:uid="{00000000-0005-0000-0000-0000ED780000}"/>
    <cellStyle name="Normal 7 4 2 6 3 2 2" xfId="30478" xr:uid="{00000000-0005-0000-0000-0000EE780000}"/>
    <cellStyle name="Normal 7 4 2 6 3 2 2 2" xfId="30479" xr:uid="{00000000-0005-0000-0000-0000EF780000}"/>
    <cellStyle name="Normal 7 4 2 6 3 2 3" xfId="30480" xr:uid="{00000000-0005-0000-0000-0000F0780000}"/>
    <cellStyle name="Normal 7 4 2 6 3 3" xfId="30481" xr:uid="{00000000-0005-0000-0000-0000F1780000}"/>
    <cellStyle name="Normal 7 4 2 6 3 3 2" xfId="30482" xr:uid="{00000000-0005-0000-0000-0000F2780000}"/>
    <cellStyle name="Normal 7 4 2 6 3 4" xfId="30483" xr:uid="{00000000-0005-0000-0000-0000F3780000}"/>
    <cellStyle name="Normal 7 4 2 6 4" xfId="30484" xr:uid="{00000000-0005-0000-0000-0000F4780000}"/>
    <cellStyle name="Normal 7 4 2 6 4 2" xfId="30485" xr:uid="{00000000-0005-0000-0000-0000F5780000}"/>
    <cellStyle name="Normal 7 4 2 6 4 2 2" xfId="30486" xr:uid="{00000000-0005-0000-0000-0000F6780000}"/>
    <cellStyle name="Normal 7 4 2 6 4 2 2 2" xfId="30487" xr:uid="{00000000-0005-0000-0000-0000F7780000}"/>
    <cellStyle name="Normal 7 4 2 6 4 2 3" xfId="30488" xr:uid="{00000000-0005-0000-0000-0000F8780000}"/>
    <cellStyle name="Normal 7 4 2 6 4 3" xfId="30489" xr:uid="{00000000-0005-0000-0000-0000F9780000}"/>
    <cellStyle name="Normal 7 4 2 6 4 3 2" xfId="30490" xr:uid="{00000000-0005-0000-0000-0000FA780000}"/>
    <cellStyle name="Normal 7 4 2 6 4 4" xfId="30491" xr:uid="{00000000-0005-0000-0000-0000FB780000}"/>
    <cellStyle name="Normal 7 4 2 6 5" xfId="30492" xr:uid="{00000000-0005-0000-0000-0000FC780000}"/>
    <cellStyle name="Normal 7 4 2 6 5 2" xfId="30493" xr:uid="{00000000-0005-0000-0000-0000FD780000}"/>
    <cellStyle name="Normal 7 4 2 6 5 2 2" xfId="30494" xr:uid="{00000000-0005-0000-0000-0000FE780000}"/>
    <cellStyle name="Normal 7 4 2 6 5 2 2 2" xfId="30495" xr:uid="{00000000-0005-0000-0000-0000FF780000}"/>
    <cellStyle name="Normal 7 4 2 6 5 2 3" xfId="30496" xr:uid="{00000000-0005-0000-0000-000000790000}"/>
    <cellStyle name="Normal 7 4 2 6 5 3" xfId="30497" xr:uid="{00000000-0005-0000-0000-000001790000}"/>
    <cellStyle name="Normal 7 4 2 6 5 3 2" xfId="30498" xr:uid="{00000000-0005-0000-0000-000002790000}"/>
    <cellStyle name="Normal 7 4 2 6 5 4" xfId="30499" xr:uid="{00000000-0005-0000-0000-000003790000}"/>
    <cellStyle name="Normal 7 4 2 6 6" xfId="30500" xr:uid="{00000000-0005-0000-0000-000004790000}"/>
    <cellStyle name="Normal 7 4 2 6 6 2" xfId="30501" xr:uid="{00000000-0005-0000-0000-000005790000}"/>
    <cellStyle name="Normal 7 4 2 6 6 2 2" xfId="30502" xr:uid="{00000000-0005-0000-0000-000006790000}"/>
    <cellStyle name="Normal 7 4 2 6 6 3" xfId="30503" xr:uid="{00000000-0005-0000-0000-000007790000}"/>
    <cellStyle name="Normal 7 4 2 6 7" xfId="30504" xr:uid="{00000000-0005-0000-0000-000008790000}"/>
    <cellStyle name="Normal 7 4 2 6 7 2" xfId="30505" xr:uid="{00000000-0005-0000-0000-000009790000}"/>
    <cellStyle name="Normal 7 4 2 6 8" xfId="30506" xr:uid="{00000000-0005-0000-0000-00000A790000}"/>
    <cellStyle name="Normal 7 4 2 6 8 2" xfId="30507" xr:uid="{00000000-0005-0000-0000-00000B790000}"/>
    <cellStyle name="Normal 7 4 2 6 9" xfId="30508" xr:uid="{00000000-0005-0000-0000-00000C790000}"/>
    <cellStyle name="Normal 7 4 2 7" xfId="30509" xr:uid="{00000000-0005-0000-0000-00000D790000}"/>
    <cellStyle name="Normal 7 4 2 7 2" xfId="30510" xr:uid="{00000000-0005-0000-0000-00000E790000}"/>
    <cellStyle name="Normal 7 4 2 7 2 2" xfId="30511" xr:uid="{00000000-0005-0000-0000-00000F790000}"/>
    <cellStyle name="Normal 7 4 2 7 2 2 2" xfId="30512" xr:uid="{00000000-0005-0000-0000-000010790000}"/>
    <cellStyle name="Normal 7 4 2 7 2 2 2 2" xfId="30513" xr:uid="{00000000-0005-0000-0000-000011790000}"/>
    <cellStyle name="Normal 7 4 2 7 2 2 2 2 2" xfId="30514" xr:uid="{00000000-0005-0000-0000-000012790000}"/>
    <cellStyle name="Normal 7 4 2 7 2 2 2 3" xfId="30515" xr:uid="{00000000-0005-0000-0000-000013790000}"/>
    <cellStyle name="Normal 7 4 2 7 2 2 3" xfId="30516" xr:uid="{00000000-0005-0000-0000-000014790000}"/>
    <cellStyle name="Normal 7 4 2 7 2 2 3 2" xfId="30517" xr:uid="{00000000-0005-0000-0000-000015790000}"/>
    <cellStyle name="Normal 7 4 2 7 2 2 4" xfId="30518" xr:uid="{00000000-0005-0000-0000-000016790000}"/>
    <cellStyle name="Normal 7 4 2 7 2 3" xfId="30519" xr:uid="{00000000-0005-0000-0000-000017790000}"/>
    <cellStyle name="Normal 7 4 2 7 2 3 2" xfId="30520" xr:uid="{00000000-0005-0000-0000-000018790000}"/>
    <cellStyle name="Normal 7 4 2 7 2 3 2 2" xfId="30521" xr:uid="{00000000-0005-0000-0000-000019790000}"/>
    <cellStyle name="Normal 7 4 2 7 2 3 2 2 2" xfId="30522" xr:uid="{00000000-0005-0000-0000-00001A790000}"/>
    <cellStyle name="Normal 7 4 2 7 2 3 2 3" xfId="30523" xr:uid="{00000000-0005-0000-0000-00001B790000}"/>
    <cellStyle name="Normal 7 4 2 7 2 3 3" xfId="30524" xr:uid="{00000000-0005-0000-0000-00001C790000}"/>
    <cellStyle name="Normal 7 4 2 7 2 3 3 2" xfId="30525" xr:uid="{00000000-0005-0000-0000-00001D790000}"/>
    <cellStyle name="Normal 7 4 2 7 2 3 4" xfId="30526" xr:uid="{00000000-0005-0000-0000-00001E790000}"/>
    <cellStyle name="Normal 7 4 2 7 2 4" xfId="30527" xr:uid="{00000000-0005-0000-0000-00001F790000}"/>
    <cellStyle name="Normal 7 4 2 7 2 4 2" xfId="30528" xr:uid="{00000000-0005-0000-0000-000020790000}"/>
    <cellStyle name="Normal 7 4 2 7 2 4 2 2" xfId="30529" xr:uid="{00000000-0005-0000-0000-000021790000}"/>
    <cellStyle name="Normal 7 4 2 7 2 4 2 2 2" xfId="30530" xr:uid="{00000000-0005-0000-0000-000022790000}"/>
    <cellStyle name="Normal 7 4 2 7 2 4 2 3" xfId="30531" xr:uid="{00000000-0005-0000-0000-000023790000}"/>
    <cellStyle name="Normal 7 4 2 7 2 4 3" xfId="30532" xr:uid="{00000000-0005-0000-0000-000024790000}"/>
    <cellStyle name="Normal 7 4 2 7 2 4 3 2" xfId="30533" xr:uid="{00000000-0005-0000-0000-000025790000}"/>
    <cellStyle name="Normal 7 4 2 7 2 4 4" xfId="30534" xr:uid="{00000000-0005-0000-0000-000026790000}"/>
    <cellStyle name="Normal 7 4 2 7 2 5" xfId="30535" xr:uid="{00000000-0005-0000-0000-000027790000}"/>
    <cellStyle name="Normal 7 4 2 7 2 5 2" xfId="30536" xr:uid="{00000000-0005-0000-0000-000028790000}"/>
    <cellStyle name="Normal 7 4 2 7 2 5 2 2" xfId="30537" xr:uid="{00000000-0005-0000-0000-000029790000}"/>
    <cellStyle name="Normal 7 4 2 7 2 5 3" xfId="30538" xr:uid="{00000000-0005-0000-0000-00002A790000}"/>
    <cellStyle name="Normal 7 4 2 7 2 6" xfId="30539" xr:uid="{00000000-0005-0000-0000-00002B790000}"/>
    <cellStyle name="Normal 7 4 2 7 2 6 2" xfId="30540" xr:uid="{00000000-0005-0000-0000-00002C790000}"/>
    <cellStyle name="Normal 7 4 2 7 2 7" xfId="30541" xr:uid="{00000000-0005-0000-0000-00002D790000}"/>
    <cellStyle name="Normal 7 4 2 7 3" xfId="30542" xr:uid="{00000000-0005-0000-0000-00002E790000}"/>
    <cellStyle name="Normal 7 4 2 7 3 2" xfId="30543" xr:uid="{00000000-0005-0000-0000-00002F790000}"/>
    <cellStyle name="Normal 7 4 2 7 3 2 2" xfId="30544" xr:uid="{00000000-0005-0000-0000-000030790000}"/>
    <cellStyle name="Normal 7 4 2 7 3 2 2 2" xfId="30545" xr:uid="{00000000-0005-0000-0000-000031790000}"/>
    <cellStyle name="Normal 7 4 2 7 3 2 3" xfId="30546" xr:uid="{00000000-0005-0000-0000-000032790000}"/>
    <cellStyle name="Normal 7 4 2 7 3 3" xfId="30547" xr:uid="{00000000-0005-0000-0000-000033790000}"/>
    <cellStyle name="Normal 7 4 2 7 3 3 2" xfId="30548" xr:uid="{00000000-0005-0000-0000-000034790000}"/>
    <cellStyle name="Normal 7 4 2 7 3 4" xfId="30549" xr:uid="{00000000-0005-0000-0000-000035790000}"/>
    <cellStyle name="Normal 7 4 2 7 4" xfId="30550" xr:uid="{00000000-0005-0000-0000-000036790000}"/>
    <cellStyle name="Normal 7 4 2 7 4 2" xfId="30551" xr:uid="{00000000-0005-0000-0000-000037790000}"/>
    <cellStyle name="Normal 7 4 2 7 4 2 2" xfId="30552" xr:uid="{00000000-0005-0000-0000-000038790000}"/>
    <cellStyle name="Normal 7 4 2 7 4 2 2 2" xfId="30553" xr:uid="{00000000-0005-0000-0000-000039790000}"/>
    <cellStyle name="Normal 7 4 2 7 4 2 3" xfId="30554" xr:uid="{00000000-0005-0000-0000-00003A790000}"/>
    <cellStyle name="Normal 7 4 2 7 4 3" xfId="30555" xr:uid="{00000000-0005-0000-0000-00003B790000}"/>
    <cellStyle name="Normal 7 4 2 7 4 3 2" xfId="30556" xr:uid="{00000000-0005-0000-0000-00003C790000}"/>
    <cellStyle name="Normal 7 4 2 7 4 4" xfId="30557" xr:uid="{00000000-0005-0000-0000-00003D790000}"/>
    <cellStyle name="Normal 7 4 2 7 5" xfId="30558" xr:uid="{00000000-0005-0000-0000-00003E790000}"/>
    <cellStyle name="Normal 7 4 2 7 5 2" xfId="30559" xr:uid="{00000000-0005-0000-0000-00003F790000}"/>
    <cellStyle name="Normal 7 4 2 7 5 2 2" xfId="30560" xr:uid="{00000000-0005-0000-0000-000040790000}"/>
    <cellStyle name="Normal 7 4 2 7 5 2 2 2" xfId="30561" xr:uid="{00000000-0005-0000-0000-000041790000}"/>
    <cellStyle name="Normal 7 4 2 7 5 2 3" xfId="30562" xr:uid="{00000000-0005-0000-0000-000042790000}"/>
    <cellStyle name="Normal 7 4 2 7 5 3" xfId="30563" xr:uid="{00000000-0005-0000-0000-000043790000}"/>
    <cellStyle name="Normal 7 4 2 7 5 3 2" xfId="30564" xr:uid="{00000000-0005-0000-0000-000044790000}"/>
    <cellStyle name="Normal 7 4 2 7 5 4" xfId="30565" xr:uid="{00000000-0005-0000-0000-000045790000}"/>
    <cellStyle name="Normal 7 4 2 7 6" xfId="30566" xr:uid="{00000000-0005-0000-0000-000046790000}"/>
    <cellStyle name="Normal 7 4 2 7 6 2" xfId="30567" xr:uid="{00000000-0005-0000-0000-000047790000}"/>
    <cellStyle name="Normal 7 4 2 7 6 2 2" xfId="30568" xr:uid="{00000000-0005-0000-0000-000048790000}"/>
    <cellStyle name="Normal 7 4 2 7 6 3" xfId="30569" xr:uid="{00000000-0005-0000-0000-000049790000}"/>
    <cellStyle name="Normal 7 4 2 7 7" xfId="30570" xr:uid="{00000000-0005-0000-0000-00004A790000}"/>
    <cellStyle name="Normal 7 4 2 7 7 2" xfId="30571" xr:uid="{00000000-0005-0000-0000-00004B790000}"/>
    <cellStyle name="Normal 7 4 2 7 8" xfId="30572" xr:uid="{00000000-0005-0000-0000-00004C790000}"/>
    <cellStyle name="Normal 7 4 2 8" xfId="30573" xr:uid="{00000000-0005-0000-0000-00004D790000}"/>
    <cellStyle name="Normal 7 4 2 8 2" xfId="30574" xr:uid="{00000000-0005-0000-0000-00004E790000}"/>
    <cellStyle name="Normal 7 4 2 8 2 2" xfId="30575" xr:uid="{00000000-0005-0000-0000-00004F790000}"/>
    <cellStyle name="Normal 7 4 2 8 2 2 2" xfId="30576" xr:uid="{00000000-0005-0000-0000-000050790000}"/>
    <cellStyle name="Normal 7 4 2 8 2 2 2 2" xfId="30577" xr:uid="{00000000-0005-0000-0000-000051790000}"/>
    <cellStyle name="Normal 7 4 2 8 2 2 3" xfId="30578" xr:uid="{00000000-0005-0000-0000-000052790000}"/>
    <cellStyle name="Normal 7 4 2 8 2 3" xfId="30579" xr:uid="{00000000-0005-0000-0000-000053790000}"/>
    <cellStyle name="Normal 7 4 2 8 2 3 2" xfId="30580" xr:uid="{00000000-0005-0000-0000-000054790000}"/>
    <cellStyle name="Normal 7 4 2 8 2 4" xfId="30581" xr:uid="{00000000-0005-0000-0000-000055790000}"/>
    <cellStyle name="Normal 7 4 2 8 3" xfId="30582" xr:uid="{00000000-0005-0000-0000-000056790000}"/>
    <cellStyle name="Normal 7 4 2 8 3 2" xfId="30583" xr:uid="{00000000-0005-0000-0000-000057790000}"/>
    <cellStyle name="Normal 7 4 2 8 3 2 2" xfId="30584" xr:uid="{00000000-0005-0000-0000-000058790000}"/>
    <cellStyle name="Normal 7 4 2 8 3 2 2 2" xfId="30585" xr:uid="{00000000-0005-0000-0000-000059790000}"/>
    <cellStyle name="Normal 7 4 2 8 3 2 3" xfId="30586" xr:uid="{00000000-0005-0000-0000-00005A790000}"/>
    <cellStyle name="Normal 7 4 2 8 3 3" xfId="30587" xr:uid="{00000000-0005-0000-0000-00005B790000}"/>
    <cellStyle name="Normal 7 4 2 8 3 3 2" xfId="30588" xr:uid="{00000000-0005-0000-0000-00005C790000}"/>
    <cellStyle name="Normal 7 4 2 8 3 4" xfId="30589" xr:uid="{00000000-0005-0000-0000-00005D790000}"/>
    <cellStyle name="Normal 7 4 2 8 4" xfId="30590" xr:uid="{00000000-0005-0000-0000-00005E790000}"/>
    <cellStyle name="Normal 7 4 2 8 4 2" xfId="30591" xr:uid="{00000000-0005-0000-0000-00005F790000}"/>
    <cellStyle name="Normal 7 4 2 8 4 2 2" xfId="30592" xr:uid="{00000000-0005-0000-0000-000060790000}"/>
    <cellStyle name="Normal 7 4 2 8 4 2 2 2" xfId="30593" xr:uid="{00000000-0005-0000-0000-000061790000}"/>
    <cellStyle name="Normal 7 4 2 8 4 2 3" xfId="30594" xr:uid="{00000000-0005-0000-0000-000062790000}"/>
    <cellStyle name="Normal 7 4 2 8 4 3" xfId="30595" xr:uid="{00000000-0005-0000-0000-000063790000}"/>
    <cellStyle name="Normal 7 4 2 8 4 3 2" xfId="30596" xr:uid="{00000000-0005-0000-0000-000064790000}"/>
    <cellStyle name="Normal 7 4 2 8 4 4" xfId="30597" xr:uid="{00000000-0005-0000-0000-000065790000}"/>
    <cellStyle name="Normal 7 4 2 8 5" xfId="30598" xr:uid="{00000000-0005-0000-0000-000066790000}"/>
    <cellStyle name="Normal 7 4 2 8 5 2" xfId="30599" xr:uid="{00000000-0005-0000-0000-000067790000}"/>
    <cellStyle name="Normal 7 4 2 8 5 2 2" xfId="30600" xr:uid="{00000000-0005-0000-0000-000068790000}"/>
    <cellStyle name="Normal 7 4 2 8 5 3" xfId="30601" xr:uid="{00000000-0005-0000-0000-000069790000}"/>
    <cellStyle name="Normal 7 4 2 8 6" xfId="30602" xr:uid="{00000000-0005-0000-0000-00006A790000}"/>
    <cellStyle name="Normal 7 4 2 8 6 2" xfId="30603" xr:uid="{00000000-0005-0000-0000-00006B790000}"/>
    <cellStyle name="Normal 7 4 2 8 7" xfId="30604" xr:uid="{00000000-0005-0000-0000-00006C790000}"/>
    <cellStyle name="Normal 7 4 2 9" xfId="30605" xr:uid="{00000000-0005-0000-0000-00006D790000}"/>
    <cellStyle name="Normal 7 4 2 9 2" xfId="30606" xr:uid="{00000000-0005-0000-0000-00006E790000}"/>
    <cellStyle name="Normal 7 4 2 9 2 2" xfId="30607" xr:uid="{00000000-0005-0000-0000-00006F790000}"/>
    <cellStyle name="Normal 7 4 2 9 2 2 2" xfId="30608" xr:uid="{00000000-0005-0000-0000-000070790000}"/>
    <cellStyle name="Normal 7 4 2 9 2 3" xfId="30609" xr:uid="{00000000-0005-0000-0000-000071790000}"/>
    <cellStyle name="Normal 7 4 2 9 3" xfId="30610" xr:uid="{00000000-0005-0000-0000-000072790000}"/>
    <cellStyle name="Normal 7 4 2 9 3 2" xfId="30611" xr:uid="{00000000-0005-0000-0000-000073790000}"/>
    <cellStyle name="Normal 7 4 2 9 4" xfId="30612" xr:uid="{00000000-0005-0000-0000-000074790000}"/>
    <cellStyle name="Normal 7 4 20" xfId="30613" xr:uid="{00000000-0005-0000-0000-000075790000}"/>
    <cellStyle name="Normal 7 4 21" xfId="30614" xr:uid="{00000000-0005-0000-0000-000076790000}"/>
    <cellStyle name="Normal 7 4 22" xfId="30615" xr:uid="{00000000-0005-0000-0000-000077790000}"/>
    <cellStyle name="Normal 7 4 23" xfId="30616" xr:uid="{00000000-0005-0000-0000-000078790000}"/>
    <cellStyle name="Normal 7 4 3" xfId="579" xr:uid="{00000000-0005-0000-0000-000079790000}"/>
    <cellStyle name="Normal 7 4 3 10" xfId="30617" xr:uid="{00000000-0005-0000-0000-00007A790000}"/>
    <cellStyle name="Normal 7 4 3 10 2" xfId="30618" xr:uid="{00000000-0005-0000-0000-00007B790000}"/>
    <cellStyle name="Normal 7 4 3 10 2 2" xfId="30619" xr:uid="{00000000-0005-0000-0000-00007C790000}"/>
    <cellStyle name="Normal 7 4 3 10 2 2 2" xfId="30620" xr:uid="{00000000-0005-0000-0000-00007D790000}"/>
    <cellStyle name="Normal 7 4 3 10 2 3" xfId="30621" xr:uid="{00000000-0005-0000-0000-00007E790000}"/>
    <cellStyle name="Normal 7 4 3 10 3" xfId="30622" xr:uid="{00000000-0005-0000-0000-00007F790000}"/>
    <cellStyle name="Normal 7 4 3 10 3 2" xfId="30623" xr:uid="{00000000-0005-0000-0000-000080790000}"/>
    <cellStyle name="Normal 7 4 3 10 4" xfId="30624" xr:uid="{00000000-0005-0000-0000-000081790000}"/>
    <cellStyle name="Normal 7 4 3 11" xfId="30625" xr:uid="{00000000-0005-0000-0000-000082790000}"/>
    <cellStyle name="Normal 7 4 3 11 2" xfId="30626" xr:uid="{00000000-0005-0000-0000-000083790000}"/>
    <cellStyle name="Normal 7 4 3 11 2 2" xfId="30627" xr:uid="{00000000-0005-0000-0000-000084790000}"/>
    <cellStyle name="Normal 7 4 3 11 2 2 2" xfId="30628" xr:uid="{00000000-0005-0000-0000-000085790000}"/>
    <cellStyle name="Normal 7 4 3 11 2 3" xfId="30629" xr:uid="{00000000-0005-0000-0000-000086790000}"/>
    <cellStyle name="Normal 7 4 3 11 3" xfId="30630" xr:uid="{00000000-0005-0000-0000-000087790000}"/>
    <cellStyle name="Normal 7 4 3 11 3 2" xfId="30631" xr:uid="{00000000-0005-0000-0000-000088790000}"/>
    <cellStyle name="Normal 7 4 3 11 4" xfId="30632" xr:uid="{00000000-0005-0000-0000-000089790000}"/>
    <cellStyle name="Normal 7 4 3 12" xfId="30633" xr:uid="{00000000-0005-0000-0000-00008A790000}"/>
    <cellStyle name="Normal 7 4 3 12 2" xfId="30634" xr:uid="{00000000-0005-0000-0000-00008B790000}"/>
    <cellStyle name="Normal 7 4 3 12 2 2" xfId="30635" xr:uid="{00000000-0005-0000-0000-00008C790000}"/>
    <cellStyle name="Normal 7 4 3 12 3" xfId="30636" xr:uid="{00000000-0005-0000-0000-00008D790000}"/>
    <cellStyle name="Normal 7 4 3 13" xfId="30637" xr:uid="{00000000-0005-0000-0000-00008E790000}"/>
    <cellStyle name="Normal 7 4 3 13 2" xfId="30638" xr:uid="{00000000-0005-0000-0000-00008F790000}"/>
    <cellStyle name="Normal 7 4 3 14" xfId="30639" xr:uid="{00000000-0005-0000-0000-000090790000}"/>
    <cellStyle name="Normal 7 4 3 14 2" xfId="30640" xr:uid="{00000000-0005-0000-0000-000091790000}"/>
    <cellStyle name="Normal 7 4 3 15" xfId="30641" xr:uid="{00000000-0005-0000-0000-000092790000}"/>
    <cellStyle name="Normal 7 4 3 16" xfId="30642" xr:uid="{00000000-0005-0000-0000-000093790000}"/>
    <cellStyle name="Normal 7 4 3 17" xfId="30643" xr:uid="{00000000-0005-0000-0000-000094790000}"/>
    <cellStyle name="Normal 7 4 3 2" xfId="30644" xr:uid="{00000000-0005-0000-0000-000095790000}"/>
    <cellStyle name="Normal 7 4 3 2 10" xfId="30645" xr:uid="{00000000-0005-0000-0000-000096790000}"/>
    <cellStyle name="Normal 7 4 3 2 10 2" xfId="30646" xr:uid="{00000000-0005-0000-0000-000097790000}"/>
    <cellStyle name="Normal 7 4 3 2 10 2 2" xfId="30647" xr:uid="{00000000-0005-0000-0000-000098790000}"/>
    <cellStyle name="Normal 7 4 3 2 10 2 2 2" xfId="30648" xr:uid="{00000000-0005-0000-0000-000099790000}"/>
    <cellStyle name="Normal 7 4 3 2 10 2 3" xfId="30649" xr:uid="{00000000-0005-0000-0000-00009A790000}"/>
    <cellStyle name="Normal 7 4 3 2 10 3" xfId="30650" xr:uid="{00000000-0005-0000-0000-00009B790000}"/>
    <cellStyle name="Normal 7 4 3 2 10 3 2" xfId="30651" xr:uid="{00000000-0005-0000-0000-00009C790000}"/>
    <cellStyle name="Normal 7 4 3 2 10 4" xfId="30652" xr:uid="{00000000-0005-0000-0000-00009D790000}"/>
    <cellStyle name="Normal 7 4 3 2 11" xfId="30653" xr:uid="{00000000-0005-0000-0000-00009E790000}"/>
    <cellStyle name="Normal 7 4 3 2 11 2" xfId="30654" xr:uid="{00000000-0005-0000-0000-00009F790000}"/>
    <cellStyle name="Normal 7 4 3 2 11 2 2" xfId="30655" xr:uid="{00000000-0005-0000-0000-0000A0790000}"/>
    <cellStyle name="Normal 7 4 3 2 11 3" xfId="30656" xr:uid="{00000000-0005-0000-0000-0000A1790000}"/>
    <cellStyle name="Normal 7 4 3 2 12" xfId="30657" xr:uid="{00000000-0005-0000-0000-0000A2790000}"/>
    <cellStyle name="Normal 7 4 3 2 12 2" xfId="30658" xr:uid="{00000000-0005-0000-0000-0000A3790000}"/>
    <cellStyle name="Normal 7 4 3 2 13" xfId="30659" xr:uid="{00000000-0005-0000-0000-0000A4790000}"/>
    <cellStyle name="Normal 7 4 3 2 13 2" xfId="30660" xr:uid="{00000000-0005-0000-0000-0000A5790000}"/>
    <cellStyle name="Normal 7 4 3 2 14" xfId="30661" xr:uid="{00000000-0005-0000-0000-0000A6790000}"/>
    <cellStyle name="Normal 7 4 3 2 2" xfId="30662" xr:uid="{00000000-0005-0000-0000-0000A7790000}"/>
    <cellStyle name="Normal 7 4 3 2 2 10" xfId="30663" xr:uid="{00000000-0005-0000-0000-0000A8790000}"/>
    <cellStyle name="Normal 7 4 3 2 2 10 2" xfId="30664" xr:uid="{00000000-0005-0000-0000-0000A9790000}"/>
    <cellStyle name="Normal 7 4 3 2 2 11" xfId="30665" xr:uid="{00000000-0005-0000-0000-0000AA790000}"/>
    <cellStyle name="Normal 7 4 3 2 2 2" xfId="30666" xr:uid="{00000000-0005-0000-0000-0000AB790000}"/>
    <cellStyle name="Normal 7 4 3 2 2 2 2" xfId="30667" xr:uid="{00000000-0005-0000-0000-0000AC790000}"/>
    <cellStyle name="Normal 7 4 3 2 2 2 2 2" xfId="30668" xr:uid="{00000000-0005-0000-0000-0000AD790000}"/>
    <cellStyle name="Normal 7 4 3 2 2 2 2 2 2" xfId="30669" xr:uid="{00000000-0005-0000-0000-0000AE790000}"/>
    <cellStyle name="Normal 7 4 3 2 2 2 2 2 2 2" xfId="30670" xr:uid="{00000000-0005-0000-0000-0000AF790000}"/>
    <cellStyle name="Normal 7 4 3 2 2 2 2 2 2 2 2" xfId="30671" xr:uid="{00000000-0005-0000-0000-0000B0790000}"/>
    <cellStyle name="Normal 7 4 3 2 2 2 2 2 2 3" xfId="30672" xr:uid="{00000000-0005-0000-0000-0000B1790000}"/>
    <cellStyle name="Normal 7 4 3 2 2 2 2 2 3" xfId="30673" xr:uid="{00000000-0005-0000-0000-0000B2790000}"/>
    <cellStyle name="Normal 7 4 3 2 2 2 2 2 3 2" xfId="30674" xr:uid="{00000000-0005-0000-0000-0000B3790000}"/>
    <cellStyle name="Normal 7 4 3 2 2 2 2 2 4" xfId="30675" xr:uid="{00000000-0005-0000-0000-0000B4790000}"/>
    <cellStyle name="Normal 7 4 3 2 2 2 2 3" xfId="30676" xr:uid="{00000000-0005-0000-0000-0000B5790000}"/>
    <cellStyle name="Normal 7 4 3 2 2 2 2 3 2" xfId="30677" xr:uid="{00000000-0005-0000-0000-0000B6790000}"/>
    <cellStyle name="Normal 7 4 3 2 2 2 2 3 2 2" xfId="30678" xr:uid="{00000000-0005-0000-0000-0000B7790000}"/>
    <cellStyle name="Normal 7 4 3 2 2 2 2 3 2 2 2" xfId="30679" xr:uid="{00000000-0005-0000-0000-0000B8790000}"/>
    <cellStyle name="Normal 7 4 3 2 2 2 2 3 2 3" xfId="30680" xr:uid="{00000000-0005-0000-0000-0000B9790000}"/>
    <cellStyle name="Normal 7 4 3 2 2 2 2 3 3" xfId="30681" xr:uid="{00000000-0005-0000-0000-0000BA790000}"/>
    <cellStyle name="Normal 7 4 3 2 2 2 2 3 3 2" xfId="30682" xr:uid="{00000000-0005-0000-0000-0000BB790000}"/>
    <cellStyle name="Normal 7 4 3 2 2 2 2 3 4" xfId="30683" xr:uid="{00000000-0005-0000-0000-0000BC790000}"/>
    <cellStyle name="Normal 7 4 3 2 2 2 2 4" xfId="30684" xr:uid="{00000000-0005-0000-0000-0000BD790000}"/>
    <cellStyle name="Normal 7 4 3 2 2 2 2 4 2" xfId="30685" xr:uid="{00000000-0005-0000-0000-0000BE790000}"/>
    <cellStyle name="Normal 7 4 3 2 2 2 2 4 2 2" xfId="30686" xr:uid="{00000000-0005-0000-0000-0000BF790000}"/>
    <cellStyle name="Normal 7 4 3 2 2 2 2 4 2 2 2" xfId="30687" xr:uid="{00000000-0005-0000-0000-0000C0790000}"/>
    <cellStyle name="Normal 7 4 3 2 2 2 2 4 2 3" xfId="30688" xr:uid="{00000000-0005-0000-0000-0000C1790000}"/>
    <cellStyle name="Normal 7 4 3 2 2 2 2 4 3" xfId="30689" xr:uid="{00000000-0005-0000-0000-0000C2790000}"/>
    <cellStyle name="Normal 7 4 3 2 2 2 2 4 3 2" xfId="30690" xr:uid="{00000000-0005-0000-0000-0000C3790000}"/>
    <cellStyle name="Normal 7 4 3 2 2 2 2 4 4" xfId="30691" xr:uid="{00000000-0005-0000-0000-0000C4790000}"/>
    <cellStyle name="Normal 7 4 3 2 2 2 2 5" xfId="30692" xr:uid="{00000000-0005-0000-0000-0000C5790000}"/>
    <cellStyle name="Normal 7 4 3 2 2 2 2 5 2" xfId="30693" xr:uid="{00000000-0005-0000-0000-0000C6790000}"/>
    <cellStyle name="Normal 7 4 3 2 2 2 2 5 2 2" xfId="30694" xr:uid="{00000000-0005-0000-0000-0000C7790000}"/>
    <cellStyle name="Normal 7 4 3 2 2 2 2 5 3" xfId="30695" xr:uid="{00000000-0005-0000-0000-0000C8790000}"/>
    <cellStyle name="Normal 7 4 3 2 2 2 2 6" xfId="30696" xr:uid="{00000000-0005-0000-0000-0000C9790000}"/>
    <cellStyle name="Normal 7 4 3 2 2 2 2 6 2" xfId="30697" xr:uid="{00000000-0005-0000-0000-0000CA790000}"/>
    <cellStyle name="Normal 7 4 3 2 2 2 2 7" xfId="30698" xr:uid="{00000000-0005-0000-0000-0000CB790000}"/>
    <cellStyle name="Normal 7 4 3 2 2 2 3" xfId="30699" xr:uid="{00000000-0005-0000-0000-0000CC790000}"/>
    <cellStyle name="Normal 7 4 3 2 2 2 3 2" xfId="30700" xr:uid="{00000000-0005-0000-0000-0000CD790000}"/>
    <cellStyle name="Normal 7 4 3 2 2 2 3 2 2" xfId="30701" xr:uid="{00000000-0005-0000-0000-0000CE790000}"/>
    <cellStyle name="Normal 7 4 3 2 2 2 3 2 2 2" xfId="30702" xr:uid="{00000000-0005-0000-0000-0000CF790000}"/>
    <cellStyle name="Normal 7 4 3 2 2 2 3 2 3" xfId="30703" xr:uid="{00000000-0005-0000-0000-0000D0790000}"/>
    <cellStyle name="Normal 7 4 3 2 2 2 3 3" xfId="30704" xr:uid="{00000000-0005-0000-0000-0000D1790000}"/>
    <cellStyle name="Normal 7 4 3 2 2 2 3 3 2" xfId="30705" xr:uid="{00000000-0005-0000-0000-0000D2790000}"/>
    <cellStyle name="Normal 7 4 3 2 2 2 3 4" xfId="30706" xr:uid="{00000000-0005-0000-0000-0000D3790000}"/>
    <cellStyle name="Normal 7 4 3 2 2 2 4" xfId="30707" xr:uid="{00000000-0005-0000-0000-0000D4790000}"/>
    <cellStyle name="Normal 7 4 3 2 2 2 4 2" xfId="30708" xr:uid="{00000000-0005-0000-0000-0000D5790000}"/>
    <cellStyle name="Normal 7 4 3 2 2 2 4 2 2" xfId="30709" xr:uid="{00000000-0005-0000-0000-0000D6790000}"/>
    <cellStyle name="Normal 7 4 3 2 2 2 4 2 2 2" xfId="30710" xr:uid="{00000000-0005-0000-0000-0000D7790000}"/>
    <cellStyle name="Normal 7 4 3 2 2 2 4 2 3" xfId="30711" xr:uid="{00000000-0005-0000-0000-0000D8790000}"/>
    <cellStyle name="Normal 7 4 3 2 2 2 4 3" xfId="30712" xr:uid="{00000000-0005-0000-0000-0000D9790000}"/>
    <cellStyle name="Normal 7 4 3 2 2 2 4 3 2" xfId="30713" xr:uid="{00000000-0005-0000-0000-0000DA790000}"/>
    <cellStyle name="Normal 7 4 3 2 2 2 4 4" xfId="30714" xr:uid="{00000000-0005-0000-0000-0000DB790000}"/>
    <cellStyle name="Normal 7 4 3 2 2 2 5" xfId="30715" xr:uid="{00000000-0005-0000-0000-0000DC790000}"/>
    <cellStyle name="Normal 7 4 3 2 2 2 5 2" xfId="30716" xr:uid="{00000000-0005-0000-0000-0000DD790000}"/>
    <cellStyle name="Normal 7 4 3 2 2 2 5 2 2" xfId="30717" xr:uid="{00000000-0005-0000-0000-0000DE790000}"/>
    <cellStyle name="Normal 7 4 3 2 2 2 5 2 2 2" xfId="30718" xr:uid="{00000000-0005-0000-0000-0000DF790000}"/>
    <cellStyle name="Normal 7 4 3 2 2 2 5 2 3" xfId="30719" xr:uid="{00000000-0005-0000-0000-0000E0790000}"/>
    <cellStyle name="Normal 7 4 3 2 2 2 5 3" xfId="30720" xr:uid="{00000000-0005-0000-0000-0000E1790000}"/>
    <cellStyle name="Normal 7 4 3 2 2 2 5 3 2" xfId="30721" xr:uid="{00000000-0005-0000-0000-0000E2790000}"/>
    <cellStyle name="Normal 7 4 3 2 2 2 5 4" xfId="30722" xr:uid="{00000000-0005-0000-0000-0000E3790000}"/>
    <cellStyle name="Normal 7 4 3 2 2 2 6" xfId="30723" xr:uid="{00000000-0005-0000-0000-0000E4790000}"/>
    <cellStyle name="Normal 7 4 3 2 2 2 6 2" xfId="30724" xr:uid="{00000000-0005-0000-0000-0000E5790000}"/>
    <cellStyle name="Normal 7 4 3 2 2 2 6 2 2" xfId="30725" xr:uid="{00000000-0005-0000-0000-0000E6790000}"/>
    <cellStyle name="Normal 7 4 3 2 2 2 6 3" xfId="30726" xr:uid="{00000000-0005-0000-0000-0000E7790000}"/>
    <cellStyle name="Normal 7 4 3 2 2 2 7" xfId="30727" xr:uid="{00000000-0005-0000-0000-0000E8790000}"/>
    <cellStyle name="Normal 7 4 3 2 2 2 7 2" xfId="30728" xr:uid="{00000000-0005-0000-0000-0000E9790000}"/>
    <cellStyle name="Normal 7 4 3 2 2 2 8" xfId="30729" xr:uid="{00000000-0005-0000-0000-0000EA790000}"/>
    <cellStyle name="Normal 7 4 3 2 2 2 8 2" xfId="30730" xr:uid="{00000000-0005-0000-0000-0000EB790000}"/>
    <cellStyle name="Normal 7 4 3 2 2 2 9" xfId="30731" xr:uid="{00000000-0005-0000-0000-0000EC790000}"/>
    <cellStyle name="Normal 7 4 3 2 2 3" xfId="30732" xr:uid="{00000000-0005-0000-0000-0000ED790000}"/>
    <cellStyle name="Normal 7 4 3 2 2 3 2" xfId="30733" xr:uid="{00000000-0005-0000-0000-0000EE790000}"/>
    <cellStyle name="Normal 7 4 3 2 2 3 2 2" xfId="30734" xr:uid="{00000000-0005-0000-0000-0000EF790000}"/>
    <cellStyle name="Normal 7 4 3 2 2 3 2 2 2" xfId="30735" xr:uid="{00000000-0005-0000-0000-0000F0790000}"/>
    <cellStyle name="Normal 7 4 3 2 2 3 2 2 2 2" xfId="30736" xr:uid="{00000000-0005-0000-0000-0000F1790000}"/>
    <cellStyle name="Normal 7 4 3 2 2 3 2 2 3" xfId="30737" xr:uid="{00000000-0005-0000-0000-0000F2790000}"/>
    <cellStyle name="Normal 7 4 3 2 2 3 2 3" xfId="30738" xr:uid="{00000000-0005-0000-0000-0000F3790000}"/>
    <cellStyle name="Normal 7 4 3 2 2 3 2 3 2" xfId="30739" xr:uid="{00000000-0005-0000-0000-0000F4790000}"/>
    <cellStyle name="Normal 7 4 3 2 2 3 2 4" xfId="30740" xr:uid="{00000000-0005-0000-0000-0000F5790000}"/>
    <cellStyle name="Normal 7 4 3 2 2 3 3" xfId="30741" xr:uid="{00000000-0005-0000-0000-0000F6790000}"/>
    <cellStyle name="Normal 7 4 3 2 2 3 3 2" xfId="30742" xr:uid="{00000000-0005-0000-0000-0000F7790000}"/>
    <cellStyle name="Normal 7 4 3 2 2 3 3 2 2" xfId="30743" xr:uid="{00000000-0005-0000-0000-0000F8790000}"/>
    <cellStyle name="Normal 7 4 3 2 2 3 3 2 2 2" xfId="30744" xr:uid="{00000000-0005-0000-0000-0000F9790000}"/>
    <cellStyle name="Normal 7 4 3 2 2 3 3 2 3" xfId="30745" xr:uid="{00000000-0005-0000-0000-0000FA790000}"/>
    <cellStyle name="Normal 7 4 3 2 2 3 3 3" xfId="30746" xr:uid="{00000000-0005-0000-0000-0000FB790000}"/>
    <cellStyle name="Normal 7 4 3 2 2 3 3 3 2" xfId="30747" xr:uid="{00000000-0005-0000-0000-0000FC790000}"/>
    <cellStyle name="Normal 7 4 3 2 2 3 3 4" xfId="30748" xr:uid="{00000000-0005-0000-0000-0000FD790000}"/>
    <cellStyle name="Normal 7 4 3 2 2 3 4" xfId="30749" xr:uid="{00000000-0005-0000-0000-0000FE790000}"/>
    <cellStyle name="Normal 7 4 3 2 2 3 4 2" xfId="30750" xr:uid="{00000000-0005-0000-0000-0000FF790000}"/>
    <cellStyle name="Normal 7 4 3 2 2 3 4 2 2" xfId="30751" xr:uid="{00000000-0005-0000-0000-0000007A0000}"/>
    <cellStyle name="Normal 7 4 3 2 2 3 4 2 2 2" xfId="30752" xr:uid="{00000000-0005-0000-0000-0000017A0000}"/>
    <cellStyle name="Normal 7 4 3 2 2 3 4 2 3" xfId="30753" xr:uid="{00000000-0005-0000-0000-0000027A0000}"/>
    <cellStyle name="Normal 7 4 3 2 2 3 4 3" xfId="30754" xr:uid="{00000000-0005-0000-0000-0000037A0000}"/>
    <cellStyle name="Normal 7 4 3 2 2 3 4 3 2" xfId="30755" xr:uid="{00000000-0005-0000-0000-0000047A0000}"/>
    <cellStyle name="Normal 7 4 3 2 2 3 4 4" xfId="30756" xr:uid="{00000000-0005-0000-0000-0000057A0000}"/>
    <cellStyle name="Normal 7 4 3 2 2 3 5" xfId="30757" xr:uid="{00000000-0005-0000-0000-0000067A0000}"/>
    <cellStyle name="Normal 7 4 3 2 2 3 5 2" xfId="30758" xr:uid="{00000000-0005-0000-0000-0000077A0000}"/>
    <cellStyle name="Normal 7 4 3 2 2 3 5 2 2" xfId="30759" xr:uid="{00000000-0005-0000-0000-0000087A0000}"/>
    <cellStyle name="Normal 7 4 3 2 2 3 5 3" xfId="30760" xr:uid="{00000000-0005-0000-0000-0000097A0000}"/>
    <cellStyle name="Normal 7 4 3 2 2 3 6" xfId="30761" xr:uid="{00000000-0005-0000-0000-00000A7A0000}"/>
    <cellStyle name="Normal 7 4 3 2 2 3 6 2" xfId="30762" xr:uid="{00000000-0005-0000-0000-00000B7A0000}"/>
    <cellStyle name="Normal 7 4 3 2 2 3 7" xfId="30763" xr:uid="{00000000-0005-0000-0000-00000C7A0000}"/>
    <cellStyle name="Normal 7 4 3 2 2 4" xfId="30764" xr:uid="{00000000-0005-0000-0000-00000D7A0000}"/>
    <cellStyle name="Normal 7 4 3 2 2 4 2" xfId="30765" xr:uid="{00000000-0005-0000-0000-00000E7A0000}"/>
    <cellStyle name="Normal 7 4 3 2 2 4 2 2" xfId="30766" xr:uid="{00000000-0005-0000-0000-00000F7A0000}"/>
    <cellStyle name="Normal 7 4 3 2 2 4 2 2 2" xfId="30767" xr:uid="{00000000-0005-0000-0000-0000107A0000}"/>
    <cellStyle name="Normal 7 4 3 2 2 4 2 3" xfId="30768" xr:uid="{00000000-0005-0000-0000-0000117A0000}"/>
    <cellStyle name="Normal 7 4 3 2 2 4 3" xfId="30769" xr:uid="{00000000-0005-0000-0000-0000127A0000}"/>
    <cellStyle name="Normal 7 4 3 2 2 4 3 2" xfId="30770" xr:uid="{00000000-0005-0000-0000-0000137A0000}"/>
    <cellStyle name="Normal 7 4 3 2 2 4 4" xfId="30771" xr:uid="{00000000-0005-0000-0000-0000147A0000}"/>
    <cellStyle name="Normal 7 4 3 2 2 5" xfId="30772" xr:uid="{00000000-0005-0000-0000-0000157A0000}"/>
    <cellStyle name="Normal 7 4 3 2 2 5 2" xfId="30773" xr:uid="{00000000-0005-0000-0000-0000167A0000}"/>
    <cellStyle name="Normal 7 4 3 2 2 5 2 2" xfId="30774" xr:uid="{00000000-0005-0000-0000-0000177A0000}"/>
    <cellStyle name="Normal 7 4 3 2 2 5 2 2 2" xfId="30775" xr:uid="{00000000-0005-0000-0000-0000187A0000}"/>
    <cellStyle name="Normal 7 4 3 2 2 5 2 3" xfId="30776" xr:uid="{00000000-0005-0000-0000-0000197A0000}"/>
    <cellStyle name="Normal 7 4 3 2 2 5 3" xfId="30777" xr:uid="{00000000-0005-0000-0000-00001A7A0000}"/>
    <cellStyle name="Normal 7 4 3 2 2 5 3 2" xfId="30778" xr:uid="{00000000-0005-0000-0000-00001B7A0000}"/>
    <cellStyle name="Normal 7 4 3 2 2 5 4" xfId="30779" xr:uid="{00000000-0005-0000-0000-00001C7A0000}"/>
    <cellStyle name="Normal 7 4 3 2 2 6" xfId="30780" xr:uid="{00000000-0005-0000-0000-00001D7A0000}"/>
    <cellStyle name="Normal 7 4 3 2 2 6 2" xfId="30781" xr:uid="{00000000-0005-0000-0000-00001E7A0000}"/>
    <cellStyle name="Normal 7 4 3 2 2 6 2 2" xfId="30782" xr:uid="{00000000-0005-0000-0000-00001F7A0000}"/>
    <cellStyle name="Normal 7 4 3 2 2 6 2 2 2" xfId="30783" xr:uid="{00000000-0005-0000-0000-0000207A0000}"/>
    <cellStyle name="Normal 7 4 3 2 2 6 2 3" xfId="30784" xr:uid="{00000000-0005-0000-0000-0000217A0000}"/>
    <cellStyle name="Normal 7 4 3 2 2 6 3" xfId="30785" xr:uid="{00000000-0005-0000-0000-0000227A0000}"/>
    <cellStyle name="Normal 7 4 3 2 2 6 3 2" xfId="30786" xr:uid="{00000000-0005-0000-0000-0000237A0000}"/>
    <cellStyle name="Normal 7 4 3 2 2 6 4" xfId="30787" xr:uid="{00000000-0005-0000-0000-0000247A0000}"/>
    <cellStyle name="Normal 7 4 3 2 2 7" xfId="30788" xr:uid="{00000000-0005-0000-0000-0000257A0000}"/>
    <cellStyle name="Normal 7 4 3 2 2 7 2" xfId="30789" xr:uid="{00000000-0005-0000-0000-0000267A0000}"/>
    <cellStyle name="Normal 7 4 3 2 2 7 2 2" xfId="30790" xr:uid="{00000000-0005-0000-0000-0000277A0000}"/>
    <cellStyle name="Normal 7 4 3 2 2 7 2 2 2" xfId="30791" xr:uid="{00000000-0005-0000-0000-0000287A0000}"/>
    <cellStyle name="Normal 7 4 3 2 2 7 2 3" xfId="30792" xr:uid="{00000000-0005-0000-0000-0000297A0000}"/>
    <cellStyle name="Normal 7 4 3 2 2 7 3" xfId="30793" xr:uid="{00000000-0005-0000-0000-00002A7A0000}"/>
    <cellStyle name="Normal 7 4 3 2 2 7 3 2" xfId="30794" xr:uid="{00000000-0005-0000-0000-00002B7A0000}"/>
    <cellStyle name="Normal 7 4 3 2 2 7 4" xfId="30795" xr:uid="{00000000-0005-0000-0000-00002C7A0000}"/>
    <cellStyle name="Normal 7 4 3 2 2 8" xfId="30796" xr:uid="{00000000-0005-0000-0000-00002D7A0000}"/>
    <cellStyle name="Normal 7 4 3 2 2 8 2" xfId="30797" xr:uid="{00000000-0005-0000-0000-00002E7A0000}"/>
    <cellStyle name="Normal 7 4 3 2 2 8 2 2" xfId="30798" xr:uid="{00000000-0005-0000-0000-00002F7A0000}"/>
    <cellStyle name="Normal 7 4 3 2 2 8 3" xfId="30799" xr:uid="{00000000-0005-0000-0000-0000307A0000}"/>
    <cellStyle name="Normal 7 4 3 2 2 9" xfId="30800" xr:uid="{00000000-0005-0000-0000-0000317A0000}"/>
    <cellStyle name="Normal 7 4 3 2 2 9 2" xfId="30801" xr:uid="{00000000-0005-0000-0000-0000327A0000}"/>
    <cellStyle name="Normal 7 4 3 2 3" xfId="30802" xr:uid="{00000000-0005-0000-0000-0000337A0000}"/>
    <cellStyle name="Normal 7 4 3 2 3 10" xfId="30803" xr:uid="{00000000-0005-0000-0000-0000347A0000}"/>
    <cellStyle name="Normal 7 4 3 2 3 2" xfId="30804" xr:uid="{00000000-0005-0000-0000-0000357A0000}"/>
    <cellStyle name="Normal 7 4 3 2 3 2 2" xfId="30805" xr:uid="{00000000-0005-0000-0000-0000367A0000}"/>
    <cellStyle name="Normal 7 4 3 2 3 2 2 2" xfId="30806" xr:uid="{00000000-0005-0000-0000-0000377A0000}"/>
    <cellStyle name="Normal 7 4 3 2 3 2 2 2 2" xfId="30807" xr:uid="{00000000-0005-0000-0000-0000387A0000}"/>
    <cellStyle name="Normal 7 4 3 2 3 2 2 2 2 2" xfId="30808" xr:uid="{00000000-0005-0000-0000-0000397A0000}"/>
    <cellStyle name="Normal 7 4 3 2 3 2 2 2 3" xfId="30809" xr:uid="{00000000-0005-0000-0000-00003A7A0000}"/>
    <cellStyle name="Normal 7 4 3 2 3 2 2 3" xfId="30810" xr:uid="{00000000-0005-0000-0000-00003B7A0000}"/>
    <cellStyle name="Normal 7 4 3 2 3 2 2 3 2" xfId="30811" xr:uid="{00000000-0005-0000-0000-00003C7A0000}"/>
    <cellStyle name="Normal 7 4 3 2 3 2 2 4" xfId="30812" xr:uid="{00000000-0005-0000-0000-00003D7A0000}"/>
    <cellStyle name="Normal 7 4 3 2 3 2 3" xfId="30813" xr:uid="{00000000-0005-0000-0000-00003E7A0000}"/>
    <cellStyle name="Normal 7 4 3 2 3 2 3 2" xfId="30814" xr:uid="{00000000-0005-0000-0000-00003F7A0000}"/>
    <cellStyle name="Normal 7 4 3 2 3 2 3 2 2" xfId="30815" xr:uid="{00000000-0005-0000-0000-0000407A0000}"/>
    <cellStyle name="Normal 7 4 3 2 3 2 3 2 2 2" xfId="30816" xr:uid="{00000000-0005-0000-0000-0000417A0000}"/>
    <cellStyle name="Normal 7 4 3 2 3 2 3 2 3" xfId="30817" xr:uid="{00000000-0005-0000-0000-0000427A0000}"/>
    <cellStyle name="Normal 7 4 3 2 3 2 3 3" xfId="30818" xr:uid="{00000000-0005-0000-0000-0000437A0000}"/>
    <cellStyle name="Normal 7 4 3 2 3 2 3 3 2" xfId="30819" xr:uid="{00000000-0005-0000-0000-0000447A0000}"/>
    <cellStyle name="Normal 7 4 3 2 3 2 3 4" xfId="30820" xr:uid="{00000000-0005-0000-0000-0000457A0000}"/>
    <cellStyle name="Normal 7 4 3 2 3 2 4" xfId="30821" xr:uid="{00000000-0005-0000-0000-0000467A0000}"/>
    <cellStyle name="Normal 7 4 3 2 3 2 4 2" xfId="30822" xr:uid="{00000000-0005-0000-0000-0000477A0000}"/>
    <cellStyle name="Normal 7 4 3 2 3 2 4 2 2" xfId="30823" xr:uid="{00000000-0005-0000-0000-0000487A0000}"/>
    <cellStyle name="Normal 7 4 3 2 3 2 4 2 2 2" xfId="30824" xr:uid="{00000000-0005-0000-0000-0000497A0000}"/>
    <cellStyle name="Normal 7 4 3 2 3 2 4 2 3" xfId="30825" xr:uid="{00000000-0005-0000-0000-00004A7A0000}"/>
    <cellStyle name="Normal 7 4 3 2 3 2 4 3" xfId="30826" xr:uid="{00000000-0005-0000-0000-00004B7A0000}"/>
    <cellStyle name="Normal 7 4 3 2 3 2 4 3 2" xfId="30827" xr:uid="{00000000-0005-0000-0000-00004C7A0000}"/>
    <cellStyle name="Normal 7 4 3 2 3 2 4 4" xfId="30828" xr:uid="{00000000-0005-0000-0000-00004D7A0000}"/>
    <cellStyle name="Normal 7 4 3 2 3 2 5" xfId="30829" xr:uid="{00000000-0005-0000-0000-00004E7A0000}"/>
    <cellStyle name="Normal 7 4 3 2 3 2 5 2" xfId="30830" xr:uid="{00000000-0005-0000-0000-00004F7A0000}"/>
    <cellStyle name="Normal 7 4 3 2 3 2 5 2 2" xfId="30831" xr:uid="{00000000-0005-0000-0000-0000507A0000}"/>
    <cellStyle name="Normal 7 4 3 2 3 2 5 3" xfId="30832" xr:uid="{00000000-0005-0000-0000-0000517A0000}"/>
    <cellStyle name="Normal 7 4 3 2 3 2 6" xfId="30833" xr:uid="{00000000-0005-0000-0000-0000527A0000}"/>
    <cellStyle name="Normal 7 4 3 2 3 2 6 2" xfId="30834" xr:uid="{00000000-0005-0000-0000-0000537A0000}"/>
    <cellStyle name="Normal 7 4 3 2 3 2 7" xfId="30835" xr:uid="{00000000-0005-0000-0000-0000547A0000}"/>
    <cellStyle name="Normal 7 4 3 2 3 3" xfId="30836" xr:uid="{00000000-0005-0000-0000-0000557A0000}"/>
    <cellStyle name="Normal 7 4 3 2 3 3 2" xfId="30837" xr:uid="{00000000-0005-0000-0000-0000567A0000}"/>
    <cellStyle name="Normal 7 4 3 2 3 3 2 2" xfId="30838" xr:uid="{00000000-0005-0000-0000-0000577A0000}"/>
    <cellStyle name="Normal 7 4 3 2 3 3 2 2 2" xfId="30839" xr:uid="{00000000-0005-0000-0000-0000587A0000}"/>
    <cellStyle name="Normal 7 4 3 2 3 3 2 3" xfId="30840" xr:uid="{00000000-0005-0000-0000-0000597A0000}"/>
    <cellStyle name="Normal 7 4 3 2 3 3 3" xfId="30841" xr:uid="{00000000-0005-0000-0000-00005A7A0000}"/>
    <cellStyle name="Normal 7 4 3 2 3 3 3 2" xfId="30842" xr:uid="{00000000-0005-0000-0000-00005B7A0000}"/>
    <cellStyle name="Normal 7 4 3 2 3 3 4" xfId="30843" xr:uid="{00000000-0005-0000-0000-00005C7A0000}"/>
    <cellStyle name="Normal 7 4 3 2 3 4" xfId="30844" xr:uid="{00000000-0005-0000-0000-00005D7A0000}"/>
    <cellStyle name="Normal 7 4 3 2 3 4 2" xfId="30845" xr:uid="{00000000-0005-0000-0000-00005E7A0000}"/>
    <cellStyle name="Normal 7 4 3 2 3 4 2 2" xfId="30846" xr:uid="{00000000-0005-0000-0000-00005F7A0000}"/>
    <cellStyle name="Normal 7 4 3 2 3 4 2 2 2" xfId="30847" xr:uid="{00000000-0005-0000-0000-0000607A0000}"/>
    <cellStyle name="Normal 7 4 3 2 3 4 2 3" xfId="30848" xr:uid="{00000000-0005-0000-0000-0000617A0000}"/>
    <cellStyle name="Normal 7 4 3 2 3 4 3" xfId="30849" xr:uid="{00000000-0005-0000-0000-0000627A0000}"/>
    <cellStyle name="Normal 7 4 3 2 3 4 3 2" xfId="30850" xr:uid="{00000000-0005-0000-0000-0000637A0000}"/>
    <cellStyle name="Normal 7 4 3 2 3 4 4" xfId="30851" xr:uid="{00000000-0005-0000-0000-0000647A0000}"/>
    <cellStyle name="Normal 7 4 3 2 3 5" xfId="30852" xr:uid="{00000000-0005-0000-0000-0000657A0000}"/>
    <cellStyle name="Normal 7 4 3 2 3 5 2" xfId="30853" xr:uid="{00000000-0005-0000-0000-0000667A0000}"/>
    <cellStyle name="Normal 7 4 3 2 3 5 2 2" xfId="30854" xr:uid="{00000000-0005-0000-0000-0000677A0000}"/>
    <cellStyle name="Normal 7 4 3 2 3 5 2 2 2" xfId="30855" xr:uid="{00000000-0005-0000-0000-0000687A0000}"/>
    <cellStyle name="Normal 7 4 3 2 3 5 2 3" xfId="30856" xr:uid="{00000000-0005-0000-0000-0000697A0000}"/>
    <cellStyle name="Normal 7 4 3 2 3 5 3" xfId="30857" xr:uid="{00000000-0005-0000-0000-00006A7A0000}"/>
    <cellStyle name="Normal 7 4 3 2 3 5 3 2" xfId="30858" xr:uid="{00000000-0005-0000-0000-00006B7A0000}"/>
    <cellStyle name="Normal 7 4 3 2 3 5 4" xfId="30859" xr:uid="{00000000-0005-0000-0000-00006C7A0000}"/>
    <cellStyle name="Normal 7 4 3 2 3 6" xfId="30860" xr:uid="{00000000-0005-0000-0000-00006D7A0000}"/>
    <cellStyle name="Normal 7 4 3 2 3 6 2" xfId="30861" xr:uid="{00000000-0005-0000-0000-00006E7A0000}"/>
    <cellStyle name="Normal 7 4 3 2 3 6 2 2" xfId="30862" xr:uid="{00000000-0005-0000-0000-00006F7A0000}"/>
    <cellStyle name="Normal 7 4 3 2 3 6 2 2 2" xfId="30863" xr:uid="{00000000-0005-0000-0000-0000707A0000}"/>
    <cellStyle name="Normal 7 4 3 2 3 6 2 3" xfId="30864" xr:uid="{00000000-0005-0000-0000-0000717A0000}"/>
    <cellStyle name="Normal 7 4 3 2 3 6 3" xfId="30865" xr:uid="{00000000-0005-0000-0000-0000727A0000}"/>
    <cellStyle name="Normal 7 4 3 2 3 6 3 2" xfId="30866" xr:uid="{00000000-0005-0000-0000-0000737A0000}"/>
    <cellStyle name="Normal 7 4 3 2 3 6 4" xfId="30867" xr:uid="{00000000-0005-0000-0000-0000747A0000}"/>
    <cellStyle name="Normal 7 4 3 2 3 7" xfId="30868" xr:uid="{00000000-0005-0000-0000-0000757A0000}"/>
    <cellStyle name="Normal 7 4 3 2 3 7 2" xfId="30869" xr:uid="{00000000-0005-0000-0000-0000767A0000}"/>
    <cellStyle name="Normal 7 4 3 2 3 7 2 2" xfId="30870" xr:uid="{00000000-0005-0000-0000-0000777A0000}"/>
    <cellStyle name="Normal 7 4 3 2 3 7 3" xfId="30871" xr:uid="{00000000-0005-0000-0000-0000787A0000}"/>
    <cellStyle name="Normal 7 4 3 2 3 8" xfId="30872" xr:uid="{00000000-0005-0000-0000-0000797A0000}"/>
    <cellStyle name="Normal 7 4 3 2 3 8 2" xfId="30873" xr:uid="{00000000-0005-0000-0000-00007A7A0000}"/>
    <cellStyle name="Normal 7 4 3 2 3 9" xfId="30874" xr:uid="{00000000-0005-0000-0000-00007B7A0000}"/>
    <cellStyle name="Normal 7 4 3 2 3 9 2" xfId="30875" xr:uid="{00000000-0005-0000-0000-00007C7A0000}"/>
    <cellStyle name="Normal 7 4 3 2 4" xfId="30876" xr:uid="{00000000-0005-0000-0000-00007D7A0000}"/>
    <cellStyle name="Normal 7 4 3 2 4 2" xfId="30877" xr:uid="{00000000-0005-0000-0000-00007E7A0000}"/>
    <cellStyle name="Normal 7 4 3 2 4 2 2" xfId="30878" xr:uid="{00000000-0005-0000-0000-00007F7A0000}"/>
    <cellStyle name="Normal 7 4 3 2 4 2 2 2" xfId="30879" xr:uid="{00000000-0005-0000-0000-0000807A0000}"/>
    <cellStyle name="Normal 7 4 3 2 4 2 2 2 2" xfId="30880" xr:uid="{00000000-0005-0000-0000-0000817A0000}"/>
    <cellStyle name="Normal 7 4 3 2 4 2 2 2 2 2" xfId="30881" xr:uid="{00000000-0005-0000-0000-0000827A0000}"/>
    <cellStyle name="Normal 7 4 3 2 4 2 2 2 3" xfId="30882" xr:uid="{00000000-0005-0000-0000-0000837A0000}"/>
    <cellStyle name="Normal 7 4 3 2 4 2 2 3" xfId="30883" xr:uid="{00000000-0005-0000-0000-0000847A0000}"/>
    <cellStyle name="Normal 7 4 3 2 4 2 2 3 2" xfId="30884" xr:uid="{00000000-0005-0000-0000-0000857A0000}"/>
    <cellStyle name="Normal 7 4 3 2 4 2 2 4" xfId="30885" xr:uid="{00000000-0005-0000-0000-0000867A0000}"/>
    <cellStyle name="Normal 7 4 3 2 4 2 3" xfId="30886" xr:uid="{00000000-0005-0000-0000-0000877A0000}"/>
    <cellStyle name="Normal 7 4 3 2 4 2 3 2" xfId="30887" xr:uid="{00000000-0005-0000-0000-0000887A0000}"/>
    <cellStyle name="Normal 7 4 3 2 4 2 3 2 2" xfId="30888" xr:uid="{00000000-0005-0000-0000-0000897A0000}"/>
    <cellStyle name="Normal 7 4 3 2 4 2 3 2 2 2" xfId="30889" xr:uid="{00000000-0005-0000-0000-00008A7A0000}"/>
    <cellStyle name="Normal 7 4 3 2 4 2 3 2 3" xfId="30890" xr:uid="{00000000-0005-0000-0000-00008B7A0000}"/>
    <cellStyle name="Normal 7 4 3 2 4 2 3 3" xfId="30891" xr:uid="{00000000-0005-0000-0000-00008C7A0000}"/>
    <cellStyle name="Normal 7 4 3 2 4 2 3 3 2" xfId="30892" xr:uid="{00000000-0005-0000-0000-00008D7A0000}"/>
    <cellStyle name="Normal 7 4 3 2 4 2 3 4" xfId="30893" xr:uid="{00000000-0005-0000-0000-00008E7A0000}"/>
    <cellStyle name="Normal 7 4 3 2 4 2 4" xfId="30894" xr:uid="{00000000-0005-0000-0000-00008F7A0000}"/>
    <cellStyle name="Normal 7 4 3 2 4 2 4 2" xfId="30895" xr:uid="{00000000-0005-0000-0000-0000907A0000}"/>
    <cellStyle name="Normal 7 4 3 2 4 2 4 2 2" xfId="30896" xr:uid="{00000000-0005-0000-0000-0000917A0000}"/>
    <cellStyle name="Normal 7 4 3 2 4 2 4 2 2 2" xfId="30897" xr:uid="{00000000-0005-0000-0000-0000927A0000}"/>
    <cellStyle name="Normal 7 4 3 2 4 2 4 2 3" xfId="30898" xr:uid="{00000000-0005-0000-0000-0000937A0000}"/>
    <cellStyle name="Normal 7 4 3 2 4 2 4 3" xfId="30899" xr:uid="{00000000-0005-0000-0000-0000947A0000}"/>
    <cellStyle name="Normal 7 4 3 2 4 2 4 3 2" xfId="30900" xr:uid="{00000000-0005-0000-0000-0000957A0000}"/>
    <cellStyle name="Normal 7 4 3 2 4 2 4 4" xfId="30901" xr:uid="{00000000-0005-0000-0000-0000967A0000}"/>
    <cellStyle name="Normal 7 4 3 2 4 2 5" xfId="30902" xr:uid="{00000000-0005-0000-0000-0000977A0000}"/>
    <cellStyle name="Normal 7 4 3 2 4 2 5 2" xfId="30903" xr:uid="{00000000-0005-0000-0000-0000987A0000}"/>
    <cellStyle name="Normal 7 4 3 2 4 2 5 2 2" xfId="30904" xr:uid="{00000000-0005-0000-0000-0000997A0000}"/>
    <cellStyle name="Normal 7 4 3 2 4 2 5 3" xfId="30905" xr:uid="{00000000-0005-0000-0000-00009A7A0000}"/>
    <cellStyle name="Normal 7 4 3 2 4 2 6" xfId="30906" xr:uid="{00000000-0005-0000-0000-00009B7A0000}"/>
    <cellStyle name="Normal 7 4 3 2 4 2 6 2" xfId="30907" xr:uid="{00000000-0005-0000-0000-00009C7A0000}"/>
    <cellStyle name="Normal 7 4 3 2 4 2 7" xfId="30908" xr:uid="{00000000-0005-0000-0000-00009D7A0000}"/>
    <cellStyle name="Normal 7 4 3 2 4 3" xfId="30909" xr:uid="{00000000-0005-0000-0000-00009E7A0000}"/>
    <cellStyle name="Normal 7 4 3 2 4 3 2" xfId="30910" xr:uid="{00000000-0005-0000-0000-00009F7A0000}"/>
    <cellStyle name="Normal 7 4 3 2 4 3 2 2" xfId="30911" xr:uid="{00000000-0005-0000-0000-0000A07A0000}"/>
    <cellStyle name="Normal 7 4 3 2 4 3 2 2 2" xfId="30912" xr:uid="{00000000-0005-0000-0000-0000A17A0000}"/>
    <cellStyle name="Normal 7 4 3 2 4 3 2 3" xfId="30913" xr:uid="{00000000-0005-0000-0000-0000A27A0000}"/>
    <cellStyle name="Normal 7 4 3 2 4 3 3" xfId="30914" xr:uid="{00000000-0005-0000-0000-0000A37A0000}"/>
    <cellStyle name="Normal 7 4 3 2 4 3 3 2" xfId="30915" xr:uid="{00000000-0005-0000-0000-0000A47A0000}"/>
    <cellStyle name="Normal 7 4 3 2 4 3 4" xfId="30916" xr:uid="{00000000-0005-0000-0000-0000A57A0000}"/>
    <cellStyle name="Normal 7 4 3 2 4 4" xfId="30917" xr:uid="{00000000-0005-0000-0000-0000A67A0000}"/>
    <cellStyle name="Normal 7 4 3 2 4 4 2" xfId="30918" xr:uid="{00000000-0005-0000-0000-0000A77A0000}"/>
    <cellStyle name="Normal 7 4 3 2 4 4 2 2" xfId="30919" xr:uid="{00000000-0005-0000-0000-0000A87A0000}"/>
    <cellStyle name="Normal 7 4 3 2 4 4 2 2 2" xfId="30920" xr:uid="{00000000-0005-0000-0000-0000A97A0000}"/>
    <cellStyle name="Normal 7 4 3 2 4 4 2 3" xfId="30921" xr:uid="{00000000-0005-0000-0000-0000AA7A0000}"/>
    <cellStyle name="Normal 7 4 3 2 4 4 3" xfId="30922" xr:uid="{00000000-0005-0000-0000-0000AB7A0000}"/>
    <cellStyle name="Normal 7 4 3 2 4 4 3 2" xfId="30923" xr:uid="{00000000-0005-0000-0000-0000AC7A0000}"/>
    <cellStyle name="Normal 7 4 3 2 4 4 4" xfId="30924" xr:uid="{00000000-0005-0000-0000-0000AD7A0000}"/>
    <cellStyle name="Normal 7 4 3 2 4 5" xfId="30925" xr:uid="{00000000-0005-0000-0000-0000AE7A0000}"/>
    <cellStyle name="Normal 7 4 3 2 4 5 2" xfId="30926" xr:uid="{00000000-0005-0000-0000-0000AF7A0000}"/>
    <cellStyle name="Normal 7 4 3 2 4 5 2 2" xfId="30927" xr:uid="{00000000-0005-0000-0000-0000B07A0000}"/>
    <cellStyle name="Normal 7 4 3 2 4 5 2 2 2" xfId="30928" xr:uid="{00000000-0005-0000-0000-0000B17A0000}"/>
    <cellStyle name="Normal 7 4 3 2 4 5 2 3" xfId="30929" xr:uid="{00000000-0005-0000-0000-0000B27A0000}"/>
    <cellStyle name="Normal 7 4 3 2 4 5 3" xfId="30930" xr:uid="{00000000-0005-0000-0000-0000B37A0000}"/>
    <cellStyle name="Normal 7 4 3 2 4 5 3 2" xfId="30931" xr:uid="{00000000-0005-0000-0000-0000B47A0000}"/>
    <cellStyle name="Normal 7 4 3 2 4 5 4" xfId="30932" xr:uid="{00000000-0005-0000-0000-0000B57A0000}"/>
    <cellStyle name="Normal 7 4 3 2 4 6" xfId="30933" xr:uid="{00000000-0005-0000-0000-0000B67A0000}"/>
    <cellStyle name="Normal 7 4 3 2 4 6 2" xfId="30934" xr:uid="{00000000-0005-0000-0000-0000B77A0000}"/>
    <cellStyle name="Normal 7 4 3 2 4 6 2 2" xfId="30935" xr:uid="{00000000-0005-0000-0000-0000B87A0000}"/>
    <cellStyle name="Normal 7 4 3 2 4 6 3" xfId="30936" xr:uid="{00000000-0005-0000-0000-0000B97A0000}"/>
    <cellStyle name="Normal 7 4 3 2 4 7" xfId="30937" xr:uid="{00000000-0005-0000-0000-0000BA7A0000}"/>
    <cellStyle name="Normal 7 4 3 2 4 7 2" xfId="30938" xr:uid="{00000000-0005-0000-0000-0000BB7A0000}"/>
    <cellStyle name="Normal 7 4 3 2 4 8" xfId="30939" xr:uid="{00000000-0005-0000-0000-0000BC7A0000}"/>
    <cellStyle name="Normal 7 4 3 2 4 8 2" xfId="30940" xr:uid="{00000000-0005-0000-0000-0000BD7A0000}"/>
    <cellStyle name="Normal 7 4 3 2 4 9" xfId="30941" xr:uid="{00000000-0005-0000-0000-0000BE7A0000}"/>
    <cellStyle name="Normal 7 4 3 2 5" xfId="30942" xr:uid="{00000000-0005-0000-0000-0000BF7A0000}"/>
    <cellStyle name="Normal 7 4 3 2 5 2" xfId="30943" xr:uid="{00000000-0005-0000-0000-0000C07A0000}"/>
    <cellStyle name="Normal 7 4 3 2 5 2 2" xfId="30944" xr:uid="{00000000-0005-0000-0000-0000C17A0000}"/>
    <cellStyle name="Normal 7 4 3 2 5 2 2 2" xfId="30945" xr:uid="{00000000-0005-0000-0000-0000C27A0000}"/>
    <cellStyle name="Normal 7 4 3 2 5 2 2 2 2" xfId="30946" xr:uid="{00000000-0005-0000-0000-0000C37A0000}"/>
    <cellStyle name="Normal 7 4 3 2 5 2 2 2 2 2" xfId="30947" xr:uid="{00000000-0005-0000-0000-0000C47A0000}"/>
    <cellStyle name="Normal 7 4 3 2 5 2 2 2 3" xfId="30948" xr:uid="{00000000-0005-0000-0000-0000C57A0000}"/>
    <cellStyle name="Normal 7 4 3 2 5 2 2 3" xfId="30949" xr:uid="{00000000-0005-0000-0000-0000C67A0000}"/>
    <cellStyle name="Normal 7 4 3 2 5 2 2 3 2" xfId="30950" xr:uid="{00000000-0005-0000-0000-0000C77A0000}"/>
    <cellStyle name="Normal 7 4 3 2 5 2 2 4" xfId="30951" xr:uid="{00000000-0005-0000-0000-0000C87A0000}"/>
    <cellStyle name="Normal 7 4 3 2 5 2 3" xfId="30952" xr:uid="{00000000-0005-0000-0000-0000C97A0000}"/>
    <cellStyle name="Normal 7 4 3 2 5 2 3 2" xfId="30953" xr:uid="{00000000-0005-0000-0000-0000CA7A0000}"/>
    <cellStyle name="Normal 7 4 3 2 5 2 3 2 2" xfId="30954" xr:uid="{00000000-0005-0000-0000-0000CB7A0000}"/>
    <cellStyle name="Normal 7 4 3 2 5 2 3 2 2 2" xfId="30955" xr:uid="{00000000-0005-0000-0000-0000CC7A0000}"/>
    <cellStyle name="Normal 7 4 3 2 5 2 3 2 3" xfId="30956" xr:uid="{00000000-0005-0000-0000-0000CD7A0000}"/>
    <cellStyle name="Normal 7 4 3 2 5 2 3 3" xfId="30957" xr:uid="{00000000-0005-0000-0000-0000CE7A0000}"/>
    <cellStyle name="Normal 7 4 3 2 5 2 3 3 2" xfId="30958" xr:uid="{00000000-0005-0000-0000-0000CF7A0000}"/>
    <cellStyle name="Normal 7 4 3 2 5 2 3 4" xfId="30959" xr:uid="{00000000-0005-0000-0000-0000D07A0000}"/>
    <cellStyle name="Normal 7 4 3 2 5 2 4" xfId="30960" xr:uid="{00000000-0005-0000-0000-0000D17A0000}"/>
    <cellStyle name="Normal 7 4 3 2 5 2 4 2" xfId="30961" xr:uid="{00000000-0005-0000-0000-0000D27A0000}"/>
    <cellStyle name="Normal 7 4 3 2 5 2 4 2 2" xfId="30962" xr:uid="{00000000-0005-0000-0000-0000D37A0000}"/>
    <cellStyle name="Normal 7 4 3 2 5 2 4 2 2 2" xfId="30963" xr:uid="{00000000-0005-0000-0000-0000D47A0000}"/>
    <cellStyle name="Normal 7 4 3 2 5 2 4 2 3" xfId="30964" xr:uid="{00000000-0005-0000-0000-0000D57A0000}"/>
    <cellStyle name="Normal 7 4 3 2 5 2 4 3" xfId="30965" xr:uid="{00000000-0005-0000-0000-0000D67A0000}"/>
    <cellStyle name="Normal 7 4 3 2 5 2 4 3 2" xfId="30966" xr:uid="{00000000-0005-0000-0000-0000D77A0000}"/>
    <cellStyle name="Normal 7 4 3 2 5 2 4 4" xfId="30967" xr:uid="{00000000-0005-0000-0000-0000D87A0000}"/>
    <cellStyle name="Normal 7 4 3 2 5 2 5" xfId="30968" xr:uid="{00000000-0005-0000-0000-0000D97A0000}"/>
    <cellStyle name="Normal 7 4 3 2 5 2 5 2" xfId="30969" xr:uid="{00000000-0005-0000-0000-0000DA7A0000}"/>
    <cellStyle name="Normal 7 4 3 2 5 2 5 2 2" xfId="30970" xr:uid="{00000000-0005-0000-0000-0000DB7A0000}"/>
    <cellStyle name="Normal 7 4 3 2 5 2 5 3" xfId="30971" xr:uid="{00000000-0005-0000-0000-0000DC7A0000}"/>
    <cellStyle name="Normal 7 4 3 2 5 2 6" xfId="30972" xr:uid="{00000000-0005-0000-0000-0000DD7A0000}"/>
    <cellStyle name="Normal 7 4 3 2 5 2 6 2" xfId="30973" xr:uid="{00000000-0005-0000-0000-0000DE7A0000}"/>
    <cellStyle name="Normal 7 4 3 2 5 2 7" xfId="30974" xr:uid="{00000000-0005-0000-0000-0000DF7A0000}"/>
    <cellStyle name="Normal 7 4 3 2 5 3" xfId="30975" xr:uid="{00000000-0005-0000-0000-0000E07A0000}"/>
    <cellStyle name="Normal 7 4 3 2 5 3 2" xfId="30976" xr:uid="{00000000-0005-0000-0000-0000E17A0000}"/>
    <cellStyle name="Normal 7 4 3 2 5 3 2 2" xfId="30977" xr:uid="{00000000-0005-0000-0000-0000E27A0000}"/>
    <cellStyle name="Normal 7 4 3 2 5 3 2 2 2" xfId="30978" xr:uid="{00000000-0005-0000-0000-0000E37A0000}"/>
    <cellStyle name="Normal 7 4 3 2 5 3 2 3" xfId="30979" xr:uid="{00000000-0005-0000-0000-0000E47A0000}"/>
    <cellStyle name="Normal 7 4 3 2 5 3 3" xfId="30980" xr:uid="{00000000-0005-0000-0000-0000E57A0000}"/>
    <cellStyle name="Normal 7 4 3 2 5 3 3 2" xfId="30981" xr:uid="{00000000-0005-0000-0000-0000E67A0000}"/>
    <cellStyle name="Normal 7 4 3 2 5 3 4" xfId="30982" xr:uid="{00000000-0005-0000-0000-0000E77A0000}"/>
    <cellStyle name="Normal 7 4 3 2 5 4" xfId="30983" xr:uid="{00000000-0005-0000-0000-0000E87A0000}"/>
    <cellStyle name="Normal 7 4 3 2 5 4 2" xfId="30984" xr:uid="{00000000-0005-0000-0000-0000E97A0000}"/>
    <cellStyle name="Normal 7 4 3 2 5 4 2 2" xfId="30985" xr:uid="{00000000-0005-0000-0000-0000EA7A0000}"/>
    <cellStyle name="Normal 7 4 3 2 5 4 2 2 2" xfId="30986" xr:uid="{00000000-0005-0000-0000-0000EB7A0000}"/>
    <cellStyle name="Normal 7 4 3 2 5 4 2 3" xfId="30987" xr:uid="{00000000-0005-0000-0000-0000EC7A0000}"/>
    <cellStyle name="Normal 7 4 3 2 5 4 3" xfId="30988" xr:uid="{00000000-0005-0000-0000-0000ED7A0000}"/>
    <cellStyle name="Normal 7 4 3 2 5 4 3 2" xfId="30989" xr:uid="{00000000-0005-0000-0000-0000EE7A0000}"/>
    <cellStyle name="Normal 7 4 3 2 5 4 4" xfId="30990" xr:uid="{00000000-0005-0000-0000-0000EF7A0000}"/>
    <cellStyle name="Normal 7 4 3 2 5 5" xfId="30991" xr:uid="{00000000-0005-0000-0000-0000F07A0000}"/>
    <cellStyle name="Normal 7 4 3 2 5 5 2" xfId="30992" xr:uid="{00000000-0005-0000-0000-0000F17A0000}"/>
    <cellStyle name="Normal 7 4 3 2 5 5 2 2" xfId="30993" xr:uid="{00000000-0005-0000-0000-0000F27A0000}"/>
    <cellStyle name="Normal 7 4 3 2 5 5 2 2 2" xfId="30994" xr:uid="{00000000-0005-0000-0000-0000F37A0000}"/>
    <cellStyle name="Normal 7 4 3 2 5 5 2 3" xfId="30995" xr:uid="{00000000-0005-0000-0000-0000F47A0000}"/>
    <cellStyle name="Normal 7 4 3 2 5 5 3" xfId="30996" xr:uid="{00000000-0005-0000-0000-0000F57A0000}"/>
    <cellStyle name="Normal 7 4 3 2 5 5 3 2" xfId="30997" xr:uid="{00000000-0005-0000-0000-0000F67A0000}"/>
    <cellStyle name="Normal 7 4 3 2 5 5 4" xfId="30998" xr:uid="{00000000-0005-0000-0000-0000F77A0000}"/>
    <cellStyle name="Normal 7 4 3 2 5 6" xfId="30999" xr:uid="{00000000-0005-0000-0000-0000F87A0000}"/>
    <cellStyle name="Normal 7 4 3 2 5 6 2" xfId="31000" xr:uid="{00000000-0005-0000-0000-0000F97A0000}"/>
    <cellStyle name="Normal 7 4 3 2 5 6 2 2" xfId="31001" xr:uid="{00000000-0005-0000-0000-0000FA7A0000}"/>
    <cellStyle name="Normal 7 4 3 2 5 6 3" xfId="31002" xr:uid="{00000000-0005-0000-0000-0000FB7A0000}"/>
    <cellStyle name="Normal 7 4 3 2 5 7" xfId="31003" xr:uid="{00000000-0005-0000-0000-0000FC7A0000}"/>
    <cellStyle name="Normal 7 4 3 2 5 7 2" xfId="31004" xr:uid="{00000000-0005-0000-0000-0000FD7A0000}"/>
    <cellStyle name="Normal 7 4 3 2 5 8" xfId="31005" xr:uid="{00000000-0005-0000-0000-0000FE7A0000}"/>
    <cellStyle name="Normal 7 4 3 2 6" xfId="31006" xr:uid="{00000000-0005-0000-0000-0000FF7A0000}"/>
    <cellStyle name="Normal 7 4 3 2 6 2" xfId="31007" xr:uid="{00000000-0005-0000-0000-0000007B0000}"/>
    <cellStyle name="Normal 7 4 3 2 6 2 2" xfId="31008" xr:uid="{00000000-0005-0000-0000-0000017B0000}"/>
    <cellStyle name="Normal 7 4 3 2 6 2 2 2" xfId="31009" xr:uid="{00000000-0005-0000-0000-0000027B0000}"/>
    <cellStyle name="Normal 7 4 3 2 6 2 2 2 2" xfId="31010" xr:uid="{00000000-0005-0000-0000-0000037B0000}"/>
    <cellStyle name="Normal 7 4 3 2 6 2 2 3" xfId="31011" xr:uid="{00000000-0005-0000-0000-0000047B0000}"/>
    <cellStyle name="Normal 7 4 3 2 6 2 3" xfId="31012" xr:uid="{00000000-0005-0000-0000-0000057B0000}"/>
    <cellStyle name="Normal 7 4 3 2 6 2 3 2" xfId="31013" xr:uid="{00000000-0005-0000-0000-0000067B0000}"/>
    <cellStyle name="Normal 7 4 3 2 6 2 4" xfId="31014" xr:uid="{00000000-0005-0000-0000-0000077B0000}"/>
    <cellStyle name="Normal 7 4 3 2 6 3" xfId="31015" xr:uid="{00000000-0005-0000-0000-0000087B0000}"/>
    <cellStyle name="Normal 7 4 3 2 6 3 2" xfId="31016" xr:uid="{00000000-0005-0000-0000-0000097B0000}"/>
    <cellStyle name="Normal 7 4 3 2 6 3 2 2" xfId="31017" xr:uid="{00000000-0005-0000-0000-00000A7B0000}"/>
    <cellStyle name="Normal 7 4 3 2 6 3 2 2 2" xfId="31018" xr:uid="{00000000-0005-0000-0000-00000B7B0000}"/>
    <cellStyle name="Normal 7 4 3 2 6 3 2 3" xfId="31019" xr:uid="{00000000-0005-0000-0000-00000C7B0000}"/>
    <cellStyle name="Normal 7 4 3 2 6 3 3" xfId="31020" xr:uid="{00000000-0005-0000-0000-00000D7B0000}"/>
    <cellStyle name="Normal 7 4 3 2 6 3 3 2" xfId="31021" xr:uid="{00000000-0005-0000-0000-00000E7B0000}"/>
    <cellStyle name="Normal 7 4 3 2 6 3 4" xfId="31022" xr:uid="{00000000-0005-0000-0000-00000F7B0000}"/>
    <cellStyle name="Normal 7 4 3 2 6 4" xfId="31023" xr:uid="{00000000-0005-0000-0000-0000107B0000}"/>
    <cellStyle name="Normal 7 4 3 2 6 4 2" xfId="31024" xr:uid="{00000000-0005-0000-0000-0000117B0000}"/>
    <cellStyle name="Normal 7 4 3 2 6 4 2 2" xfId="31025" xr:uid="{00000000-0005-0000-0000-0000127B0000}"/>
    <cellStyle name="Normal 7 4 3 2 6 4 2 2 2" xfId="31026" xr:uid="{00000000-0005-0000-0000-0000137B0000}"/>
    <cellStyle name="Normal 7 4 3 2 6 4 2 3" xfId="31027" xr:uid="{00000000-0005-0000-0000-0000147B0000}"/>
    <cellStyle name="Normal 7 4 3 2 6 4 3" xfId="31028" xr:uid="{00000000-0005-0000-0000-0000157B0000}"/>
    <cellStyle name="Normal 7 4 3 2 6 4 3 2" xfId="31029" xr:uid="{00000000-0005-0000-0000-0000167B0000}"/>
    <cellStyle name="Normal 7 4 3 2 6 4 4" xfId="31030" xr:uid="{00000000-0005-0000-0000-0000177B0000}"/>
    <cellStyle name="Normal 7 4 3 2 6 5" xfId="31031" xr:uid="{00000000-0005-0000-0000-0000187B0000}"/>
    <cellStyle name="Normal 7 4 3 2 6 5 2" xfId="31032" xr:uid="{00000000-0005-0000-0000-0000197B0000}"/>
    <cellStyle name="Normal 7 4 3 2 6 5 2 2" xfId="31033" xr:uid="{00000000-0005-0000-0000-00001A7B0000}"/>
    <cellStyle name="Normal 7 4 3 2 6 5 3" xfId="31034" xr:uid="{00000000-0005-0000-0000-00001B7B0000}"/>
    <cellStyle name="Normal 7 4 3 2 6 6" xfId="31035" xr:uid="{00000000-0005-0000-0000-00001C7B0000}"/>
    <cellStyle name="Normal 7 4 3 2 6 6 2" xfId="31036" xr:uid="{00000000-0005-0000-0000-00001D7B0000}"/>
    <cellStyle name="Normal 7 4 3 2 6 7" xfId="31037" xr:uid="{00000000-0005-0000-0000-00001E7B0000}"/>
    <cellStyle name="Normal 7 4 3 2 7" xfId="31038" xr:uid="{00000000-0005-0000-0000-00001F7B0000}"/>
    <cellStyle name="Normal 7 4 3 2 7 2" xfId="31039" xr:uid="{00000000-0005-0000-0000-0000207B0000}"/>
    <cellStyle name="Normal 7 4 3 2 7 2 2" xfId="31040" xr:uid="{00000000-0005-0000-0000-0000217B0000}"/>
    <cellStyle name="Normal 7 4 3 2 7 2 2 2" xfId="31041" xr:uid="{00000000-0005-0000-0000-0000227B0000}"/>
    <cellStyle name="Normal 7 4 3 2 7 2 3" xfId="31042" xr:uid="{00000000-0005-0000-0000-0000237B0000}"/>
    <cellStyle name="Normal 7 4 3 2 7 3" xfId="31043" xr:uid="{00000000-0005-0000-0000-0000247B0000}"/>
    <cellStyle name="Normal 7 4 3 2 7 3 2" xfId="31044" xr:uid="{00000000-0005-0000-0000-0000257B0000}"/>
    <cellStyle name="Normal 7 4 3 2 7 4" xfId="31045" xr:uid="{00000000-0005-0000-0000-0000267B0000}"/>
    <cellStyle name="Normal 7 4 3 2 8" xfId="31046" xr:uid="{00000000-0005-0000-0000-0000277B0000}"/>
    <cellStyle name="Normal 7 4 3 2 8 2" xfId="31047" xr:uid="{00000000-0005-0000-0000-0000287B0000}"/>
    <cellStyle name="Normal 7 4 3 2 8 2 2" xfId="31048" xr:uid="{00000000-0005-0000-0000-0000297B0000}"/>
    <cellStyle name="Normal 7 4 3 2 8 2 2 2" xfId="31049" xr:uid="{00000000-0005-0000-0000-00002A7B0000}"/>
    <cellStyle name="Normal 7 4 3 2 8 2 3" xfId="31050" xr:uid="{00000000-0005-0000-0000-00002B7B0000}"/>
    <cellStyle name="Normal 7 4 3 2 8 3" xfId="31051" xr:uid="{00000000-0005-0000-0000-00002C7B0000}"/>
    <cellStyle name="Normal 7 4 3 2 8 3 2" xfId="31052" xr:uid="{00000000-0005-0000-0000-00002D7B0000}"/>
    <cellStyle name="Normal 7 4 3 2 8 4" xfId="31053" xr:uid="{00000000-0005-0000-0000-00002E7B0000}"/>
    <cellStyle name="Normal 7 4 3 2 9" xfId="31054" xr:uid="{00000000-0005-0000-0000-00002F7B0000}"/>
    <cellStyle name="Normal 7 4 3 2 9 2" xfId="31055" xr:uid="{00000000-0005-0000-0000-0000307B0000}"/>
    <cellStyle name="Normal 7 4 3 2 9 2 2" xfId="31056" xr:uid="{00000000-0005-0000-0000-0000317B0000}"/>
    <cellStyle name="Normal 7 4 3 2 9 2 2 2" xfId="31057" xr:uid="{00000000-0005-0000-0000-0000327B0000}"/>
    <cellStyle name="Normal 7 4 3 2 9 2 3" xfId="31058" xr:uid="{00000000-0005-0000-0000-0000337B0000}"/>
    <cellStyle name="Normal 7 4 3 2 9 3" xfId="31059" xr:uid="{00000000-0005-0000-0000-0000347B0000}"/>
    <cellStyle name="Normal 7 4 3 2 9 3 2" xfId="31060" xr:uid="{00000000-0005-0000-0000-0000357B0000}"/>
    <cellStyle name="Normal 7 4 3 2 9 4" xfId="31061" xr:uid="{00000000-0005-0000-0000-0000367B0000}"/>
    <cellStyle name="Normal 7 4 3 3" xfId="31062" xr:uid="{00000000-0005-0000-0000-0000377B0000}"/>
    <cellStyle name="Normal 7 4 3 3 10" xfId="31063" xr:uid="{00000000-0005-0000-0000-0000387B0000}"/>
    <cellStyle name="Normal 7 4 3 3 10 2" xfId="31064" xr:uid="{00000000-0005-0000-0000-0000397B0000}"/>
    <cellStyle name="Normal 7 4 3 3 11" xfId="31065" xr:uid="{00000000-0005-0000-0000-00003A7B0000}"/>
    <cellStyle name="Normal 7 4 3 3 11 2" xfId="31066" xr:uid="{00000000-0005-0000-0000-00003B7B0000}"/>
    <cellStyle name="Normal 7 4 3 3 12" xfId="31067" xr:uid="{00000000-0005-0000-0000-00003C7B0000}"/>
    <cellStyle name="Normal 7 4 3 3 2" xfId="31068" xr:uid="{00000000-0005-0000-0000-00003D7B0000}"/>
    <cellStyle name="Normal 7 4 3 3 2 2" xfId="31069" xr:uid="{00000000-0005-0000-0000-00003E7B0000}"/>
    <cellStyle name="Normal 7 4 3 3 2 2 2" xfId="31070" xr:uid="{00000000-0005-0000-0000-00003F7B0000}"/>
    <cellStyle name="Normal 7 4 3 3 2 2 2 2" xfId="31071" xr:uid="{00000000-0005-0000-0000-0000407B0000}"/>
    <cellStyle name="Normal 7 4 3 3 2 2 2 2 2" xfId="31072" xr:uid="{00000000-0005-0000-0000-0000417B0000}"/>
    <cellStyle name="Normal 7 4 3 3 2 2 2 2 2 2" xfId="31073" xr:uid="{00000000-0005-0000-0000-0000427B0000}"/>
    <cellStyle name="Normal 7 4 3 3 2 2 2 2 3" xfId="31074" xr:uid="{00000000-0005-0000-0000-0000437B0000}"/>
    <cellStyle name="Normal 7 4 3 3 2 2 2 3" xfId="31075" xr:uid="{00000000-0005-0000-0000-0000447B0000}"/>
    <cellStyle name="Normal 7 4 3 3 2 2 2 3 2" xfId="31076" xr:uid="{00000000-0005-0000-0000-0000457B0000}"/>
    <cellStyle name="Normal 7 4 3 3 2 2 2 4" xfId="31077" xr:uid="{00000000-0005-0000-0000-0000467B0000}"/>
    <cellStyle name="Normal 7 4 3 3 2 2 3" xfId="31078" xr:uid="{00000000-0005-0000-0000-0000477B0000}"/>
    <cellStyle name="Normal 7 4 3 3 2 2 3 2" xfId="31079" xr:uid="{00000000-0005-0000-0000-0000487B0000}"/>
    <cellStyle name="Normal 7 4 3 3 2 2 3 2 2" xfId="31080" xr:uid="{00000000-0005-0000-0000-0000497B0000}"/>
    <cellStyle name="Normal 7 4 3 3 2 2 3 2 2 2" xfId="31081" xr:uid="{00000000-0005-0000-0000-00004A7B0000}"/>
    <cellStyle name="Normal 7 4 3 3 2 2 3 2 3" xfId="31082" xr:uid="{00000000-0005-0000-0000-00004B7B0000}"/>
    <cellStyle name="Normal 7 4 3 3 2 2 3 3" xfId="31083" xr:uid="{00000000-0005-0000-0000-00004C7B0000}"/>
    <cellStyle name="Normal 7 4 3 3 2 2 3 3 2" xfId="31084" xr:uid="{00000000-0005-0000-0000-00004D7B0000}"/>
    <cellStyle name="Normal 7 4 3 3 2 2 3 4" xfId="31085" xr:uid="{00000000-0005-0000-0000-00004E7B0000}"/>
    <cellStyle name="Normal 7 4 3 3 2 2 4" xfId="31086" xr:uid="{00000000-0005-0000-0000-00004F7B0000}"/>
    <cellStyle name="Normal 7 4 3 3 2 2 4 2" xfId="31087" xr:uid="{00000000-0005-0000-0000-0000507B0000}"/>
    <cellStyle name="Normal 7 4 3 3 2 2 4 2 2" xfId="31088" xr:uid="{00000000-0005-0000-0000-0000517B0000}"/>
    <cellStyle name="Normal 7 4 3 3 2 2 4 2 2 2" xfId="31089" xr:uid="{00000000-0005-0000-0000-0000527B0000}"/>
    <cellStyle name="Normal 7 4 3 3 2 2 4 2 3" xfId="31090" xr:uid="{00000000-0005-0000-0000-0000537B0000}"/>
    <cellStyle name="Normal 7 4 3 3 2 2 4 3" xfId="31091" xr:uid="{00000000-0005-0000-0000-0000547B0000}"/>
    <cellStyle name="Normal 7 4 3 3 2 2 4 3 2" xfId="31092" xr:uid="{00000000-0005-0000-0000-0000557B0000}"/>
    <cellStyle name="Normal 7 4 3 3 2 2 4 4" xfId="31093" xr:uid="{00000000-0005-0000-0000-0000567B0000}"/>
    <cellStyle name="Normal 7 4 3 3 2 2 5" xfId="31094" xr:uid="{00000000-0005-0000-0000-0000577B0000}"/>
    <cellStyle name="Normal 7 4 3 3 2 2 5 2" xfId="31095" xr:uid="{00000000-0005-0000-0000-0000587B0000}"/>
    <cellStyle name="Normal 7 4 3 3 2 2 5 2 2" xfId="31096" xr:uid="{00000000-0005-0000-0000-0000597B0000}"/>
    <cellStyle name="Normal 7 4 3 3 2 2 5 3" xfId="31097" xr:uid="{00000000-0005-0000-0000-00005A7B0000}"/>
    <cellStyle name="Normal 7 4 3 3 2 2 6" xfId="31098" xr:uid="{00000000-0005-0000-0000-00005B7B0000}"/>
    <cellStyle name="Normal 7 4 3 3 2 2 6 2" xfId="31099" xr:uid="{00000000-0005-0000-0000-00005C7B0000}"/>
    <cellStyle name="Normal 7 4 3 3 2 2 7" xfId="31100" xr:uid="{00000000-0005-0000-0000-00005D7B0000}"/>
    <cellStyle name="Normal 7 4 3 3 2 3" xfId="31101" xr:uid="{00000000-0005-0000-0000-00005E7B0000}"/>
    <cellStyle name="Normal 7 4 3 3 2 3 2" xfId="31102" xr:uid="{00000000-0005-0000-0000-00005F7B0000}"/>
    <cellStyle name="Normal 7 4 3 3 2 3 2 2" xfId="31103" xr:uid="{00000000-0005-0000-0000-0000607B0000}"/>
    <cellStyle name="Normal 7 4 3 3 2 3 2 2 2" xfId="31104" xr:uid="{00000000-0005-0000-0000-0000617B0000}"/>
    <cellStyle name="Normal 7 4 3 3 2 3 2 3" xfId="31105" xr:uid="{00000000-0005-0000-0000-0000627B0000}"/>
    <cellStyle name="Normal 7 4 3 3 2 3 3" xfId="31106" xr:uid="{00000000-0005-0000-0000-0000637B0000}"/>
    <cellStyle name="Normal 7 4 3 3 2 3 3 2" xfId="31107" xr:uid="{00000000-0005-0000-0000-0000647B0000}"/>
    <cellStyle name="Normal 7 4 3 3 2 3 4" xfId="31108" xr:uid="{00000000-0005-0000-0000-0000657B0000}"/>
    <cellStyle name="Normal 7 4 3 3 2 4" xfId="31109" xr:uid="{00000000-0005-0000-0000-0000667B0000}"/>
    <cellStyle name="Normal 7 4 3 3 2 4 2" xfId="31110" xr:uid="{00000000-0005-0000-0000-0000677B0000}"/>
    <cellStyle name="Normal 7 4 3 3 2 4 2 2" xfId="31111" xr:uid="{00000000-0005-0000-0000-0000687B0000}"/>
    <cellStyle name="Normal 7 4 3 3 2 4 2 2 2" xfId="31112" xr:uid="{00000000-0005-0000-0000-0000697B0000}"/>
    <cellStyle name="Normal 7 4 3 3 2 4 2 3" xfId="31113" xr:uid="{00000000-0005-0000-0000-00006A7B0000}"/>
    <cellStyle name="Normal 7 4 3 3 2 4 3" xfId="31114" xr:uid="{00000000-0005-0000-0000-00006B7B0000}"/>
    <cellStyle name="Normal 7 4 3 3 2 4 3 2" xfId="31115" xr:uid="{00000000-0005-0000-0000-00006C7B0000}"/>
    <cellStyle name="Normal 7 4 3 3 2 4 4" xfId="31116" xr:uid="{00000000-0005-0000-0000-00006D7B0000}"/>
    <cellStyle name="Normal 7 4 3 3 2 5" xfId="31117" xr:uid="{00000000-0005-0000-0000-00006E7B0000}"/>
    <cellStyle name="Normal 7 4 3 3 2 5 2" xfId="31118" xr:uid="{00000000-0005-0000-0000-00006F7B0000}"/>
    <cellStyle name="Normal 7 4 3 3 2 5 2 2" xfId="31119" xr:uid="{00000000-0005-0000-0000-0000707B0000}"/>
    <cellStyle name="Normal 7 4 3 3 2 5 2 2 2" xfId="31120" xr:uid="{00000000-0005-0000-0000-0000717B0000}"/>
    <cellStyle name="Normal 7 4 3 3 2 5 2 3" xfId="31121" xr:uid="{00000000-0005-0000-0000-0000727B0000}"/>
    <cellStyle name="Normal 7 4 3 3 2 5 3" xfId="31122" xr:uid="{00000000-0005-0000-0000-0000737B0000}"/>
    <cellStyle name="Normal 7 4 3 3 2 5 3 2" xfId="31123" xr:uid="{00000000-0005-0000-0000-0000747B0000}"/>
    <cellStyle name="Normal 7 4 3 3 2 5 4" xfId="31124" xr:uid="{00000000-0005-0000-0000-0000757B0000}"/>
    <cellStyle name="Normal 7 4 3 3 2 6" xfId="31125" xr:uid="{00000000-0005-0000-0000-0000767B0000}"/>
    <cellStyle name="Normal 7 4 3 3 2 6 2" xfId="31126" xr:uid="{00000000-0005-0000-0000-0000777B0000}"/>
    <cellStyle name="Normal 7 4 3 3 2 6 2 2" xfId="31127" xr:uid="{00000000-0005-0000-0000-0000787B0000}"/>
    <cellStyle name="Normal 7 4 3 3 2 6 3" xfId="31128" xr:uid="{00000000-0005-0000-0000-0000797B0000}"/>
    <cellStyle name="Normal 7 4 3 3 2 7" xfId="31129" xr:uid="{00000000-0005-0000-0000-00007A7B0000}"/>
    <cellStyle name="Normal 7 4 3 3 2 7 2" xfId="31130" xr:uid="{00000000-0005-0000-0000-00007B7B0000}"/>
    <cellStyle name="Normal 7 4 3 3 2 8" xfId="31131" xr:uid="{00000000-0005-0000-0000-00007C7B0000}"/>
    <cellStyle name="Normal 7 4 3 3 2 8 2" xfId="31132" xr:uid="{00000000-0005-0000-0000-00007D7B0000}"/>
    <cellStyle name="Normal 7 4 3 3 2 9" xfId="31133" xr:uid="{00000000-0005-0000-0000-00007E7B0000}"/>
    <cellStyle name="Normal 7 4 3 3 3" xfId="31134" xr:uid="{00000000-0005-0000-0000-00007F7B0000}"/>
    <cellStyle name="Normal 7 4 3 3 3 2" xfId="31135" xr:uid="{00000000-0005-0000-0000-0000807B0000}"/>
    <cellStyle name="Normal 7 4 3 3 3 2 2" xfId="31136" xr:uid="{00000000-0005-0000-0000-0000817B0000}"/>
    <cellStyle name="Normal 7 4 3 3 3 2 2 2" xfId="31137" xr:uid="{00000000-0005-0000-0000-0000827B0000}"/>
    <cellStyle name="Normal 7 4 3 3 3 2 2 2 2" xfId="31138" xr:uid="{00000000-0005-0000-0000-0000837B0000}"/>
    <cellStyle name="Normal 7 4 3 3 3 2 2 2 2 2" xfId="31139" xr:uid="{00000000-0005-0000-0000-0000847B0000}"/>
    <cellStyle name="Normal 7 4 3 3 3 2 2 2 3" xfId="31140" xr:uid="{00000000-0005-0000-0000-0000857B0000}"/>
    <cellStyle name="Normal 7 4 3 3 3 2 2 3" xfId="31141" xr:uid="{00000000-0005-0000-0000-0000867B0000}"/>
    <cellStyle name="Normal 7 4 3 3 3 2 2 3 2" xfId="31142" xr:uid="{00000000-0005-0000-0000-0000877B0000}"/>
    <cellStyle name="Normal 7 4 3 3 3 2 2 4" xfId="31143" xr:uid="{00000000-0005-0000-0000-0000887B0000}"/>
    <cellStyle name="Normal 7 4 3 3 3 2 3" xfId="31144" xr:uid="{00000000-0005-0000-0000-0000897B0000}"/>
    <cellStyle name="Normal 7 4 3 3 3 2 3 2" xfId="31145" xr:uid="{00000000-0005-0000-0000-00008A7B0000}"/>
    <cellStyle name="Normal 7 4 3 3 3 2 3 2 2" xfId="31146" xr:uid="{00000000-0005-0000-0000-00008B7B0000}"/>
    <cellStyle name="Normal 7 4 3 3 3 2 3 2 2 2" xfId="31147" xr:uid="{00000000-0005-0000-0000-00008C7B0000}"/>
    <cellStyle name="Normal 7 4 3 3 3 2 3 2 3" xfId="31148" xr:uid="{00000000-0005-0000-0000-00008D7B0000}"/>
    <cellStyle name="Normal 7 4 3 3 3 2 3 3" xfId="31149" xr:uid="{00000000-0005-0000-0000-00008E7B0000}"/>
    <cellStyle name="Normal 7 4 3 3 3 2 3 3 2" xfId="31150" xr:uid="{00000000-0005-0000-0000-00008F7B0000}"/>
    <cellStyle name="Normal 7 4 3 3 3 2 3 4" xfId="31151" xr:uid="{00000000-0005-0000-0000-0000907B0000}"/>
    <cellStyle name="Normal 7 4 3 3 3 2 4" xfId="31152" xr:uid="{00000000-0005-0000-0000-0000917B0000}"/>
    <cellStyle name="Normal 7 4 3 3 3 2 4 2" xfId="31153" xr:uid="{00000000-0005-0000-0000-0000927B0000}"/>
    <cellStyle name="Normal 7 4 3 3 3 2 4 2 2" xfId="31154" xr:uid="{00000000-0005-0000-0000-0000937B0000}"/>
    <cellStyle name="Normal 7 4 3 3 3 2 4 2 2 2" xfId="31155" xr:uid="{00000000-0005-0000-0000-0000947B0000}"/>
    <cellStyle name="Normal 7 4 3 3 3 2 4 2 3" xfId="31156" xr:uid="{00000000-0005-0000-0000-0000957B0000}"/>
    <cellStyle name="Normal 7 4 3 3 3 2 4 3" xfId="31157" xr:uid="{00000000-0005-0000-0000-0000967B0000}"/>
    <cellStyle name="Normal 7 4 3 3 3 2 4 3 2" xfId="31158" xr:uid="{00000000-0005-0000-0000-0000977B0000}"/>
    <cellStyle name="Normal 7 4 3 3 3 2 4 4" xfId="31159" xr:uid="{00000000-0005-0000-0000-0000987B0000}"/>
    <cellStyle name="Normal 7 4 3 3 3 2 5" xfId="31160" xr:uid="{00000000-0005-0000-0000-0000997B0000}"/>
    <cellStyle name="Normal 7 4 3 3 3 2 5 2" xfId="31161" xr:uid="{00000000-0005-0000-0000-00009A7B0000}"/>
    <cellStyle name="Normal 7 4 3 3 3 2 5 2 2" xfId="31162" xr:uid="{00000000-0005-0000-0000-00009B7B0000}"/>
    <cellStyle name="Normal 7 4 3 3 3 2 5 3" xfId="31163" xr:uid="{00000000-0005-0000-0000-00009C7B0000}"/>
    <cellStyle name="Normal 7 4 3 3 3 2 6" xfId="31164" xr:uid="{00000000-0005-0000-0000-00009D7B0000}"/>
    <cellStyle name="Normal 7 4 3 3 3 2 6 2" xfId="31165" xr:uid="{00000000-0005-0000-0000-00009E7B0000}"/>
    <cellStyle name="Normal 7 4 3 3 3 2 7" xfId="31166" xr:uid="{00000000-0005-0000-0000-00009F7B0000}"/>
    <cellStyle name="Normal 7 4 3 3 3 3" xfId="31167" xr:uid="{00000000-0005-0000-0000-0000A07B0000}"/>
    <cellStyle name="Normal 7 4 3 3 3 3 2" xfId="31168" xr:uid="{00000000-0005-0000-0000-0000A17B0000}"/>
    <cellStyle name="Normal 7 4 3 3 3 3 2 2" xfId="31169" xr:uid="{00000000-0005-0000-0000-0000A27B0000}"/>
    <cellStyle name="Normal 7 4 3 3 3 3 2 2 2" xfId="31170" xr:uid="{00000000-0005-0000-0000-0000A37B0000}"/>
    <cellStyle name="Normal 7 4 3 3 3 3 2 3" xfId="31171" xr:uid="{00000000-0005-0000-0000-0000A47B0000}"/>
    <cellStyle name="Normal 7 4 3 3 3 3 3" xfId="31172" xr:uid="{00000000-0005-0000-0000-0000A57B0000}"/>
    <cellStyle name="Normal 7 4 3 3 3 3 3 2" xfId="31173" xr:uid="{00000000-0005-0000-0000-0000A67B0000}"/>
    <cellStyle name="Normal 7 4 3 3 3 3 4" xfId="31174" xr:uid="{00000000-0005-0000-0000-0000A77B0000}"/>
    <cellStyle name="Normal 7 4 3 3 3 4" xfId="31175" xr:uid="{00000000-0005-0000-0000-0000A87B0000}"/>
    <cellStyle name="Normal 7 4 3 3 3 4 2" xfId="31176" xr:uid="{00000000-0005-0000-0000-0000A97B0000}"/>
    <cellStyle name="Normal 7 4 3 3 3 4 2 2" xfId="31177" xr:uid="{00000000-0005-0000-0000-0000AA7B0000}"/>
    <cellStyle name="Normal 7 4 3 3 3 4 2 2 2" xfId="31178" xr:uid="{00000000-0005-0000-0000-0000AB7B0000}"/>
    <cellStyle name="Normal 7 4 3 3 3 4 2 3" xfId="31179" xr:uid="{00000000-0005-0000-0000-0000AC7B0000}"/>
    <cellStyle name="Normal 7 4 3 3 3 4 3" xfId="31180" xr:uid="{00000000-0005-0000-0000-0000AD7B0000}"/>
    <cellStyle name="Normal 7 4 3 3 3 4 3 2" xfId="31181" xr:uid="{00000000-0005-0000-0000-0000AE7B0000}"/>
    <cellStyle name="Normal 7 4 3 3 3 4 4" xfId="31182" xr:uid="{00000000-0005-0000-0000-0000AF7B0000}"/>
    <cellStyle name="Normal 7 4 3 3 3 5" xfId="31183" xr:uid="{00000000-0005-0000-0000-0000B07B0000}"/>
    <cellStyle name="Normal 7 4 3 3 3 5 2" xfId="31184" xr:uid="{00000000-0005-0000-0000-0000B17B0000}"/>
    <cellStyle name="Normal 7 4 3 3 3 5 2 2" xfId="31185" xr:uid="{00000000-0005-0000-0000-0000B27B0000}"/>
    <cellStyle name="Normal 7 4 3 3 3 5 2 2 2" xfId="31186" xr:uid="{00000000-0005-0000-0000-0000B37B0000}"/>
    <cellStyle name="Normal 7 4 3 3 3 5 2 3" xfId="31187" xr:uid="{00000000-0005-0000-0000-0000B47B0000}"/>
    <cellStyle name="Normal 7 4 3 3 3 5 3" xfId="31188" xr:uid="{00000000-0005-0000-0000-0000B57B0000}"/>
    <cellStyle name="Normal 7 4 3 3 3 5 3 2" xfId="31189" xr:uid="{00000000-0005-0000-0000-0000B67B0000}"/>
    <cellStyle name="Normal 7 4 3 3 3 5 4" xfId="31190" xr:uid="{00000000-0005-0000-0000-0000B77B0000}"/>
    <cellStyle name="Normal 7 4 3 3 3 6" xfId="31191" xr:uid="{00000000-0005-0000-0000-0000B87B0000}"/>
    <cellStyle name="Normal 7 4 3 3 3 6 2" xfId="31192" xr:uid="{00000000-0005-0000-0000-0000B97B0000}"/>
    <cellStyle name="Normal 7 4 3 3 3 6 2 2" xfId="31193" xr:uid="{00000000-0005-0000-0000-0000BA7B0000}"/>
    <cellStyle name="Normal 7 4 3 3 3 6 3" xfId="31194" xr:uid="{00000000-0005-0000-0000-0000BB7B0000}"/>
    <cellStyle name="Normal 7 4 3 3 3 7" xfId="31195" xr:uid="{00000000-0005-0000-0000-0000BC7B0000}"/>
    <cellStyle name="Normal 7 4 3 3 3 7 2" xfId="31196" xr:uid="{00000000-0005-0000-0000-0000BD7B0000}"/>
    <cellStyle name="Normal 7 4 3 3 3 8" xfId="31197" xr:uid="{00000000-0005-0000-0000-0000BE7B0000}"/>
    <cellStyle name="Normal 7 4 3 3 4" xfId="31198" xr:uid="{00000000-0005-0000-0000-0000BF7B0000}"/>
    <cellStyle name="Normal 7 4 3 3 4 2" xfId="31199" xr:uid="{00000000-0005-0000-0000-0000C07B0000}"/>
    <cellStyle name="Normal 7 4 3 3 4 2 2" xfId="31200" xr:uid="{00000000-0005-0000-0000-0000C17B0000}"/>
    <cellStyle name="Normal 7 4 3 3 4 2 2 2" xfId="31201" xr:uid="{00000000-0005-0000-0000-0000C27B0000}"/>
    <cellStyle name="Normal 7 4 3 3 4 2 2 2 2" xfId="31202" xr:uid="{00000000-0005-0000-0000-0000C37B0000}"/>
    <cellStyle name="Normal 7 4 3 3 4 2 2 3" xfId="31203" xr:uid="{00000000-0005-0000-0000-0000C47B0000}"/>
    <cellStyle name="Normal 7 4 3 3 4 2 3" xfId="31204" xr:uid="{00000000-0005-0000-0000-0000C57B0000}"/>
    <cellStyle name="Normal 7 4 3 3 4 2 3 2" xfId="31205" xr:uid="{00000000-0005-0000-0000-0000C67B0000}"/>
    <cellStyle name="Normal 7 4 3 3 4 2 4" xfId="31206" xr:uid="{00000000-0005-0000-0000-0000C77B0000}"/>
    <cellStyle name="Normal 7 4 3 3 4 3" xfId="31207" xr:uid="{00000000-0005-0000-0000-0000C87B0000}"/>
    <cellStyle name="Normal 7 4 3 3 4 3 2" xfId="31208" xr:uid="{00000000-0005-0000-0000-0000C97B0000}"/>
    <cellStyle name="Normal 7 4 3 3 4 3 2 2" xfId="31209" xr:uid="{00000000-0005-0000-0000-0000CA7B0000}"/>
    <cellStyle name="Normal 7 4 3 3 4 3 2 2 2" xfId="31210" xr:uid="{00000000-0005-0000-0000-0000CB7B0000}"/>
    <cellStyle name="Normal 7 4 3 3 4 3 2 3" xfId="31211" xr:uid="{00000000-0005-0000-0000-0000CC7B0000}"/>
    <cellStyle name="Normal 7 4 3 3 4 3 3" xfId="31212" xr:uid="{00000000-0005-0000-0000-0000CD7B0000}"/>
    <cellStyle name="Normal 7 4 3 3 4 3 3 2" xfId="31213" xr:uid="{00000000-0005-0000-0000-0000CE7B0000}"/>
    <cellStyle name="Normal 7 4 3 3 4 3 4" xfId="31214" xr:uid="{00000000-0005-0000-0000-0000CF7B0000}"/>
    <cellStyle name="Normal 7 4 3 3 4 4" xfId="31215" xr:uid="{00000000-0005-0000-0000-0000D07B0000}"/>
    <cellStyle name="Normal 7 4 3 3 4 4 2" xfId="31216" xr:uid="{00000000-0005-0000-0000-0000D17B0000}"/>
    <cellStyle name="Normal 7 4 3 3 4 4 2 2" xfId="31217" xr:uid="{00000000-0005-0000-0000-0000D27B0000}"/>
    <cellStyle name="Normal 7 4 3 3 4 4 2 2 2" xfId="31218" xr:uid="{00000000-0005-0000-0000-0000D37B0000}"/>
    <cellStyle name="Normal 7 4 3 3 4 4 2 3" xfId="31219" xr:uid="{00000000-0005-0000-0000-0000D47B0000}"/>
    <cellStyle name="Normal 7 4 3 3 4 4 3" xfId="31220" xr:uid="{00000000-0005-0000-0000-0000D57B0000}"/>
    <cellStyle name="Normal 7 4 3 3 4 4 3 2" xfId="31221" xr:uid="{00000000-0005-0000-0000-0000D67B0000}"/>
    <cellStyle name="Normal 7 4 3 3 4 4 4" xfId="31222" xr:uid="{00000000-0005-0000-0000-0000D77B0000}"/>
    <cellStyle name="Normal 7 4 3 3 4 5" xfId="31223" xr:uid="{00000000-0005-0000-0000-0000D87B0000}"/>
    <cellStyle name="Normal 7 4 3 3 4 5 2" xfId="31224" xr:uid="{00000000-0005-0000-0000-0000D97B0000}"/>
    <cellStyle name="Normal 7 4 3 3 4 5 2 2" xfId="31225" xr:uid="{00000000-0005-0000-0000-0000DA7B0000}"/>
    <cellStyle name="Normal 7 4 3 3 4 5 3" xfId="31226" xr:uid="{00000000-0005-0000-0000-0000DB7B0000}"/>
    <cellStyle name="Normal 7 4 3 3 4 6" xfId="31227" xr:uid="{00000000-0005-0000-0000-0000DC7B0000}"/>
    <cellStyle name="Normal 7 4 3 3 4 6 2" xfId="31228" xr:uid="{00000000-0005-0000-0000-0000DD7B0000}"/>
    <cellStyle name="Normal 7 4 3 3 4 7" xfId="31229" xr:uid="{00000000-0005-0000-0000-0000DE7B0000}"/>
    <cellStyle name="Normal 7 4 3 3 5" xfId="31230" xr:uid="{00000000-0005-0000-0000-0000DF7B0000}"/>
    <cellStyle name="Normal 7 4 3 3 5 2" xfId="31231" xr:uid="{00000000-0005-0000-0000-0000E07B0000}"/>
    <cellStyle name="Normal 7 4 3 3 5 2 2" xfId="31232" xr:uid="{00000000-0005-0000-0000-0000E17B0000}"/>
    <cellStyle name="Normal 7 4 3 3 5 2 2 2" xfId="31233" xr:uid="{00000000-0005-0000-0000-0000E27B0000}"/>
    <cellStyle name="Normal 7 4 3 3 5 2 3" xfId="31234" xr:uid="{00000000-0005-0000-0000-0000E37B0000}"/>
    <cellStyle name="Normal 7 4 3 3 5 3" xfId="31235" xr:uid="{00000000-0005-0000-0000-0000E47B0000}"/>
    <cellStyle name="Normal 7 4 3 3 5 3 2" xfId="31236" xr:uid="{00000000-0005-0000-0000-0000E57B0000}"/>
    <cellStyle name="Normal 7 4 3 3 5 4" xfId="31237" xr:uid="{00000000-0005-0000-0000-0000E67B0000}"/>
    <cellStyle name="Normal 7 4 3 3 6" xfId="31238" xr:uid="{00000000-0005-0000-0000-0000E77B0000}"/>
    <cellStyle name="Normal 7 4 3 3 6 2" xfId="31239" xr:uid="{00000000-0005-0000-0000-0000E87B0000}"/>
    <cellStyle name="Normal 7 4 3 3 6 2 2" xfId="31240" xr:uid="{00000000-0005-0000-0000-0000E97B0000}"/>
    <cellStyle name="Normal 7 4 3 3 6 2 2 2" xfId="31241" xr:uid="{00000000-0005-0000-0000-0000EA7B0000}"/>
    <cellStyle name="Normal 7 4 3 3 6 2 3" xfId="31242" xr:uid="{00000000-0005-0000-0000-0000EB7B0000}"/>
    <cellStyle name="Normal 7 4 3 3 6 3" xfId="31243" xr:uid="{00000000-0005-0000-0000-0000EC7B0000}"/>
    <cellStyle name="Normal 7 4 3 3 6 3 2" xfId="31244" xr:uid="{00000000-0005-0000-0000-0000ED7B0000}"/>
    <cellStyle name="Normal 7 4 3 3 6 4" xfId="31245" xr:uid="{00000000-0005-0000-0000-0000EE7B0000}"/>
    <cellStyle name="Normal 7 4 3 3 7" xfId="31246" xr:uid="{00000000-0005-0000-0000-0000EF7B0000}"/>
    <cellStyle name="Normal 7 4 3 3 7 2" xfId="31247" xr:uid="{00000000-0005-0000-0000-0000F07B0000}"/>
    <cellStyle name="Normal 7 4 3 3 7 2 2" xfId="31248" xr:uid="{00000000-0005-0000-0000-0000F17B0000}"/>
    <cellStyle name="Normal 7 4 3 3 7 2 2 2" xfId="31249" xr:uid="{00000000-0005-0000-0000-0000F27B0000}"/>
    <cellStyle name="Normal 7 4 3 3 7 2 3" xfId="31250" xr:uid="{00000000-0005-0000-0000-0000F37B0000}"/>
    <cellStyle name="Normal 7 4 3 3 7 3" xfId="31251" xr:uid="{00000000-0005-0000-0000-0000F47B0000}"/>
    <cellStyle name="Normal 7 4 3 3 7 3 2" xfId="31252" xr:uid="{00000000-0005-0000-0000-0000F57B0000}"/>
    <cellStyle name="Normal 7 4 3 3 7 4" xfId="31253" xr:uid="{00000000-0005-0000-0000-0000F67B0000}"/>
    <cellStyle name="Normal 7 4 3 3 8" xfId="31254" xr:uid="{00000000-0005-0000-0000-0000F77B0000}"/>
    <cellStyle name="Normal 7 4 3 3 8 2" xfId="31255" xr:uid="{00000000-0005-0000-0000-0000F87B0000}"/>
    <cellStyle name="Normal 7 4 3 3 8 2 2" xfId="31256" xr:uid="{00000000-0005-0000-0000-0000F97B0000}"/>
    <cellStyle name="Normal 7 4 3 3 8 2 2 2" xfId="31257" xr:uid="{00000000-0005-0000-0000-0000FA7B0000}"/>
    <cellStyle name="Normal 7 4 3 3 8 2 3" xfId="31258" xr:uid="{00000000-0005-0000-0000-0000FB7B0000}"/>
    <cellStyle name="Normal 7 4 3 3 8 3" xfId="31259" xr:uid="{00000000-0005-0000-0000-0000FC7B0000}"/>
    <cellStyle name="Normal 7 4 3 3 8 3 2" xfId="31260" xr:uid="{00000000-0005-0000-0000-0000FD7B0000}"/>
    <cellStyle name="Normal 7 4 3 3 8 4" xfId="31261" xr:uid="{00000000-0005-0000-0000-0000FE7B0000}"/>
    <cellStyle name="Normal 7 4 3 3 9" xfId="31262" xr:uid="{00000000-0005-0000-0000-0000FF7B0000}"/>
    <cellStyle name="Normal 7 4 3 3 9 2" xfId="31263" xr:uid="{00000000-0005-0000-0000-0000007C0000}"/>
    <cellStyle name="Normal 7 4 3 3 9 2 2" xfId="31264" xr:uid="{00000000-0005-0000-0000-0000017C0000}"/>
    <cellStyle name="Normal 7 4 3 3 9 3" xfId="31265" xr:uid="{00000000-0005-0000-0000-0000027C0000}"/>
    <cellStyle name="Normal 7 4 3 4" xfId="31266" xr:uid="{00000000-0005-0000-0000-0000037C0000}"/>
    <cellStyle name="Normal 7 4 3 4 10" xfId="31267" xr:uid="{00000000-0005-0000-0000-0000047C0000}"/>
    <cellStyle name="Normal 7 4 3 4 2" xfId="31268" xr:uid="{00000000-0005-0000-0000-0000057C0000}"/>
    <cellStyle name="Normal 7 4 3 4 2 2" xfId="31269" xr:uid="{00000000-0005-0000-0000-0000067C0000}"/>
    <cellStyle name="Normal 7 4 3 4 2 2 2" xfId="31270" xr:uid="{00000000-0005-0000-0000-0000077C0000}"/>
    <cellStyle name="Normal 7 4 3 4 2 2 2 2" xfId="31271" xr:uid="{00000000-0005-0000-0000-0000087C0000}"/>
    <cellStyle name="Normal 7 4 3 4 2 2 2 2 2" xfId="31272" xr:uid="{00000000-0005-0000-0000-0000097C0000}"/>
    <cellStyle name="Normal 7 4 3 4 2 2 2 3" xfId="31273" xr:uid="{00000000-0005-0000-0000-00000A7C0000}"/>
    <cellStyle name="Normal 7 4 3 4 2 2 3" xfId="31274" xr:uid="{00000000-0005-0000-0000-00000B7C0000}"/>
    <cellStyle name="Normal 7 4 3 4 2 2 3 2" xfId="31275" xr:uid="{00000000-0005-0000-0000-00000C7C0000}"/>
    <cellStyle name="Normal 7 4 3 4 2 2 4" xfId="31276" xr:uid="{00000000-0005-0000-0000-00000D7C0000}"/>
    <cellStyle name="Normal 7 4 3 4 2 3" xfId="31277" xr:uid="{00000000-0005-0000-0000-00000E7C0000}"/>
    <cellStyle name="Normal 7 4 3 4 2 3 2" xfId="31278" xr:uid="{00000000-0005-0000-0000-00000F7C0000}"/>
    <cellStyle name="Normal 7 4 3 4 2 3 2 2" xfId="31279" xr:uid="{00000000-0005-0000-0000-0000107C0000}"/>
    <cellStyle name="Normal 7 4 3 4 2 3 2 2 2" xfId="31280" xr:uid="{00000000-0005-0000-0000-0000117C0000}"/>
    <cellStyle name="Normal 7 4 3 4 2 3 2 3" xfId="31281" xr:uid="{00000000-0005-0000-0000-0000127C0000}"/>
    <cellStyle name="Normal 7 4 3 4 2 3 3" xfId="31282" xr:uid="{00000000-0005-0000-0000-0000137C0000}"/>
    <cellStyle name="Normal 7 4 3 4 2 3 3 2" xfId="31283" xr:uid="{00000000-0005-0000-0000-0000147C0000}"/>
    <cellStyle name="Normal 7 4 3 4 2 3 4" xfId="31284" xr:uid="{00000000-0005-0000-0000-0000157C0000}"/>
    <cellStyle name="Normal 7 4 3 4 2 4" xfId="31285" xr:uid="{00000000-0005-0000-0000-0000167C0000}"/>
    <cellStyle name="Normal 7 4 3 4 2 4 2" xfId="31286" xr:uid="{00000000-0005-0000-0000-0000177C0000}"/>
    <cellStyle name="Normal 7 4 3 4 2 4 2 2" xfId="31287" xr:uid="{00000000-0005-0000-0000-0000187C0000}"/>
    <cellStyle name="Normal 7 4 3 4 2 4 2 2 2" xfId="31288" xr:uid="{00000000-0005-0000-0000-0000197C0000}"/>
    <cellStyle name="Normal 7 4 3 4 2 4 2 3" xfId="31289" xr:uid="{00000000-0005-0000-0000-00001A7C0000}"/>
    <cellStyle name="Normal 7 4 3 4 2 4 3" xfId="31290" xr:uid="{00000000-0005-0000-0000-00001B7C0000}"/>
    <cellStyle name="Normal 7 4 3 4 2 4 3 2" xfId="31291" xr:uid="{00000000-0005-0000-0000-00001C7C0000}"/>
    <cellStyle name="Normal 7 4 3 4 2 4 4" xfId="31292" xr:uid="{00000000-0005-0000-0000-00001D7C0000}"/>
    <cellStyle name="Normal 7 4 3 4 2 5" xfId="31293" xr:uid="{00000000-0005-0000-0000-00001E7C0000}"/>
    <cellStyle name="Normal 7 4 3 4 2 5 2" xfId="31294" xr:uid="{00000000-0005-0000-0000-00001F7C0000}"/>
    <cellStyle name="Normal 7 4 3 4 2 5 2 2" xfId="31295" xr:uid="{00000000-0005-0000-0000-0000207C0000}"/>
    <cellStyle name="Normal 7 4 3 4 2 5 3" xfId="31296" xr:uid="{00000000-0005-0000-0000-0000217C0000}"/>
    <cellStyle name="Normal 7 4 3 4 2 6" xfId="31297" xr:uid="{00000000-0005-0000-0000-0000227C0000}"/>
    <cellStyle name="Normal 7 4 3 4 2 6 2" xfId="31298" xr:uid="{00000000-0005-0000-0000-0000237C0000}"/>
    <cellStyle name="Normal 7 4 3 4 2 7" xfId="31299" xr:uid="{00000000-0005-0000-0000-0000247C0000}"/>
    <cellStyle name="Normal 7 4 3 4 3" xfId="31300" xr:uid="{00000000-0005-0000-0000-0000257C0000}"/>
    <cellStyle name="Normal 7 4 3 4 3 2" xfId="31301" xr:uid="{00000000-0005-0000-0000-0000267C0000}"/>
    <cellStyle name="Normal 7 4 3 4 3 2 2" xfId="31302" xr:uid="{00000000-0005-0000-0000-0000277C0000}"/>
    <cellStyle name="Normal 7 4 3 4 3 2 2 2" xfId="31303" xr:uid="{00000000-0005-0000-0000-0000287C0000}"/>
    <cellStyle name="Normal 7 4 3 4 3 2 3" xfId="31304" xr:uid="{00000000-0005-0000-0000-0000297C0000}"/>
    <cellStyle name="Normal 7 4 3 4 3 3" xfId="31305" xr:uid="{00000000-0005-0000-0000-00002A7C0000}"/>
    <cellStyle name="Normal 7 4 3 4 3 3 2" xfId="31306" xr:uid="{00000000-0005-0000-0000-00002B7C0000}"/>
    <cellStyle name="Normal 7 4 3 4 3 4" xfId="31307" xr:uid="{00000000-0005-0000-0000-00002C7C0000}"/>
    <cellStyle name="Normal 7 4 3 4 4" xfId="31308" xr:uid="{00000000-0005-0000-0000-00002D7C0000}"/>
    <cellStyle name="Normal 7 4 3 4 4 2" xfId="31309" xr:uid="{00000000-0005-0000-0000-00002E7C0000}"/>
    <cellStyle name="Normal 7 4 3 4 4 2 2" xfId="31310" xr:uid="{00000000-0005-0000-0000-00002F7C0000}"/>
    <cellStyle name="Normal 7 4 3 4 4 2 2 2" xfId="31311" xr:uid="{00000000-0005-0000-0000-0000307C0000}"/>
    <cellStyle name="Normal 7 4 3 4 4 2 3" xfId="31312" xr:uid="{00000000-0005-0000-0000-0000317C0000}"/>
    <cellStyle name="Normal 7 4 3 4 4 3" xfId="31313" xr:uid="{00000000-0005-0000-0000-0000327C0000}"/>
    <cellStyle name="Normal 7 4 3 4 4 3 2" xfId="31314" xr:uid="{00000000-0005-0000-0000-0000337C0000}"/>
    <cellStyle name="Normal 7 4 3 4 4 4" xfId="31315" xr:uid="{00000000-0005-0000-0000-0000347C0000}"/>
    <cellStyle name="Normal 7 4 3 4 5" xfId="31316" xr:uid="{00000000-0005-0000-0000-0000357C0000}"/>
    <cellStyle name="Normal 7 4 3 4 5 2" xfId="31317" xr:uid="{00000000-0005-0000-0000-0000367C0000}"/>
    <cellStyle name="Normal 7 4 3 4 5 2 2" xfId="31318" xr:uid="{00000000-0005-0000-0000-0000377C0000}"/>
    <cellStyle name="Normal 7 4 3 4 5 2 2 2" xfId="31319" xr:uid="{00000000-0005-0000-0000-0000387C0000}"/>
    <cellStyle name="Normal 7 4 3 4 5 2 3" xfId="31320" xr:uid="{00000000-0005-0000-0000-0000397C0000}"/>
    <cellStyle name="Normal 7 4 3 4 5 3" xfId="31321" xr:uid="{00000000-0005-0000-0000-00003A7C0000}"/>
    <cellStyle name="Normal 7 4 3 4 5 3 2" xfId="31322" xr:uid="{00000000-0005-0000-0000-00003B7C0000}"/>
    <cellStyle name="Normal 7 4 3 4 5 4" xfId="31323" xr:uid="{00000000-0005-0000-0000-00003C7C0000}"/>
    <cellStyle name="Normal 7 4 3 4 6" xfId="31324" xr:uid="{00000000-0005-0000-0000-00003D7C0000}"/>
    <cellStyle name="Normal 7 4 3 4 6 2" xfId="31325" xr:uid="{00000000-0005-0000-0000-00003E7C0000}"/>
    <cellStyle name="Normal 7 4 3 4 6 2 2" xfId="31326" xr:uid="{00000000-0005-0000-0000-00003F7C0000}"/>
    <cellStyle name="Normal 7 4 3 4 6 2 2 2" xfId="31327" xr:uid="{00000000-0005-0000-0000-0000407C0000}"/>
    <cellStyle name="Normal 7 4 3 4 6 2 3" xfId="31328" xr:uid="{00000000-0005-0000-0000-0000417C0000}"/>
    <cellStyle name="Normal 7 4 3 4 6 3" xfId="31329" xr:uid="{00000000-0005-0000-0000-0000427C0000}"/>
    <cellStyle name="Normal 7 4 3 4 6 3 2" xfId="31330" xr:uid="{00000000-0005-0000-0000-0000437C0000}"/>
    <cellStyle name="Normal 7 4 3 4 6 4" xfId="31331" xr:uid="{00000000-0005-0000-0000-0000447C0000}"/>
    <cellStyle name="Normal 7 4 3 4 7" xfId="31332" xr:uid="{00000000-0005-0000-0000-0000457C0000}"/>
    <cellStyle name="Normal 7 4 3 4 7 2" xfId="31333" xr:uid="{00000000-0005-0000-0000-0000467C0000}"/>
    <cellStyle name="Normal 7 4 3 4 7 2 2" xfId="31334" xr:uid="{00000000-0005-0000-0000-0000477C0000}"/>
    <cellStyle name="Normal 7 4 3 4 7 3" xfId="31335" xr:uid="{00000000-0005-0000-0000-0000487C0000}"/>
    <cellStyle name="Normal 7 4 3 4 8" xfId="31336" xr:uid="{00000000-0005-0000-0000-0000497C0000}"/>
    <cellStyle name="Normal 7 4 3 4 8 2" xfId="31337" xr:uid="{00000000-0005-0000-0000-00004A7C0000}"/>
    <cellStyle name="Normal 7 4 3 4 9" xfId="31338" xr:uid="{00000000-0005-0000-0000-00004B7C0000}"/>
    <cellStyle name="Normal 7 4 3 4 9 2" xfId="31339" xr:uid="{00000000-0005-0000-0000-00004C7C0000}"/>
    <cellStyle name="Normal 7 4 3 5" xfId="31340" xr:uid="{00000000-0005-0000-0000-00004D7C0000}"/>
    <cellStyle name="Normal 7 4 3 5 2" xfId="31341" xr:uid="{00000000-0005-0000-0000-00004E7C0000}"/>
    <cellStyle name="Normal 7 4 3 5 2 2" xfId="31342" xr:uid="{00000000-0005-0000-0000-00004F7C0000}"/>
    <cellStyle name="Normal 7 4 3 5 2 2 2" xfId="31343" xr:uid="{00000000-0005-0000-0000-0000507C0000}"/>
    <cellStyle name="Normal 7 4 3 5 2 2 2 2" xfId="31344" xr:uid="{00000000-0005-0000-0000-0000517C0000}"/>
    <cellStyle name="Normal 7 4 3 5 2 2 2 2 2" xfId="31345" xr:uid="{00000000-0005-0000-0000-0000527C0000}"/>
    <cellStyle name="Normal 7 4 3 5 2 2 2 3" xfId="31346" xr:uid="{00000000-0005-0000-0000-0000537C0000}"/>
    <cellStyle name="Normal 7 4 3 5 2 2 3" xfId="31347" xr:uid="{00000000-0005-0000-0000-0000547C0000}"/>
    <cellStyle name="Normal 7 4 3 5 2 2 3 2" xfId="31348" xr:uid="{00000000-0005-0000-0000-0000557C0000}"/>
    <cellStyle name="Normal 7 4 3 5 2 2 4" xfId="31349" xr:uid="{00000000-0005-0000-0000-0000567C0000}"/>
    <cellStyle name="Normal 7 4 3 5 2 3" xfId="31350" xr:uid="{00000000-0005-0000-0000-0000577C0000}"/>
    <cellStyle name="Normal 7 4 3 5 2 3 2" xfId="31351" xr:uid="{00000000-0005-0000-0000-0000587C0000}"/>
    <cellStyle name="Normal 7 4 3 5 2 3 2 2" xfId="31352" xr:uid="{00000000-0005-0000-0000-0000597C0000}"/>
    <cellStyle name="Normal 7 4 3 5 2 3 2 2 2" xfId="31353" xr:uid="{00000000-0005-0000-0000-00005A7C0000}"/>
    <cellStyle name="Normal 7 4 3 5 2 3 2 3" xfId="31354" xr:uid="{00000000-0005-0000-0000-00005B7C0000}"/>
    <cellStyle name="Normal 7 4 3 5 2 3 3" xfId="31355" xr:uid="{00000000-0005-0000-0000-00005C7C0000}"/>
    <cellStyle name="Normal 7 4 3 5 2 3 3 2" xfId="31356" xr:uid="{00000000-0005-0000-0000-00005D7C0000}"/>
    <cellStyle name="Normal 7 4 3 5 2 3 4" xfId="31357" xr:uid="{00000000-0005-0000-0000-00005E7C0000}"/>
    <cellStyle name="Normal 7 4 3 5 2 4" xfId="31358" xr:uid="{00000000-0005-0000-0000-00005F7C0000}"/>
    <cellStyle name="Normal 7 4 3 5 2 4 2" xfId="31359" xr:uid="{00000000-0005-0000-0000-0000607C0000}"/>
    <cellStyle name="Normal 7 4 3 5 2 4 2 2" xfId="31360" xr:uid="{00000000-0005-0000-0000-0000617C0000}"/>
    <cellStyle name="Normal 7 4 3 5 2 4 2 2 2" xfId="31361" xr:uid="{00000000-0005-0000-0000-0000627C0000}"/>
    <cellStyle name="Normal 7 4 3 5 2 4 2 3" xfId="31362" xr:uid="{00000000-0005-0000-0000-0000637C0000}"/>
    <cellStyle name="Normal 7 4 3 5 2 4 3" xfId="31363" xr:uid="{00000000-0005-0000-0000-0000647C0000}"/>
    <cellStyle name="Normal 7 4 3 5 2 4 3 2" xfId="31364" xr:uid="{00000000-0005-0000-0000-0000657C0000}"/>
    <cellStyle name="Normal 7 4 3 5 2 4 4" xfId="31365" xr:uid="{00000000-0005-0000-0000-0000667C0000}"/>
    <cellStyle name="Normal 7 4 3 5 2 5" xfId="31366" xr:uid="{00000000-0005-0000-0000-0000677C0000}"/>
    <cellStyle name="Normal 7 4 3 5 2 5 2" xfId="31367" xr:uid="{00000000-0005-0000-0000-0000687C0000}"/>
    <cellStyle name="Normal 7 4 3 5 2 5 2 2" xfId="31368" xr:uid="{00000000-0005-0000-0000-0000697C0000}"/>
    <cellStyle name="Normal 7 4 3 5 2 5 3" xfId="31369" xr:uid="{00000000-0005-0000-0000-00006A7C0000}"/>
    <cellStyle name="Normal 7 4 3 5 2 6" xfId="31370" xr:uid="{00000000-0005-0000-0000-00006B7C0000}"/>
    <cellStyle name="Normal 7 4 3 5 2 6 2" xfId="31371" xr:uid="{00000000-0005-0000-0000-00006C7C0000}"/>
    <cellStyle name="Normal 7 4 3 5 2 7" xfId="31372" xr:uid="{00000000-0005-0000-0000-00006D7C0000}"/>
    <cellStyle name="Normal 7 4 3 5 3" xfId="31373" xr:uid="{00000000-0005-0000-0000-00006E7C0000}"/>
    <cellStyle name="Normal 7 4 3 5 3 2" xfId="31374" xr:uid="{00000000-0005-0000-0000-00006F7C0000}"/>
    <cellStyle name="Normal 7 4 3 5 3 2 2" xfId="31375" xr:uid="{00000000-0005-0000-0000-0000707C0000}"/>
    <cellStyle name="Normal 7 4 3 5 3 2 2 2" xfId="31376" xr:uid="{00000000-0005-0000-0000-0000717C0000}"/>
    <cellStyle name="Normal 7 4 3 5 3 2 3" xfId="31377" xr:uid="{00000000-0005-0000-0000-0000727C0000}"/>
    <cellStyle name="Normal 7 4 3 5 3 3" xfId="31378" xr:uid="{00000000-0005-0000-0000-0000737C0000}"/>
    <cellStyle name="Normal 7 4 3 5 3 3 2" xfId="31379" xr:uid="{00000000-0005-0000-0000-0000747C0000}"/>
    <cellStyle name="Normal 7 4 3 5 3 4" xfId="31380" xr:uid="{00000000-0005-0000-0000-0000757C0000}"/>
    <cellStyle name="Normal 7 4 3 5 4" xfId="31381" xr:uid="{00000000-0005-0000-0000-0000767C0000}"/>
    <cellStyle name="Normal 7 4 3 5 4 2" xfId="31382" xr:uid="{00000000-0005-0000-0000-0000777C0000}"/>
    <cellStyle name="Normal 7 4 3 5 4 2 2" xfId="31383" xr:uid="{00000000-0005-0000-0000-0000787C0000}"/>
    <cellStyle name="Normal 7 4 3 5 4 2 2 2" xfId="31384" xr:uid="{00000000-0005-0000-0000-0000797C0000}"/>
    <cellStyle name="Normal 7 4 3 5 4 2 3" xfId="31385" xr:uid="{00000000-0005-0000-0000-00007A7C0000}"/>
    <cellStyle name="Normal 7 4 3 5 4 3" xfId="31386" xr:uid="{00000000-0005-0000-0000-00007B7C0000}"/>
    <cellStyle name="Normal 7 4 3 5 4 3 2" xfId="31387" xr:uid="{00000000-0005-0000-0000-00007C7C0000}"/>
    <cellStyle name="Normal 7 4 3 5 4 4" xfId="31388" xr:uid="{00000000-0005-0000-0000-00007D7C0000}"/>
    <cellStyle name="Normal 7 4 3 5 5" xfId="31389" xr:uid="{00000000-0005-0000-0000-00007E7C0000}"/>
    <cellStyle name="Normal 7 4 3 5 5 2" xfId="31390" xr:uid="{00000000-0005-0000-0000-00007F7C0000}"/>
    <cellStyle name="Normal 7 4 3 5 5 2 2" xfId="31391" xr:uid="{00000000-0005-0000-0000-0000807C0000}"/>
    <cellStyle name="Normal 7 4 3 5 5 2 2 2" xfId="31392" xr:uid="{00000000-0005-0000-0000-0000817C0000}"/>
    <cellStyle name="Normal 7 4 3 5 5 2 3" xfId="31393" xr:uid="{00000000-0005-0000-0000-0000827C0000}"/>
    <cellStyle name="Normal 7 4 3 5 5 3" xfId="31394" xr:uid="{00000000-0005-0000-0000-0000837C0000}"/>
    <cellStyle name="Normal 7 4 3 5 5 3 2" xfId="31395" xr:uid="{00000000-0005-0000-0000-0000847C0000}"/>
    <cellStyle name="Normal 7 4 3 5 5 4" xfId="31396" xr:uid="{00000000-0005-0000-0000-0000857C0000}"/>
    <cellStyle name="Normal 7 4 3 5 6" xfId="31397" xr:uid="{00000000-0005-0000-0000-0000867C0000}"/>
    <cellStyle name="Normal 7 4 3 5 6 2" xfId="31398" xr:uid="{00000000-0005-0000-0000-0000877C0000}"/>
    <cellStyle name="Normal 7 4 3 5 6 2 2" xfId="31399" xr:uid="{00000000-0005-0000-0000-0000887C0000}"/>
    <cellStyle name="Normal 7 4 3 5 6 3" xfId="31400" xr:uid="{00000000-0005-0000-0000-0000897C0000}"/>
    <cellStyle name="Normal 7 4 3 5 7" xfId="31401" xr:uid="{00000000-0005-0000-0000-00008A7C0000}"/>
    <cellStyle name="Normal 7 4 3 5 7 2" xfId="31402" xr:uid="{00000000-0005-0000-0000-00008B7C0000}"/>
    <cellStyle name="Normal 7 4 3 5 8" xfId="31403" xr:uid="{00000000-0005-0000-0000-00008C7C0000}"/>
    <cellStyle name="Normal 7 4 3 5 8 2" xfId="31404" xr:uid="{00000000-0005-0000-0000-00008D7C0000}"/>
    <cellStyle name="Normal 7 4 3 5 9" xfId="31405" xr:uid="{00000000-0005-0000-0000-00008E7C0000}"/>
    <cellStyle name="Normal 7 4 3 6" xfId="31406" xr:uid="{00000000-0005-0000-0000-00008F7C0000}"/>
    <cellStyle name="Normal 7 4 3 6 2" xfId="31407" xr:uid="{00000000-0005-0000-0000-0000907C0000}"/>
    <cellStyle name="Normal 7 4 3 6 2 2" xfId="31408" xr:uid="{00000000-0005-0000-0000-0000917C0000}"/>
    <cellStyle name="Normal 7 4 3 6 2 2 2" xfId="31409" xr:uid="{00000000-0005-0000-0000-0000927C0000}"/>
    <cellStyle name="Normal 7 4 3 6 2 2 2 2" xfId="31410" xr:uid="{00000000-0005-0000-0000-0000937C0000}"/>
    <cellStyle name="Normal 7 4 3 6 2 2 2 2 2" xfId="31411" xr:uid="{00000000-0005-0000-0000-0000947C0000}"/>
    <cellStyle name="Normal 7 4 3 6 2 2 2 3" xfId="31412" xr:uid="{00000000-0005-0000-0000-0000957C0000}"/>
    <cellStyle name="Normal 7 4 3 6 2 2 3" xfId="31413" xr:uid="{00000000-0005-0000-0000-0000967C0000}"/>
    <cellStyle name="Normal 7 4 3 6 2 2 3 2" xfId="31414" xr:uid="{00000000-0005-0000-0000-0000977C0000}"/>
    <cellStyle name="Normal 7 4 3 6 2 2 4" xfId="31415" xr:uid="{00000000-0005-0000-0000-0000987C0000}"/>
    <cellStyle name="Normal 7 4 3 6 2 3" xfId="31416" xr:uid="{00000000-0005-0000-0000-0000997C0000}"/>
    <cellStyle name="Normal 7 4 3 6 2 3 2" xfId="31417" xr:uid="{00000000-0005-0000-0000-00009A7C0000}"/>
    <cellStyle name="Normal 7 4 3 6 2 3 2 2" xfId="31418" xr:uid="{00000000-0005-0000-0000-00009B7C0000}"/>
    <cellStyle name="Normal 7 4 3 6 2 3 2 2 2" xfId="31419" xr:uid="{00000000-0005-0000-0000-00009C7C0000}"/>
    <cellStyle name="Normal 7 4 3 6 2 3 2 3" xfId="31420" xr:uid="{00000000-0005-0000-0000-00009D7C0000}"/>
    <cellStyle name="Normal 7 4 3 6 2 3 3" xfId="31421" xr:uid="{00000000-0005-0000-0000-00009E7C0000}"/>
    <cellStyle name="Normal 7 4 3 6 2 3 3 2" xfId="31422" xr:uid="{00000000-0005-0000-0000-00009F7C0000}"/>
    <cellStyle name="Normal 7 4 3 6 2 3 4" xfId="31423" xr:uid="{00000000-0005-0000-0000-0000A07C0000}"/>
    <cellStyle name="Normal 7 4 3 6 2 4" xfId="31424" xr:uid="{00000000-0005-0000-0000-0000A17C0000}"/>
    <cellStyle name="Normal 7 4 3 6 2 4 2" xfId="31425" xr:uid="{00000000-0005-0000-0000-0000A27C0000}"/>
    <cellStyle name="Normal 7 4 3 6 2 4 2 2" xfId="31426" xr:uid="{00000000-0005-0000-0000-0000A37C0000}"/>
    <cellStyle name="Normal 7 4 3 6 2 4 2 2 2" xfId="31427" xr:uid="{00000000-0005-0000-0000-0000A47C0000}"/>
    <cellStyle name="Normal 7 4 3 6 2 4 2 3" xfId="31428" xr:uid="{00000000-0005-0000-0000-0000A57C0000}"/>
    <cellStyle name="Normal 7 4 3 6 2 4 3" xfId="31429" xr:uid="{00000000-0005-0000-0000-0000A67C0000}"/>
    <cellStyle name="Normal 7 4 3 6 2 4 3 2" xfId="31430" xr:uid="{00000000-0005-0000-0000-0000A77C0000}"/>
    <cellStyle name="Normal 7 4 3 6 2 4 4" xfId="31431" xr:uid="{00000000-0005-0000-0000-0000A87C0000}"/>
    <cellStyle name="Normal 7 4 3 6 2 5" xfId="31432" xr:uid="{00000000-0005-0000-0000-0000A97C0000}"/>
    <cellStyle name="Normal 7 4 3 6 2 5 2" xfId="31433" xr:uid="{00000000-0005-0000-0000-0000AA7C0000}"/>
    <cellStyle name="Normal 7 4 3 6 2 5 2 2" xfId="31434" xr:uid="{00000000-0005-0000-0000-0000AB7C0000}"/>
    <cellStyle name="Normal 7 4 3 6 2 5 3" xfId="31435" xr:uid="{00000000-0005-0000-0000-0000AC7C0000}"/>
    <cellStyle name="Normal 7 4 3 6 2 6" xfId="31436" xr:uid="{00000000-0005-0000-0000-0000AD7C0000}"/>
    <cellStyle name="Normal 7 4 3 6 2 6 2" xfId="31437" xr:uid="{00000000-0005-0000-0000-0000AE7C0000}"/>
    <cellStyle name="Normal 7 4 3 6 2 7" xfId="31438" xr:uid="{00000000-0005-0000-0000-0000AF7C0000}"/>
    <cellStyle name="Normal 7 4 3 6 3" xfId="31439" xr:uid="{00000000-0005-0000-0000-0000B07C0000}"/>
    <cellStyle name="Normal 7 4 3 6 3 2" xfId="31440" xr:uid="{00000000-0005-0000-0000-0000B17C0000}"/>
    <cellStyle name="Normal 7 4 3 6 3 2 2" xfId="31441" xr:uid="{00000000-0005-0000-0000-0000B27C0000}"/>
    <cellStyle name="Normal 7 4 3 6 3 2 2 2" xfId="31442" xr:uid="{00000000-0005-0000-0000-0000B37C0000}"/>
    <cellStyle name="Normal 7 4 3 6 3 2 3" xfId="31443" xr:uid="{00000000-0005-0000-0000-0000B47C0000}"/>
    <cellStyle name="Normal 7 4 3 6 3 3" xfId="31444" xr:uid="{00000000-0005-0000-0000-0000B57C0000}"/>
    <cellStyle name="Normal 7 4 3 6 3 3 2" xfId="31445" xr:uid="{00000000-0005-0000-0000-0000B67C0000}"/>
    <cellStyle name="Normal 7 4 3 6 3 4" xfId="31446" xr:uid="{00000000-0005-0000-0000-0000B77C0000}"/>
    <cellStyle name="Normal 7 4 3 6 4" xfId="31447" xr:uid="{00000000-0005-0000-0000-0000B87C0000}"/>
    <cellStyle name="Normal 7 4 3 6 4 2" xfId="31448" xr:uid="{00000000-0005-0000-0000-0000B97C0000}"/>
    <cellStyle name="Normal 7 4 3 6 4 2 2" xfId="31449" xr:uid="{00000000-0005-0000-0000-0000BA7C0000}"/>
    <cellStyle name="Normal 7 4 3 6 4 2 2 2" xfId="31450" xr:uid="{00000000-0005-0000-0000-0000BB7C0000}"/>
    <cellStyle name="Normal 7 4 3 6 4 2 3" xfId="31451" xr:uid="{00000000-0005-0000-0000-0000BC7C0000}"/>
    <cellStyle name="Normal 7 4 3 6 4 3" xfId="31452" xr:uid="{00000000-0005-0000-0000-0000BD7C0000}"/>
    <cellStyle name="Normal 7 4 3 6 4 3 2" xfId="31453" xr:uid="{00000000-0005-0000-0000-0000BE7C0000}"/>
    <cellStyle name="Normal 7 4 3 6 4 4" xfId="31454" xr:uid="{00000000-0005-0000-0000-0000BF7C0000}"/>
    <cellStyle name="Normal 7 4 3 6 5" xfId="31455" xr:uid="{00000000-0005-0000-0000-0000C07C0000}"/>
    <cellStyle name="Normal 7 4 3 6 5 2" xfId="31456" xr:uid="{00000000-0005-0000-0000-0000C17C0000}"/>
    <cellStyle name="Normal 7 4 3 6 5 2 2" xfId="31457" xr:uid="{00000000-0005-0000-0000-0000C27C0000}"/>
    <cellStyle name="Normal 7 4 3 6 5 2 2 2" xfId="31458" xr:uid="{00000000-0005-0000-0000-0000C37C0000}"/>
    <cellStyle name="Normal 7 4 3 6 5 2 3" xfId="31459" xr:uid="{00000000-0005-0000-0000-0000C47C0000}"/>
    <cellStyle name="Normal 7 4 3 6 5 3" xfId="31460" xr:uid="{00000000-0005-0000-0000-0000C57C0000}"/>
    <cellStyle name="Normal 7 4 3 6 5 3 2" xfId="31461" xr:uid="{00000000-0005-0000-0000-0000C67C0000}"/>
    <cellStyle name="Normal 7 4 3 6 5 4" xfId="31462" xr:uid="{00000000-0005-0000-0000-0000C77C0000}"/>
    <cellStyle name="Normal 7 4 3 6 6" xfId="31463" xr:uid="{00000000-0005-0000-0000-0000C87C0000}"/>
    <cellStyle name="Normal 7 4 3 6 6 2" xfId="31464" xr:uid="{00000000-0005-0000-0000-0000C97C0000}"/>
    <cellStyle name="Normal 7 4 3 6 6 2 2" xfId="31465" xr:uid="{00000000-0005-0000-0000-0000CA7C0000}"/>
    <cellStyle name="Normal 7 4 3 6 6 3" xfId="31466" xr:uid="{00000000-0005-0000-0000-0000CB7C0000}"/>
    <cellStyle name="Normal 7 4 3 6 7" xfId="31467" xr:uid="{00000000-0005-0000-0000-0000CC7C0000}"/>
    <cellStyle name="Normal 7 4 3 6 7 2" xfId="31468" xr:uid="{00000000-0005-0000-0000-0000CD7C0000}"/>
    <cellStyle name="Normal 7 4 3 6 8" xfId="31469" xr:uid="{00000000-0005-0000-0000-0000CE7C0000}"/>
    <cellStyle name="Normal 7 4 3 7" xfId="31470" xr:uid="{00000000-0005-0000-0000-0000CF7C0000}"/>
    <cellStyle name="Normal 7 4 3 7 2" xfId="31471" xr:uid="{00000000-0005-0000-0000-0000D07C0000}"/>
    <cellStyle name="Normal 7 4 3 7 2 2" xfId="31472" xr:uid="{00000000-0005-0000-0000-0000D17C0000}"/>
    <cellStyle name="Normal 7 4 3 7 2 2 2" xfId="31473" xr:uid="{00000000-0005-0000-0000-0000D27C0000}"/>
    <cellStyle name="Normal 7 4 3 7 2 2 2 2" xfId="31474" xr:uid="{00000000-0005-0000-0000-0000D37C0000}"/>
    <cellStyle name="Normal 7 4 3 7 2 2 3" xfId="31475" xr:uid="{00000000-0005-0000-0000-0000D47C0000}"/>
    <cellStyle name="Normal 7 4 3 7 2 3" xfId="31476" xr:uid="{00000000-0005-0000-0000-0000D57C0000}"/>
    <cellStyle name="Normal 7 4 3 7 2 3 2" xfId="31477" xr:uid="{00000000-0005-0000-0000-0000D67C0000}"/>
    <cellStyle name="Normal 7 4 3 7 2 4" xfId="31478" xr:uid="{00000000-0005-0000-0000-0000D77C0000}"/>
    <cellStyle name="Normal 7 4 3 7 3" xfId="31479" xr:uid="{00000000-0005-0000-0000-0000D87C0000}"/>
    <cellStyle name="Normal 7 4 3 7 3 2" xfId="31480" xr:uid="{00000000-0005-0000-0000-0000D97C0000}"/>
    <cellStyle name="Normal 7 4 3 7 3 2 2" xfId="31481" xr:uid="{00000000-0005-0000-0000-0000DA7C0000}"/>
    <cellStyle name="Normal 7 4 3 7 3 2 2 2" xfId="31482" xr:uid="{00000000-0005-0000-0000-0000DB7C0000}"/>
    <cellStyle name="Normal 7 4 3 7 3 2 3" xfId="31483" xr:uid="{00000000-0005-0000-0000-0000DC7C0000}"/>
    <cellStyle name="Normal 7 4 3 7 3 3" xfId="31484" xr:uid="{00000000-0005-0000-0000-0000DD7C0000}"/>
    <cellStyle name="Normal 7 4 3 7 3 3 2" xfId="31485" xr:uid="{00000000-0005-0000-0000-0000DE7C0000}"/>
    <cellStyle name="Normal 7 4 3 7 3 4" xfId="31486" xr:uid="{00000000-0005-0000-0000-0000DF7C0000}"/>
    <cellStyle name="Normal 7 4 3 7 4" xfId="31487" xr:uid="{00000000-0005-0000-0000-0000E07C0000}"/>
    <cellStyle name="Normal 7 4 3 7 4 2" xfId="31488" xr:uid="{00000000-0005-0000-0000-0000E17C0000}"/>
    <cellStyle name="Normal 7 4 3 7 4 2 2" xfId="31489" xr:uid="{00000000-0005-0000-0000-0000E27C0000}"/>
    <cellStyle name="Normal 7 4 3 7 4 2 2 2" xfId="31490" xr:uid="{00000000-0005-0000-0000-0000E37C0000}"/>
    <cellStyle name="Normal 7 4 3 7 4 2 3" xfId="31491" xr:uid="{00000000-0005-0000-0000-0000E47C0000}"/>
    <cellStyle name="Normal 7 4 3 7 4 3" xfId="31492" xr:uid="{00000000-0005-0000-0000-0000E57C0000}"/>
    <cellStyle name="Normal 7 4 3 7 4 3 2" xfId="31493" xr:uid="{00000000-0005-0000-0000-0000E67C0000}"/>
    <cellStyle name="Normal 7 4 3 7 4 4" xfId="31494" xr:uid="{00000000-0005-0000-0000-0000E77C0000}"/>
    <cellStyle name="Normal 7 4 3 7 5" xfId="31495" xr:uid="{00000000-0005-0000-0000-0000E87C0000}"/>
    <cellStyle name="Normal 7 4 3 7 5 2" xfId="31496" xr:uid="{00000000-0005-0000-0000-0000E97C0000}"/>
    <cellStyle name="Normal 7 4 3 7 5 2 2" xfId="31497" xr:uid="{00000000-0005-0000-0000-0000EA7C0000}"/>
    <cellStyle name="Normal 7 4 3 7 5 3" xfId="31498" xr:uid="{00000000-0005-0000-0000-0000EB7C0000}"/>
    <cellStyle name="Normal 7 4 3 7 6" xfId="31499" xr:uid="{00000000-0005-0000-0000-0000EC7C0000}"/>
    <cellStyle name="Normal 7 4 3 7 6 2" xfId="31500" xr:uid="{00000000-0005-0000-0000-0000ED7C0000}"/>
    <cellStyle name="Normal 7 4 3 7 7" xfId="31501" xr:uid="{00000000-0005-0000-0000-0000EE7C0000}"/>
    <cellStyle name="Normal 7 4 3 8" xfId="31502" xr:uid="{00000000-0005-0000-0000-0000EF7C0000}"/>
    <cellStyle name="Normal 7 4 3 8 2" xfId="31503" xr:uid="{00000000-0005-0000-0000-0000F07C0000}"/>
    <cellStyle name="Normal 7 4 3 8 2 2" xfId="31504" xr:uid="{00000000-0005-0000-0000-0000F17C0000}"/>
    <cellStyle name="Normal 7 4 3 8 2 2 2" xfId="31505" xr:uid="{00000000-0005-0000-0000-0000F27C0000}"/>
    <cellStyle name="Normal 7 4 3 8 2 3" xfId="31506" xr:uid="{00000000-0005-0000-0000-0000F37C0000}"/>
    <cellStyle name="Normal 7 4 3 8 3" xfId="31507" xr:uid="{00000000-0005-0000-0000-0000F47C0000}"/>
    <cellStyle name="Normal 7 4 3 8 3 2" xfId="31508" xr:uid="{00000000-0005-0000-0000-0000F57C0000}"/>
    <cellStyle name="Normal 7 4 3 8 4" xfId="31509" xr:uid="{00000000-0005-0000-0000-0000F67C0000}"/>
    <cellStyle name="Normal 7 4 3 9" xfId="31510" xr:uid="{00000000-0005-0000-0000-0000F77C0000}"/>
    <cellStyle name="Normal 7 4 3 9 2" xfId="31511" xr:uid="{00000000-0005-0000-0000-0000F87C0000}"/>
    <cellStyle name="Normal 7 4 3 9 2 2" xfId="31512" xr:uid="{00000000-0005-0000-0000-0000F97C0000}"/>
    <cellStyle name="Normal 7 4 3 9 2 2 2" xfId="31513" xr:uid="{00000000-0005-0000-0000-0000FA7C0000}"/>
    <cellStyle name="Normal 7 4 3 9 2 3" xfId="31514" xr:uid="{00000000-0005-0000-0000-0000FB7C0000}"/>
    <cellStyle name="Normal 7 4 3 9 3" xfId="31515" xr:uid="{00000000-0005-0000-0000-0000FC7C0000}"/>
    <cellStyle name="Normal 7 4 3 9 3 2" xfId="31516" xr:uid="{00000000-0005-0000-0000-0000FD7C0000}"/>
    <cellStyle name="Normal 7 4 3 9 4" xfId="31517" xr:uid="{00000000-0005-0000-0000-0000FE7C0000}"/>
    <cellStyle name="Normal 7 4 4" xfId="1216" xr:uid="{00000000-0005-0000-0000-0000FF7C0000}"/>
    <cellStyle name="Normal 7 4 4 10" xfId="31519" xr:uid="{00000000-0005-0000-0000-0000007D0000}"/>
    <cellStyle name="Normal 7 4 4 10 2" xfId="31520" xr:uid="{00000000-0005-0000-0000-0000017D0000}"/>
    <cellStyle name="Normal 7 4 4 10 2 2" xfId="31521" xr:uid="{00000000-0005-0000-0000-0000027D0000}"/>
    <cellStyle name="Normal 7 4 4 10 2 2 2" xfId="31522" xr:uid="{00000000-0005-0000-0000-0000037D0000}"/>
    <cellStyle name="Normal 7 4 4 10 2 3" xfId="31523" xr:uid="{00000000-0005-0000-0000-0000047D0000}"/>
    <cellStyle name="Normal 7 4 4 10 3" xfId="31524" xr:uid="{00000000-0005-0000-0000-0000057D0000}"/>
    <cellStyle name="Normal 7 4 4 10 3 2" xfId="31525" xr:uid="{00000000-0005-0000-0000-0000067D0000}"/>
    <cellStyle name="Normal 7 4 4 10 4" xfId="31526" xr:uid="{00000000-0005-0000-0000-0000077D0000}"/>
    <cellStyle name="Normal 7 4 4 11" xfId="31527" xr:uid="{00000000-0005-0000-0000-0000087D0000}"/>
    <cellStyle name="Normal 7 4 4 11 2" xfId="31528" xr:uid="{00000000-0005-0000-0000-0000097D0000}"/>
    <cellStyle name="Normal 7 4 4 11 2 2" xfId="31529" xr:uid="{00000000-0005-0000-0000-00000A7D0000}"/>
    <cellStyle name="Normal 7 4 4 11 3" xfId="31530" xr:uid="{00000000-0005-0000-0000-00000B7D0000}"/>
    <cellStyle name="Normal 7 4 4 12" xfId="31531" xr:uid="{00000000-0005-0000-0000-00000C7D0000}"/>
    <cellStyle name="Normal 7 4 4 12 2" xfId="31532" xr:uid="{00000000-0005-0000-0000-00000D7D0000}"/>
    <cellStyle name="Normal 7 4 4 13" xfId="31533" xr:uid="{00000000-0005-0000-0000-00000E7D0000}"/>
    <cellStyle name="Normal 7 4 4 13 2" xfId="31534" xr:uid="{00000000-0005-0000-0000-00000F7D0000}"/>
    <cellStyle name="Normal 7 4 4 14" xfId="31535" xr:uid="{00000000-0005-0000-0000-0000107D0000}"/>
    <cellStyle name="Normal 7 4 4 15" xfId="31518" xr:uid="{00000000-0005-0000-0000-0000117D0000}"/>
    <cellStyle name="Normal 7 4 4 2" xfId="31536" xr:uid="{00000000-0005-0000-0000-0000127D0000}"/>
    <cellStyle name="Normal 7 4 4 2 10" xfId="31537" xr:uid="{00000000-0005-0000-0000-0000137D0000}"/>
    <cellStyle name="Normal 7 4 4 2 10 2" xfId="31538" xr:uid="{00000000-0005-0000-0000-0000147D0000}"/>
    <cellStyle name="Normal 7 4 4 2 11" xfId="31539" xr:uid="{00000000-0005-0000-0000-0000157D0000}"/>
    <cellStyle name="Normal 7 4 4 2 2" xfId="31540" xr:uid="{00000000-0005-0000-0000-0000167D0000}"/>
    <cellStyle name="Normal 7 4 4 2 2 2" xfId="31541" xr:uid="{00000000-0005-0000-0000-0000177D0000}"/>
    <cellStyle name="Normal 7 4 4 2 2 2 2" xfId="31542" xr:uid="{00000000-0005-0000-0000-0000187D0000}"/>
    <cellStyle name="Normal 7 4 4 2 2 2 2 2" xfId="31543" xr:uid="{00000000-0005-0000-0000-0000197D0000}"/>
    <cellStyle name="Normal 7 4 4 2 2 2 2 2 2" xfId="31544" xr:uid="{00000000-0005-0000-0000-00001A7D0000}"/>
    <cellStyle name="Normal 7 4 4 2 2 2 2 2 2 2" xfId="31545" xr:uid="{00000000-0005-0000-0000-00001B7D0000}"/>
    <cellStyle name="Normal 7 4 4 2 2 2 2 2 3" xfId="31546" xr:uid="{00000000-0005-0000-0000-00001C7D0000}"/>
    <cellStyle name="Normal 7 4 4 2 2 2 2 3" xfId="31547" xr:uid="{00000000-0005-0000-0000-00001D7D0000}"/>
    <cellStyle name="Normal 7 4 4 2 2 2 2 3 2" xfId="31548" xr:uid="{00000000-0005-0000-0000-00001E7D0000}"/>
    <cellStyle name="Normal 7 4 4 2 2 2 2 4" xfId="31549" xr:uid="{00000000-0005-0000-0000-00001F7D0000}"/>
    <cellStyle name="Normal 7 4 4 2 2 2 3" xfId="31550" xr:uid="{00000000-0005-0000-0000-0000207D0000}"/>
    <cellStyle name="Normal 7 4 4 2 2 2 3 2" xfId="31551" xr:uid="{00000000-0005-0000-0000-0000217D0000}"/>
    <cellStyle name="Normal 7 4 4 2 2 2 3 2 2" xfId="31552" xr:uid="{00000000-0005-0000-0000-0000227D0000}"/>
    <cellStyle name="Normal 7 4 4 2 2 2 3 2 2 2" xfId="31553" xr:uid="{00000000-0005-0000-0000-0000237D0000}"/>
    <cellStyle name="Normal 7 4 4 2 2 2 3 2 3" xfId="31554" xr:uid="{00000000-0005-0000-0000-0000247D0000}"/>
    <cellStyle name="Normal 7 4 4 2 2 2 3 3" xfId="31555" xr:uid="{00000000-0005-0000-0000-0000257D0000}"/>
    <cellStyle name="Normal 7 4 4 2 2 2 3 3 2" xfId="31556" xr:uid="{00000000-0005-0000-0000-0000267D0000}"/>
    <cellStyle name="Normal 7 4 4 2 2 2 3 4" xfId="31557" xr:uid="{00000000-0005-0000-0000-0000277D0000}"/>
    <cellStyle name="Normal 7 4 4 2 2 2 4" xfId="31558" xr:uid="{00000000-0005-0000-0000-0000287D0000}"/>
    <cellStyle name="Normal 7 4 4 2 2 2 4 2" xfId="31559" xr:uid="{00000000-0005-0000-0000-0000297D0000}"/>
    <cellStyle name="Normal 7 4 4 2 2 2 4 2 2" xfId="31560" xr:uid="{00000000-0005-0000-0000-00002A7D0000}"/>
    <cellStyle name="Normal 7 4 4 2 2 2 4 2 2 2" xfId="31561" xr:uid="{00000000-0005-0000-0000-00002B7D0000}"/>
    <cellStyle name="Normal 7 4 4 2 2 2 4 2 3" xfId="31562" xr:uid="{00000000-0005-0000-0000-00002C7D0000}"/>
    <cellStyle name="Normal 7 4 4 2 2 2 4 3" xfId="31563" xr:uid="{00000000-0005-0000-0000-00002D7D0000}"/>
    <cellStyle name="Normal 7 4 4 2 2 2 4 3 2" xfId="31564" xr:uid="{00000000-0005-0000-0000-00002E7D0000}"/>
    <cellStyle name="Normal 7 4 4 2 2 2 4 4" xfId="31565" xr:uid="{00000000-0005-0000-0000-00002F7D0000}"/>
    <cellStyle name="Normal 7 4 4 2 2 2 5" xfId="31566" xr:uid="{00000000-0005-0000-0000-0000307D0000}"/>
    <cellStyle name="Normal 7 4 4 2 2 2 5 2" xfId="31567" xr:uid="{00000000-0005-0000-0000-0000317D0000}"/>
    <cellStyle name="Normal 7 4 4 2 2 2 5 2 2" xfId="31568" xr:uid="{00000000-0005-0000-0000-0000327D0000}"/>
    <cellStyle name="Normal 7 4 4 2 2 2 5 3" xfId="31569" xr:uid="{00000000-0005-0000-0000-0000337D0000}"/>
    <cellStyle name="Normal 7 4 4 2 2 2 6" xfId="31570" xr:uid="{00000000-0005-0000-0000-0000347D0000}"/>
    <cellStyle name="Normal 7 4 4 2 2 2 6 2" xfId="31571" xr:uid="{00000000-0005-0000-0000-0000357D0000}"/>
    <cellStyle name="Normal 7 4 4 2 2 2 7" xfId="31572" xr:uid="{00000000-0005-0000-0000-0000367D0000}"/>
    <cellStyle name="Normal 7 4 4 2 2 3" xfId="31573" xr:uid="{00000000-0005-0000-0000-0000377D0000}"/>
    <cellStyle name="Normal 7 4 4 2 2 3 2" xfId="31574" xr:uid="{00000000-0005-0000-0000-0000387D0000}"/>
    <cellStyle name="Normal 7 4 4 2 2 3 2 2" xfId="31575" xr:uid="{00000000-0005-0000-0000-0000397D0000}"/>
    <cellStyle name="Normal 7 4 4 2 2 3 2 2 2" xfId="31576" xr:uid="{00000000-0005-0000-0000-00003A7D0000}"/>
    <cellStyle name="Normal 7 4 4 2 2 3 2 3" xfId="31577" xr:uid="{00000000-0005-0000-0000-00003B7D0000}"/>
    <cellStyle name="Normal 7 4 4 2 2 3 3" xfId="31578" xr:uid="{00000000-0005-0000-0000-00003C7D0000}"/>
    <cellStyle name="Normal 7 4 4 2 2 3 3 2" xfId="31579" xr:uid="{00000000-0005-0000-0000-00003D7D0000}"/>
    <cellStyle name="Normal 7 4 4 2 2 3 4" xfId="31580" xr:uid="{00000000-0005-0000-0000-00003E7D0000}"/>
    <cellStyle name="Normal 7 4 4 2 2 4" xfId="31581" xr:uid="{00000000-0005-0000-0000-00003F7D0000}"/>
    <cellStyle name="Normal 7 4 4 2 2 4 2" xfId="31582" xr:uid="{00000000-0005-0000-0000-0000407D0000}"/>
    <cellStyle name="Normal 7 4 4 2 2 4 2 2" xfId="31583" xr:uid="{00000000-0005-0000-0000-0000417D0000}"/>
    <cellStyle name="Normal 7 4 4 2 2 4 2 2 2" xfId="31584" xr:uid="{00000000-0005-0000-0000-0000427D0000}"/>
    <cellStyle name="Normal 7 4 4 2 2 4 2 3" xfId="31585" xr:uid="{00000000-0005-0000-0000-0000437D0000}"/>
    <cellStyle name="Normal 7 4 4 2 2 4 3" xfId="31586" xr:uid="{00000000-0005-0000-0000-0000447D0000}"/>
    <cellStyle name="Normal 7 4 4 2 2 4 3 2" xfId="31587" xr:uid="{00000000-0005-0000-0000-0000457D0000}"/>
    <cellStyle name="Normal 7 4 4 2 2 4 4" xfId="31588" xr:uid="{00000000-0005-0000-0000-0000467D0000}"/>
    <cellStyle name="Normal 7 4 4 2 2 5" xfId="31589" xr:uid="{00000000-0005-0000-0000-0000477D0000}"/>
    <cellStyle name="Normal 7 4 4 2 2 5 2" xfId="31590" xr:uid="{00000000-0005-0000-0000-0000487D0000}"/>
    <cellStyle name="Normal 7 4 4 2 2 5 2 2" xfId="31591" xr:uid="{00000000-0005-0000-0000-0000497D0000}"/>
    <cellStyle name="Normal 7 4 4 2 2 5 2 2 2" xfId="31592" xr:uid="{00000000-0005-0000-0000-00004A7D0000}"/>
    <cellStyle name="Normal 7 4 4 2 2 5 2 3" xfId="31593" xr:uid="{00000000-0005-0000-0000-00004B7D0000}"/>
    <cellStyle name="Normal 7 4 4 2 2 5 3" xfId="31594" xr:uid="{00000000-0005-0000-0000-00004C7D0000}"/>
    <cellStyle name="Normal 7 4 4 2 2 5 3 2" xfId="31595" xr:uid="{00000000-0005-0000-0000-00004D7D0000}"/>
    <cellStyle name="Normal 7 4 4 2 2 5 4" xfId="31596" xr:uid="{00000000-0005-0000-0000-00004E7D0000}"/>
    <cellStyle name="Normal 7 4 4 2 2 6" xfId="31597" xr:uid="{00000000-0005-0000-0000-00004F7D0000}"/>
    <cellStyle name="Normal 7 4 4 2 2 6 2" xfId="31598" xr:uid="{00000000-0005-0000-0000-0000507D0000}"/>
    <cellStyle name="Normal 7 4 4 2 2 6 2 2" xfId="31599" xr:uid="{00000000-0005-0000-0000-0000517D0000}"/>
    <cellStyle name="Normal 7 4 4 2 2 6 3" xfId="31600" xr:uid="{00000000-0005-0000-0000-0000527D0000}"/>
    <cellStyle name="Normal 7 4 4 2 2 7" xfId="31601" xr:uid="{00000000-0005-0000-0000-0000537D0000}"/>
    <cellStyle name="Normal 7 4 4 2 2 7 2" xfId="31602" xr:uid="{00000000-0005-0000-0000-0000547D0000}"/>
    <cellStyle name="Normal 7 4 4 2 2 8" xfId="31603" xr:uid="{00000000-0005-0000-0000-0000557D0000}"/>
    <cellStyle name="Normal 7 4 4 2 2 8 2" xfId="31604" xr:uid="{00000000-0005-0000-0000-0000567D0000}"/>
    <cellStyle name="Normal 7 4 4 2 2 9" xfId="31605" xr:uid="{00000000-0005-0000-0000-0000577D0000}"/>
    <cellStyle name="Normal 7 4 4 2 3" xfId="31606" xr:uid="{00000000-0005-0000-0000-0000587D0000}"/>
    <cellStyle name="Normal 7 4 4 2 3 2" xfId="31607" xr:uid="{00000000-0005-0000-0000-0000597D0000}"/>
    <cellStyle name="Normal 7 4 4 2 3 2 2" xfId="31608" xr:uid="{00000000-0005-0000-0000-00005A7D0000}"/>
    <cellStyle name="Normal 7 4 4 2 3 2 2 2" xfId="31609" xr:uid="{00000000-0005-0000-0000-00005B7D0000}"/>
    <cellStyle name="Normal 7 4 4 2 3 2 2 2 2" xfId="31610" xr:uid="{00000000-0005-0000-0000-00005C7D0000}"/>
    <cellStyle name="Normal 7 4 4 2 3 2 2 3" xfId="31611" xr:uid="{00000000-0005-0000-0000-00005D7D0000}"/>
    <cellStyle name="Normal 7 4 4 2 3 2 3" xfId="31612" xr:uid="{00000000-0005-0000-0000-00005E7D0000}"/>
    <cellStyle name="Normal 7 4 4 2 3 2 3 2" xfId="31613" xr:uid="{00000000-0005-0000-0000-00005F7D0000}"/>
    <cellStyle name="Normal 7 4 4 2 3 2 4" xfId="31614" xr:uid="{00000000-0005-0000-0000-0000607D0000}"/>
    <cellStyle name="Normal 7 4 4 2 3 3" xfId="31615" xr:uid="{00000000-0005-0000-0000-0000617D0000}"/>
    <cellStyle name="Normal 7 4 4 2 3 3 2" xfId="31616" xr:uid="{00000000-0005-0000-0000-0000627D0000}"/>
    <cellStyle name="Normal 7 4 4 2 3 3 2 2" xfId="31617" xr:uid="{00000000-0005-0000-0000-0000637D0000}"/>
    <cellStyle name="Normal 7 4 4 2 3 3 2 2 2" xfId="31618" xr:uid="{00000000-0005-0000-0000-0000647D0000}"/>
    <cellStyle name="Normal 7 4 4 2 3 3 2 3" xfId="31619" xr:uid="{00000000-0005-0000-0000-0000657D0000}"/>
    <cellStyle name="Normal 7 4 4 2 3 3 3" xfId="31620" xr:uid="{00000000-0005-0000-0000-0000667D0000}"/>
    <cellStyle name="Normal 7 4 4 2 3 3 3 2" xfId="31621" xr:uid="{00000000-0005-0000-0000-0000677D0000}"/>
    <cellStyle name="Normal 7 4 4 2 3 3 4" xfId="31622" xr:uid="{00000000-0005-0000-0000-0000687D0000}"/>
    <cellStyle name="Normal 7 4 4 2 3 4" xfId="31623" xr:uid="{00000000-0005-0000-0000-0000697D0000}"/>
    <cellStyle name="Normal 7 4 4 2 3 4 2" xfId="31624" xr:uid="{00000000-0005-0000-0000-00006A7D0000}"/>
    <cellStyle name="Normal 7 4 4 2 3 4 2 2" xfId="31625" xr:uid="{00000000-0005-0000-0000-00006B7D0000}"/>
    <cellStyle name="Normal 7 4 4 2 3 4 2 2 2" xfId="31626" xr:uid="{00000000-0005-0000-0000-00006C7D0000}"/>
    <cellStyle name="Normal 7 4 4 2 3 4 2 3" xfId="31627" xr:uid="{00000000-0005-0000-0000-00006D7D0000}"/>
    <cellStyle name="Normal 7 4 4 2 3 4 3" xfId="31628" xr:uid="{00000000-0005-0000-0000-00006E7D0000}"/>
    <cellStyle name="Normal 7 4 4 2 3 4 3 2" xfId="31629" xr:uid="{00000000-0005-0000-0000-00006F7D0000}"/>
    <cellStyle name="Normal 7 4 4 2 3 4 4" xfId="31630" xr:uid="{00000000-0005-0000-0000-0000707D0000}"/>
    <cellStyle name="Normal 7 4 4 2 3 5" xfId="31631" xr:uid="{00000000-0005-0000-0000-0000717D0000}"/>
    <cellStyle name="Normal 7 4 4 2 3 5 2" xfId="31632" xr:uid="{00000000-0005-0000-0000-0000727D0000}"/>
    <cellStyle name="Normal 7 4 4 2 3 5 2 2" xfId="31633" xr:uid="{00000000-0005-0000-0000-0000737D0000}"/>
    <cellStyle name="Normal 7 4 4 2 3 5 3" xfId="31634" xr:uid="{00000000-0005-0000-0000-0000747D0000}"/>
    <cellStyle name="Normal 7 4 4 2 3 6" xfId="31635" xr:uid="{00000000-0005-0000-0000-0000757D0000}"/>
    <cellStyle name="Normal 7 4 4 2 3 6 2" xfId="31636" xr:uid="{00000000-0005-0000-0000-0000767D0000}"/>
    <cellStyle name="Normal 7 4 4 2 3 7" xfId="31637" xr:uid="{00000000-0005-0000-0000-0000777D0000}"/>
    <cellStyle name="Normal 7 4 4 2 4" xfId="31638" xr:uid="{00000000-0005-0000-0000-0000787D0000}"/>
    <cellStyle name="Normal 7 4 4 2 4 2" xfId="31639" xr:uid="{00000000-0005-0000-0000-0000797D0000}"/>
    <cellStyle name="Normal 7 4 4 2 4 2 2" xfId="31640" xr:uid="{00000000-0005-0000-0000-00007A7D0000}"/>
    <cellStyle name="Normal 7 4 4 2 4 2 2 2" xfId="31641" xr:uid="{00000000-0005-0000-0000-00007B7D0000}"/>
    <cellStyle name="Normal 7 4 4 2 4 2 3" xfId="31642" xr:uid="{00000000-0005-0000-0000-00007C7D0000}"/>
    <cellStyle name="Normal 7 4 4 2 4 3" xfId="31643" xr:uid="{00000000-0005-0000-0000-00007D7D0000}"/>
    <cellStyle name="Normal 7 4 4 2 4 3 2" xfId="31644" xr:uid="{00000000-0005-0000-0000-00007E7D0000}"/>
    <cellStyle name="Normal 7 4 4 2 4 4" xfId="31645" xr:uid="{00000000-0005-0000-0000-00007F7D0000}"/>
    <cellStyle name="Normal 7 4 4 2 5" xfId="31646" xr:uid="{00000000-0005-0000-0000-0000807D0000}"/>
    <cellStyle name="Normal 7 4 4 2 5 2" xfId="31647" xr:uid="{00000000-0005-0000-0000-0000817D0000}"/>
    <cellStyle name="Normal 7 4 4 2 5 2 2" xfId="31648" xr:uid="{00000000-0005-0000-0000-0000827D0000}"/>
    <cellStyle name="Normal 7 4 4 2 5 2 2 2" xfId="31649" xr:uid="{00000000-0005-0000-0000-0000837D0000}"/>
    <cellStyle name="Normal 7 4 4 2 5 2 3" xfId="31650" xr:uid="{00000000-0005-0000-0000-0000847D0000}"/>
    <cellStyle name="Normal 7 4 4 2 5 3" xfId="31651" xr:uid="{00000000-0005-0000-0000-0000857D0000}"/>
    <cellStyle name="Normal 7 4 4 2 5 3 2" xfId="31652" xr:uid="{00000000-0005-0000-0000-0000867D0000}"/>
    <cellStyle name="Normal 7 4 4 2 5 4" xfId="31653" xr:uid="{00000000-0005-0000-0000-0000877D0000}"/>
    <cellStyle name="Normal 7 4 4 2 6" xfId="31654" xr:uid="{00000000-0005-0000-0000-0000887D0000}"/>
    <cellStyle name="Normal 7 4 4 2 6 2" xfId="31655" xr:uid="{00000000-0005-0000-0000-0000897D0000}"/>
    <cellStyle name="Normal 7 4 4 2 6 2 2" xfId="31656" xr:uid="{00000000-0005-0000-0000-00008A7D0000}"/>
    <cellStyle name="Normal 7 4 4 2 6 2 2 2" xfId="31657" xr:uid="{00000000-0005-0000-0000-00008B7D0000}"/>
    <cellStyle name="Normal 7 4 4 2 6 2 3" xfId="31658" xr:uid="{00000000-0005-0000-0000-00008C7D0000}"/>
    <cellStyle name="Normal 7 4 4 2 6 3" xfId="31659" xr:uid="{00000000-0005-0000-0000-00008D7D0000}"/>
    <cellStyle name="Normal 7 4 4 2 6 3 2" xfId="31660" xr:uid="{00000000-0005-0000-0000-00008E7D0000}"/>
    <cellStyle name="Normal 7 4 4 2 6 4" xfId="31661" xr:uid="{00000000-0005-0000-0000-00008F7D0000}"/>
    <cellStyle name="Normal 7 4 4 2 7" xfId="31662" xr:uid="{00000000-0005-0000-0000-0000907D0000}"/>
    <cellStyle name="Normal 7 4 4 2 7 2" xfId="31663" xr:uid="{00000000-0005-0000-0000-0000917D0000}"/>
    <cellStyle name="Normal 7 4 4 2 7 2 2" xfId="31664" xr:uid="{00000000-0005-0000-0000-0000927D0000}"/>
    <cellStyle name="Normal 7 4 4 2 7 2 2 2" xfId="31665" xr:uid="{00000000-0005-0000-0000-0000937D0000}"/>
    <cellStyle name="Normal 7 4 4 2 7 2 3" xfId="31666" xr:uid="{00000000-0005-0000-0000-0000947D0000}"/>
    <cellStyle name="Normal 7 4 4 2 7 3" xfId="31667" xr:uid="{00000000-0005-0000-0000-0000957D0000}"/>
    <cellStyle name="Normal 7 4 4 2 7 3 2" xfId="31668" xr:uid="{00000000-0005-0000-0000-0000967D0000}"/>
    <cellStyle name="Normal 7 4 4 2 7 4" xfId="31669" xr:uid="{00000000-0005-0000-0000-0000977D0000}"/>
    <cellStyle name="Normal 7 4 4 2 8" xfId="31670" xr:uid="{00000000-0005-0000-0000-0000987D0000}"/>
    <cellStyle name="Normal 7 4 4 2 8 2" xfId="31671" xr:uid="{00000000-0005-0000-0000-0000997D0000}"/>
    <cellStyle name="Normal 7 4 4 2 8 2 2" xfId="31672" xr:uid="{00000000-0005-0000-0000-00009A7D0000}"/>
    <cellStyle name="Normal 7 4 4 2 8 3" xfId="31673" xr:uid="{00000000-0005-0000-0000-00009B7D0000}"/>
    <cellStyle name="Normal 7 4 4 2 9" xfId="31674" xr:uid="{00000000-0005-0000-0000-00009C7D0000}"/>
    <cellStyle name="Normal 7 4 4 2 9 2" xfId="31675" xr:uid="{00000000-0005-0000-0000-00009D7D0000}"/>
    <cellStyle name="Normal 7 4 4 3" xfId="31676" xr:uid="{00000000-0005-0000-0000-00009E7D0000}"/>
    <cellStyle name="Normal 7 4 4 3 10" xfId="31677" xr:uid="{00000000-0005-0000-0000-00009F7D0000}"/>
    <cellStyle name="Normal 7 4 4 3 2" xfId="31678" xr:uid="{00000000-0005-0000-0000-0000A07D0000}"/>
    <cellStyle name="Normal 7 4 4 3 2 2" xfId="31679" xr:uid="{00000000-0005-0000-0000-0000A17D0000}"/>
    <cellStyle name="Normal 7 4 4 3 2 2 2" xfId="31680" xr:uid="{00000000-0005-0000-0000-0000A27D0000}"/>
    <cellStyle name="Normal 7 4 4 3 2 2 2 2" xfId="31681" xr:uid="{00000000-0005-0000-0000-0000A37D0000}"/>
    <cellStyle name="Normal 7 4 4 3 2 2 2 2 2" xfId="31682" xr:uid="{00000000-0005-0000-0000-0000A47D0000}"/>
    <cellStyle name="Normal 7 4 4 3 2 2 2 3" xfId="31683" xr:uid="{00000000-0005-0000-0000-0000A57D0000}"/>
    <cellStyle name="Normal 7 4 4 3 2 2 3" xfId="31684" xr:uid="{00000000-0005-0000-0000-0000A67D0000}"/>
    <cellStyle name="Normal 7 4 4 3 2 2 3 2" xfId="31685" xr:uid="{00000000-0005-0000-0000-0000A77D0000}"/>
    <cellStyle name="Normal 7 4 4 3 2 2 4" xfId="31686" xr:uid="{00000000-0005-0000-0000-0000A87D0000}"/>
    <cellStyle name="Normal 7 4 4 3 2 3" xfId="31687" xr:uid="{00000000-0005-0000-0000-0000A97D0000}"/>
    <cellStyle name="Normal 7 4 4 3 2 3 2" xfId="31688" xr:uid="{00000000-0005-0000-0000-0000AA7D0000}"/>
    <cellStyle name="Normal 7 4 4 3 2 3 2 2" xfId="31689" xr:uid="{00000000-0005-0000-0000-0000AB7D0000}"/>
    <cellStyle name="Normal 7 4 4 3 2 3 2 2 2" xfId="31690" xr:uid="{00000000-0005-0000-0000-0000AC7D0000}"/>
    <cellStyle name="Normal 7 4 4 3 2 3 2 3" xfId="31691" xr:uid="{00000000-0005-0000-0000-0000AD7D0000}"/>
    <cellStyle name="Normal 7 4 4 3 2 3 3" xfId="31692" xr:uid="{00000000-0005-0000-0000-0000AE7D0000}"/>
    <cellStyle name="Normal 7 4 4 3 2 3 3 2" xfId="31693" xr:uid="{00000000-0005-0000-0000-0000AF7D0000}"/>
    <cellStyle name="Normal 7 4 4 3 2 3 4" xfId="31694" xr:uid="{00000000-0005-0000-0000-0000B07D0000}"/>
    <cellStyle name="Normal 7 4 4 3 2 4" xfId="31695" xr:uid="{00000000-0005-0000-0000-0000B17D0000}"/>
    <cellStyle name="Normal 7 4 4 3 2 4 2" xfId="31696" xr:uid="{00000000-0005-0000-0000-0000B27D0000}"/>
    <cellStyle name="Normal 7 4 4 3 2 4 2 2" xfId="31697" xr:uid="{00000000-0005-0000-0000-0000B37D0000}"/>
    <cellStyle name="Normal 7 4 4 3 2 4 2 2 2" xfId="31698" xr:uid="{00000000-0005-0000-0000-0000B47D0000}"/>
    <cellStyle name="Normal 7 4 4 3 2 4 2 3" xfId="31699" xr:uid="{00000000-0005-0000-0000-0000B57D0000}"/>
    <cellStyle name="Normal 7 4 4 3 2 4 3" xfId="31700" xr:uid="{00000000-0005-0000-0000-0000B67D0000}"/>
    <cellStyle name="Normal 7 4 4 3 2 4 3 2" xfId="31701" xr:uid="{00000000-0005-0000-0000-0000B77D0000}"/>
    <cellStyle name="Normal 7 4 4 3 2 4 4" xfId="31702" xr:uid="{00000000-0005-0000-0000-0000B87D0000}"/>
    <cellStyle name="Normal 7 4 4 3 2 5" xfId="31703" xr:uid="{00000000-0005-0000-0000-0000B97D0000}"/>
    <cellStyle name="Normal 7 4 4 3 2 5 2" xfId="31704" xr:uid="{00000000-0005-0000-0000-0000BA7D0000}"/>
    <cellStyle name="Normal 7 4 4 3 2 5 2 2" xfId="31705" xr:uid="{00000000-0005-0000-0000-0000BB7D0000}"/>
    <cellStyle name="Normal 7 4 4 3 2 5 3" xfId="31706" xr:uid="{00000000-0005-0000-0000-0000BC7D0000}"/>
    <cellStyle name="Normal 7 4 4 3 2 6" xfId="31707" xr:uid="{00000000-0005-0000-0000-0000BD7D0000}"/>
    <cellStyle name="Normal 7 4 4 3 2 6 2" xfId="31708" xr:uid="{00000000-0005-0000-0000-0000BE7D0000}"/>
    <cellStyle name="Normal 7 4 4 3 2 7" xfId="31709" xr:uid="{00000000-0005-0000-0000-0000BF7D0000}"/>
    <cellStyle name="Normal 7 4 4 3 3" xfId="31710" xr:uid="{00000000-0005-0000-0000-0000C07D0000}"/>
    <cellStyle name="Normal 7 4 4 3 3 2" xfId="31711" xr:uid="{00000000-0005-0000-0000-0000C17D0000}"/>
    <cellStyle name="Normal 7 4 4 3 3 2 2" xfId="31712" xr:uid="{00000000-0005-0000-0000-0000C27D0000}"/>
    <cellStyle name="Normal 7 4 4 3 3 2 2 2" xfId="31713" xr:uid="{00000000-0005-0000-0000-0000C37D0000}"/>
    <cellStyle name="Normal 7 4 4 3 3 2 3" xfId="31714" xr:uid="{00000000-0005-0000-0000-0000C47D0000}"/>
    <cellStyle name="Normal 7 4 4 3 3 3" xfId="31715" xr:uid="{00000000-0005-0000-0000-0000C57D0000}"/>
    <cellStyle name="Normal 7 4 4 3 3 3 2" xfId="31716" xr:uid="{00000000-0005-0000-0000-0000C67D0000}"/>
    <cellStyle name="Normal 7 4 4 3 3 4" xfId="31717" xr:uid="{00000000-0005-0000-0000-0000C77D0000}"/>
    <cellStyle name="Normal 7 4 4 3 4" xfId="31718" xr:uid="{00000000-0005-0000-0000-0000C87D0000}"/>
    <cellStyle name="Normal 7 4 4 3 4 2" xfId="31719" xr:uid="{00000000-0005-0000-0000-0000C97D0000}"/>
    <cellStyle name="Normal 7 4 4 3 4 2 2" xfId="31720" xr:uid="{00000000-0005-0000-0000-0000CA7D0000}"/>
    <cellStyle name="Normal 7 4 4 3 4 2 2 2" xfId="31721" xr:uid="{00000000-0005-0000-0000-0000CB7D0000}"/>
    <cellStyle name="Normal 7 4 4 3 4 2 3" xfId="31722" xr:uid="{00000000-0005-0000-0000-0000CC7D0000}"/>
    <cellStyle name="Normal 7 4 4 3 4 3" xfId="31723" xr:uid="{00000000-0005-0000-0000-0000CD7D0000}"/>
    <cellStyle name="Normal 7 4 4 3 4 3 2" xfId="31724" xr:uid="{00000000-0005-0000-0000-0000CE7D0000}"/>
    <cellStyle name="Normal 7 4 4 3 4 4" xfId="31725" xr:uid="{00000000-0005-0000-0000-0000CF7D0000}"/>
    <cellStyle name="Normal 7 4 4 3 5" xfId="31726" xr:uid="{00000000-0005-0000-0000-0000D07D0000}"/>
    <cellStyle name="Normal 7 4 4 3 5 2" xfId="31727" xr:uid="{00000000-0005-0000-0000-0000D17D0000}"/>
    <cellStyle name="Normal 7 4 4 3 5 2 2" xfId="31728" xr:uid="{00000000-0005-0000-0000-0000D27D0000}"/>
    <cellStyle name="Normal 7 4 4 3 5 2 2 2" xfId="31729" xr:uid="{00000000-0005-0000-0000-0000D37D0000}"/>
    <cellStyle name="Normal 7 4 4 3 5 2 3" xfId="31730" xr:uid="{00000000-0005-0000-0000-0000D47D0000}"/>
    <cellStyle name="Normal 7 4 4 3 5 3" xfId="31731" xr:uid="{00000000-0005-0000-0000-0000D57D0000}"/>
    <cellStyle name="Normal 7 4 4 3 5 3 2" xfId="31732" xr:uid="{00000000-0005-0000-0000-0000D67D0000}"/>
    <cellStyle name="Normal 7 4 4 3 5 4" xfId="31733" xr:uid="{00000000-0005-0000-0000-0000D77D0000}"/>
    <cellStyle name="Normal 7 4 4 3 6" xfId="31734" xr:uid="{00000000-0005-0000-0000-0000D87D0000}"/>
    <cellStyle name="Normal 7 4 4 3 6 2" xfId="31735" xr:uid="{00000000-0005-0000-0000-0000D97D0000}"/>
    <cellStyle name="Normal 7 4 4 3 6 2 2" xfId="31736" xr:uid="{00000000-0005-0000-0000-0000DA7D0000}"/>
    <cellStyle name="Normal 7 4 4 3 6 2 2 2" xfId="31737" xr:uid="{00000000-0005-0000-0000-0000DB7D0000}"/>
    <cellStyle name="Normal 7 4 4 3 6 2 3" xfId="31738" xr:uid="{00000000-0005-0000-0000-0000DC7D0000}"/>
    <cellStyle name="Normal 7 4 4 3 6 3" xfId="31739" xr:uid="{00000000-0005-0000-0000-0000DD7D0000}"/>
    <cellStyle name="Normal 7 4 4 3 6 3 2" xfId="31740" xr:uid="{00000000-0005-0000-0000-0000DE7D0000}"/>
    <cellStyle name="Normal 7 4 4 3 6 4" xfId="31741" xr:uid="{00000000-0005-0000-0000-0000DF7D0000}"/>
    <cellStyle name="Normal 7 4 4 3 7" xfId="31742" xr:uid="{00000000-0005-0000-0000-0000E07D0000}"/>
    <cellStyle name="Normal 7 4 4 3 7 2" xfId="31743" xr:uid="{00000000-0005-0000-0000-0000E17D0000}"/>
    <cellStyle name="Normal 7 4 4 3 7 2 2" xfId="31744" xr:uid="{00000000-0005-0000-0000-0000E27D0000}"/>
    <cellStyle name="Normal 7 4 4 3 7 3" xfId="31745" xr:uid="{00000000-0005-0000-0000-0000E37D0000}"/>
    <cellStyle name="Normal 7 4 4 3 8" xfId="31746" xr:uid="{00000000-0005-0000-0000-0000E47D0000}"/>
    <cellStyle name="Normal 7 4 4 3 8 2" xfId="31747" xr:uid="{00000000-0005-0000-0000-0000E57D0000}"/>
    <cellStyle name="Normal 7 4 4 3 9" xfId="31748" xr:uid="{00000000-0005-0000-0000-0000E67D0000}"/>
    <cellStyle name="Normal 7 4 4 3 9 2" xfId="31749" xr:uid="{00000000-0005-0000-0000-0000E77D0000}"/>
    <cellStyle name="Normal 7 4 4 4" xfId="31750" xr:uid="{00000000-0005-0000-0000-0000E87D0000}"/>
    <cellStyle name="Normal 7 4 4 4 2" xfId="31751" xr:uid="{00000000-0005-0000-0000-0000E97D0000}"/>
    <cellStyle name="Normal 7 4 4 4 2 2" xfId="31752" xr:uid="{00000000-0005-0000-0000-0000EA7D0000}"/>
    <cellStyle name="Normal 7 4 4 4 2 2 2" xfId="31753" xr:uid="{00000000-0005-0000-0000-0000EB7D0000}"/>
    <cellStyle name="Normal 7 4 4 4 2 2 2 2" xfId="31754" xr:uid="{00000000-0005-0000-0000-0000EC7D0000}"/>
    <cellStyle name="Normal 7 4 4 4 2 2 2 2 2" xfId="31755" xr:uid="{00000000-0005-0000-0000-0000ED7D0000}"/>
    <cellStyle name="Normal 7 4 4 4 2 2 2 3" xfId="31756" xr:uid="{00000000-0005-0000-0000-0000EE7D0000}"/>
    <cellStyle name="Normal 7 4 4 4 2 2 3" xfId="31757" xr:uid="{00000000-0005-0000-0000-0000EF7D0000}"/>
    <cellStyle name="Normal 7 4 4 4 2 2 3 2" xfId="31758" xr:uid="{00000000-0005-0000-0000-0000F07D0000}"/>
    <cellStyle name="Normal 7 4 4 4 2 2 4" xfId="31759" xr:uid="{00000000-0005-0000-0000-0000F17D0000}"/>
    <cellStyle name="Normal 7 4 4 4 2 3" xfId="31760" xr:uid="{00000000-0005-0000-0000-0000F27D0000}"/>
    <cellStyle name="Normal 7 4 4 4 2 3 2" xfId="31761" xr:uid="{00000000-0005-0000-0000-0000F37D0000}"/>
    <cellStyle name="Normal 7 4 4 4 2 3 2 2" xfId="31762" xr:uid="{00000000-0005-0000-0000-0000F47D0000}"/>
    <cellStyle name="Normal 7 4 4 4 2 3 2 2 2" xfId="31763" xr:uid="{00000000-0005-0000-0000-0000F57D0000}"/>
    <cellStyle name="Normal 7 4 4 4 2 3 2 3" xfId="31764" xr:uid="{00000000-0005-0000-0000-0000F67D0000}"/>
    <cellStyle name="Normal 7 4 4 4 2 3 3" xfId="31765" xr:uid="{00000000-0005-0000-0000-0000F77D0000}"/>
    <cellStyle name="Normal 7 4 4 4 2 3 3 2" xfId="31766" xr:uid="{00000000-0005-0000-0000-0000F87D0000}"/>
    <cellStyle name="Normal 7 4 4 4 2 3 4" xfId="31767" xr:uid="{00000000-0005-0000-0000-0000F97D0000}"/>
    <cellStyle name="Normal 7 4 4 4 2 4" xfId="31768" xr:uid="{00000000-0005-0000-0000-0000FA7D0000}"/>
    <cellStyle name="Normal 7 4 4 4 2 4 2" xfId="31769" xr:uid="{00000000-0005-0000-0000-0000FB7D0000}"/>
    <cellStyle name="Normal 7 4 4 4 2 4 2 2" xfId="31770" xr:uid="{00000000-0005-0000-0000-0000FC7D0000}"/>
    <cellStyle name="Normal 7 4 4 4 2 4 2 2 2" xfId="31771" xr:uid="{00000000-0005-0000-0000-0000FD7D0000}"/>
    <cellStyle name="Normal 7 4 4 4 2 4 2 3" xfId="31772" xr:uid="{00000000-0005-0000-0000-0000FE7D0000}"/>
    <cellStyle name="Normal 7 4 4 4 2 4 3" xfId="31773" xr:uid="{00000000-0005-0000-0000-0000FF7D0000}"/>
    <cellStyle name="Normal 7 4 4 4 2 4 3 2" xfId="31774" xr:uid="{00000000-0005-0000-0000-0000007E0000}"/>
    <cellStyle name="Normal 7 4 4 4 2 4 4" xfId="31775" xr:uid="{00000000-0005-0000-0000-0000017E0000}"/>
    <cellStyle name="Normal 7 4 4 4 2 5" xfId="31776" xr:uid="{00000000-0005-0000-0000-0000027E0000}"/>
    <cellStyle name="Normal 7 4 4 4 2 5 2" xfId="31777" xr:uid="{00000000-0005-0000-0000-0000037E0000}"/>
    <cellStyle name="Normal 7 4 4 4 2 5 2 2" xfId="31778" xr:uid="{00000000-0005-0000-0000-0000047E0000}"/>
    <cellStyle name="Normal 7 4 4 4 2 5 3" xfId="31779" xr:uid="{00000000-0005-0000-0000-0000057E0000}"/>
    <cellStyle name="Normal 7 4 4 4 2 6" xfId="31780" xr:uid="{00000000-0005-0000-0000-0000067E0000}"/>
    <cellStyle name="Normal 7 4 4 4 2 6 2" xfId="31781" xr:uid="{00000000-0005-0000-0000-0000077E0000}"/>
    <cellStyle name="Normal 7 4 4 4 2 7" xfId="31782" xr:uid="{00000000-0005-0000-0000-0000087E0000}"/>
    <cellStyle name="Normal 7 4 4 4 3" xfId="31783" xr:uid="{00000000-0005-0000-0000-0000097E0000}"/>
    <cellStyle name="Normal 7 4 4 4 3 2" xfId="31784" xr:uid="{00000000-0005-0000-0000-00000A7E0000}"/>
    <cellStyle name="Normal 7 4 4 4 3 2 2" xfId="31785" xr:uid="{00000000-0005-0000-0000-00000B7E0000}"/>
    <cellStyle name="Normal 7 4 4 4 3 2 2 2" xfId="31786" xr:uid="{00000000-0005-0000-0000-00000C7E0000}"/>
    <cellStyle name="Normal 7 4 4 4 3 2 3" xfId="31787" xr:uid="{00000000-0005-0000-0000-00000D7E0000}"/>
    <cellStyle name="Normal 7 4 4 4 3 3" xfId="31788" xr:uid="{00000000-0005-0000-0000-00000E7E0000}"/>
    <cellStyle name="Normal 7 4 4 4 3 3 2" xfId="31789" xr:uid="{00000000-0005-0000-0000-00000F7E0000}"/>
    <cellStyle name="Normal 7 4 4 4 3 4" xfId="31790" xr:uid="{00000000-0005-0000-0000-0000107E0000}"/>
    <cellStyle name="Normal 7 4 4 4 4" xfId="31791" xr:uid="{00000000-0005-0000-0000-0000117E0000}"/>
    <cellStyle name="Normal 7 4 4 4 4 2" xfId="31792" xr:uid="{00000000-0005-0000-0000-0000127E0000}"/>
    <cellStyle name="Normal 7 4 4 4 4 2 2" xfId="31793" xr:uid="{00000000-0005-0000-0000-0000137E0000}"/>
    <cellStyle name="Normal 7 4 4 4 4 2 2 2" xfId="31794" xr:uid="{00000000-0005-0000-0000-0000147E0000}"/>
    <cellStyle name="Normal 7 4 4 4 4 2 3" xfId="31795" xr:uid="{00000000-0005-0000-0000-0000157E0000}"/>
    <cellStyle name="Normal 7 4 4 4 4 3" xfId="31796" xr:uid="{00000000-0005-0000-0000-0000167E0000}"/>
    <cellStyle name="Normal 7 4 4 4 4 3 2" xfId="31797" xr:uid="{00000000-0005-0000-0000-0000177E0000}"/>
    <cellStyle name="Normal 7 4 4 4 4 4" xfId="31798" xr:uid="{00000000-0005-0000-0000-0000187E0000}"/>
    <cellStyle name="Normal 7 4 4 4 5" xfId="31799" xr:uid="{00000000-0005-0000-0000-0000197E0000}"/>
    <cellStyle name="Normal 7 4 4 4 5 2" xfId="31800" xr:uid="{00000000-0005-0000-0000-00001A7E0000}"/>
    <cellStyle name="Normal 7 4 4 4 5 2 2" xfId="31801" xr:uid="{00000000-0005-0000-0000-00001B7E0000}"/>
    <cellStyle name="Normal 7 4 4 4 5 2 2 2" xfId="31802" xr:uid="{00000000-0005-0000-0000-00001C7E0000}"/>
    <cellStyle name="Normal 7 4 4 4 5 2 3" xfId="31803" xr:uid="{00000000-0005-0000-0000-00001D7E0000}"/>
    <cellStyle name="Normal 7 4 4 4 5 3" xfId="31804" xr:uid="{00000000-0005-0000-0000-00001E7E0000}"/>
    <cellStyle name="Normal 7 4 4 4 5 3 2" xfId="31805" xr:uid="{00000000-0005-0000-0000-00001F7E0000}"/>
    <cellStyle name="Normal 7 4 4 4 5 4" xfId="31806" xr:uid="{00000000-0005-0000-0000-0000207E0000}"/>
    <cellStyle name="Normal 7 4 4 4 6" xfId="31807" xr:uid="{00000000-0005-0000-0000-0000217E0000}"/>
    <cellStyle name="Normal 7 4 4 4 6 2" xfId="31808" xr:uid="{00000000-0005-0000-0000-0000227E0000}"/>
    <cellStyle name="Normal 7 4 4 4 6 2 2" xfId="31809" xr:uid="{00000000-0005-0000-0000-0000237E0000}"/>
    <cellStyle name="Normal 7 4 4 4 6 3" xfId="31810" xr:uid="{00000000-0005-0000-0000-0000247E0000}"/>
    <cellStyle name="Normal 7 4 4 4 7" xfId="31811" xr:uid="{00000000-0005-0000-0000-0000257E0000}"/>
    <cellStyle name="Normal 7 4 4 4 7 2" xfId="31812" xr:uid="{00000000-0005-0000-0000-0000267E0000}"/>
    <cellStyle name="Normal 7 4 4 4 8" xfId="31813" xr:uid="{00000000-0005-0000-0000-0000277E0000}"/>
    <cellStyle name="Normal 7 4 4 4 8 2" xfId="31814" xr:uid="{00000000-0005-0000-0000-0000287E0000}"/>
    <cellStyle name="Normal 7 4 4 4 9" xfId="31815" xr:uid="{00000000-0005-0000-0000-0000297E0000}"/>
    <cellStyle name="Normal 7 4 4 5" xfId="31816" xr:uid="{00000000-0005-0000-0000-00002A7E0000}"/>
    <cellStyle name="Normal 7 4 4 5 2" xfId="31817" xr:uid="{00000000-0005-0000-0000-00002B7E0000}"/>
    <cellStyle name="Normal 7 4 4 5 2 2" xfId="31818" xr:uid="{00000000-0005-0000-0000-00002C7E0000}"/>
    <cellStyle name="Normal 7 4 4 5 2 2 2" xfId="31819" xr:uid="{00000000-0005-0000-0000-00002D7E0000}"/>
    <cellStyle name="Normal 7 4 4 5 2 2 2 2" xfId="31820" xr:uid="{00000000-0005-0000-0000-00002E7E0000}"/>
    <cellStyle name="Normal 7 4 4 5 2 2 2 2 2" xfId="31821" xr:uid="{00000000-0005-0000-0000-00002F7E0000}"/>
    <cellStyle name="Normal 7 4 4 5 2 2 2 3" xfId="31822" xr:uid="{00000000-0005-0000-0000-0000307E0000}"/>
    <cellStyle name="Normal 7 4 4 5 2 2 3" xfId="31823" xr:uid="{00000000-0005-0000-0000-0000317E0000}"/>
    <cellStyle name="Normal 7 4 4 5 2 2 3 2" xfId="31824" xr:uid="{00000000-0005-0000-0000-0000327E0000}"/>
    <cellStyle name="Normal 7 4 4 5 2 2 4" xfId="31825" xr:uid="{00000000-0005-0000-0000-0000337E0000}"/>
    <cellStyle name="Normal 7 4 4 5 2 3" xfId="31826" xr:uid="{00000000-0005-0000-0000-0000347E0000}"/>
    <cellStyle name="Normal 7 4 4 5 2 3 2" xfId="31827" xr:uid="{00000000-0005-0000-0000-0000357E0000}"/>
    <cellStyle name="Normal 7 4 4 5 2 3 2 2" xfId="31828" xr:uid="{00000000-0005-0000-0000-0000367E0000}"/>
    <cellStyle name="Normal 7 4 4 5 2 3 2 2 2" xfId="31829" xr:uid="{00000000-0005-0000-0000-0000377E0000}"/>
    <cellStyle name="Normal 7 4 4 5 2 3 2 3" xfId="31830" xr:uid="{00000000-0005-0000-0000-0000387E0000}"/>
    <cellStyle name="Normal 7 4 4 5 2 3 3" xfId="31831" xr:uid="{00000000-0005-0000-0000-0000397E0000}"/>
    <cellStyle name="Normal 7 4 4 5 2 3 3 2" xfId="31832" xr:uid="{00000000-0005-0000-0000-00003A7E0000}"/>
    <cellStyle name="Normal 7 4 4 5 2 3 4" xfId="31833" xr:uid="{00000000-0005-0000-0000-00003B7E0000}"/>
    <cellStyle name="Normal 7 4 4 5 2 4" xfId="31834" xr:uid="{00000000-0005-0000-0000-00003C7E0000}"/>
    <cellStyle name="Normal 7 4 4 5 2 4 2" xfId="31835" xr:uid="{00000000-0005-0000-0000-00003D7E0000}"/>
    <cellStyle name="Normal 7 4 4 5 2 4 2 2" xfId="31836" xr:uid="{00000000-0005-0000-0000-00003E7E0000}"/>
    <cellStyle name="Normal 7 4 4 5 2 4 2 2 2" xfId="31837" xr:uid="{00000000-0005-0000-0000-00003F7E0000}"/>
    <cellStyle name="Normal 7 4 4 5 2 4 2 3" xfId="31838" xr:uid="{00000000-0005-0000-0000-0000407E0000}"/>
    <cellStyle name="Normal 7 4 4 5 2 4 3" xfId="31839" xr:uid="{00000000-0005-0000-0000-0000417E0000}"/>
    <cellStyle name="Normal 7 4 4 5 2 4 3 2" xfId="31840" xr:uid="{00000000-0005-0000-0000-0000427E0000}"/>
    <cellStyle name="Normal 7 4 4 5 2 4 4" xfId="31841" xr:uid="{00000000-0005-0000-0000-0000437E0000}"/>
    <cellStyle name="Normal 7 4 4 5 2 5" xfId="31842" xr:uid="{00000000-0005-0000-0000-0000447E0000}"/>
    <cellStyle name="Normal 7 4 4 5 2 5 2" xfId="31843" xr:uid="{00000000-0005-0000-0000-0000457E0000}"/>
    <cellStyle name="Normal 7 4 4 5 2 5 2 2" xfId="31844" xr:uid="{00000000-0005-0000-0000-0000467E0000}"/>
    <cellStyle name="Normal 7 4 4 5 2 5 3" xfId="31845" xr:uid="{00000000-0005-0000-0000-0000477E0000}"/>
    <cellStyle name="Normal 7 4 4 5 2 6" xfId="31846" xr:uid="{00000000-0005-0000-0000-0000487E0000}"/>
    <cellStyle name="Normal 7 4 4 5 2 6 2" xfId="31847" xr:uid="{00000000-0005-0000-0000-0000497E0000}"/>
    <cellStyle name="Normal 7 4 4 5 2 7" xfId="31848" xr:uid="{00000000-0005-0000-0000-00004A7E0000}"/>
    <cellStyle name="Normal 7 4 4 5 3" xfId="31849" xr:uid="{00000000-0005-0000-0000-00004B7E0000}"/>
    <cellStyle name="Normal 7 4 4 5 3 2" xfId="31850" xr:uid="{00000000-0005-0000-0000-00004C7E0000}"/>
    <cellStyle name="Normal 7 4 4 5 3 2 2" xfId="31851" xr:uid="{00000000-0005-0000-0000-00004D7E0000}"/>
    <cellStyle name="Normal 7 4 4 5 3 2 2 2" xfId="31852" xr:uid="{00000000-0005-0000-0000-00004E7E0000}"/>
    <cellStyle name="Normal 7 4 4 5 3 2 3" xfId="31853" xr:uid="{00000000-0005-0000-0000-00004F7E0000}"/>
    <cellStyle name="Normal 7 4 4 5 3 3" xfId="31854" xr:uid="{00000000-0005-0000-0000-0000507E0000}"/>
    <cellStyle name="Normal 7 4 4 5 3 3 2" xfId="31855" xr:uid="{00000000-0005-0000-0000-0000517E0000}"/>
    <cellStyle name="Normal 7 4 4 5 3 4" xfId="31856" xr:uid="{00000000-0005-0000-0000-0000527E0000}"/>
    <cellStyle name="Normal 7 4 4 5 4" xfId="31857" xr:uid="{00000000-0005-0000-0000-0000537E0000}"/>
    <cellStyle name="Normal 7 4 4 5 4 2" xfId="31858" xr:uid="{00000000-0005-0000-0000-0000547E0000}"/>
    <cellStyle name="Normal 7 4 4 5 4 2 2" xfId="31859" xr:uid="{00000000-0005-0000-0000-0000557E0000}"/>
    <cellStyle name="Normal 7 4 4 5 4 2 2 2" xfId="31860" xr:uid="{00000000-0005-0000-0000-0000567E0000}"/>
    <cellStyle name="Normal 7 4 4 5 4 2 3" xfId="31861" xr:uid="{00000000-0005-0000-0000-0000577E0000}"/>
    <cellStyle name="Normal 7 4 4 5 4 3" xfId="31862" xr:uid="{00000000-0005-0000-0000-0000587E0000}"/>
    <cellStyle name="Normal 7 4 4 5 4 3 2" xfId="31863" xr:uid="{00000000-0005-0000-0000-0000597E0000}"/>
    <cellStyle name="Normal 7 4 4 5 4 4" xfId="31864" xr:uid="{00000000-0005-0000-0000-00005A7E0000}"/>
    <cellStyle name="Normal 7 4 4 5 5" xfId="31865" xr:uid="{00000000-0005-0000-0000-00005B7E0000}"/>
    <cellStyle name="Normal 7 4 4 5 5 2" xfId="31866" xr:uid="{00000000-0005-0000-0000-00005C7E0000}"/>
    <cellStyle name="Normal 7 4 4 5 5 2 2" xfId="31867" xr:uid="{00000000-0005-0000-0000-00005D7E0000}"/>
    <cellStyle name="Normal 7 4 4 5 5 2 2 2" xfId="31868" xr:uid="{00000000-0005-0000-0000-00005E7E0000}"/>
    <cellStyle name="Normal 7 4 4 5 5 2 3" xfId="31869" xr:uid="{00000000-0005-0000-0000-00005F7E0000}"/>
    <cellStyle name="Normal 7 4 4 5 5 3" xfId="31870" xr:uid="{00000000-0005-0000-0000-0000607E0000}"/>
    <cellStyle name="Normal 7 4 4 5 5 3 2" xfId="31871" xr:uid="{00000000-0005-0000-0000-0000617E0000}"/>
    <cellStyle name="Normal 7 4 4 5 5 4" xfId="31872" xr:uid="{00000000-0005-0000-0000-0000627E0000}"/>
    <cellStyle name="Normal 7 4 4 5 6" xfId="31873" xr:uid="{00000000-0005-0000-0000-0000637E0000}"/>
    <cellStyle name="Normal 7 4 4 5 6 2" xfId="31874" xr:uid="{00000000-0005-0000-0000-0000647E0000}"/>
    <cellStyle name="Normal 7 4 4 5 6 2 2" xfId="31875" xr:uid="{00000000-0005-0000-0000-0000657E0000}"/>
    <cellStyle name="Normal 7 4 4 5 6 3" xfId="31876" xr:uid="{00000000-0005-0000-0000-0000667E0000}"/>
    <cellStyle name="Normal 7 4 4 5 7" xfId="31877" xr:uid="{00000000-0005-0000-0000-0000677E0000}"/>
    <cellStyle name="Normal 7 4 4 5 7 2" xfId="31878" xr:uid="{00000000-0005-0000-0000-0000687E0000}"/>
    <cellStyle name="Normal 7 4 4 5 8" xfId="31879" xr:uid="{00000000-0005-0000-0000-0000697E0000}"/>
    <cellStyle name="Normal 7 4 4 6" xfId="31880" xr:uid="{00000000-0005-0000-0000-00006A7E0000}"/>
    <cellStyle name="Normal 7 4 4 6 2" xfId="31881" xr:uid="{00000000-0005-0000-0000-00006B7E0000}"/>
    <cellStyle name="Normal 7 4 4 6 2 2" xfId="31882" xr:uid="{00000000-0005-0000-0000-00006C7E0000}"/>
    <cellStyle name="Normal 7 4 4 6 2 2 2" xfId="31883" xr:uid="{00000000-0005-0000-0000-00006D7E0000}"/>
    <cellStyle name="Normal 7 4 4 6 2 2 2 2" xfId="31884" xr:uid="{00000000-0005-0000-0000-00006E7E0000}"/>
    <cellStyle name="Normal 7 4 4 6 2 2 3" xfId="31885" xr:uid="{00000000-0005-0000-0000-00006F7E0000}"/>
    <cellStyle name="Normal 7 4 4 6 2 3" xfId="31886" xr:uid="{00000000-0005-0000-0000-0000707E0000}"/>
    <cellStyle name="Normal 7 4 4 6 2 3 2" xfId="31887" xr:uid="{00000000-0005-0000-0000-0000717E0000}"/>
    <cellStyle name="Normal 7 4 4 6 2 4" xfId="31888" xr:uid="{00000000-0005-0000-0000-0000727E0000}"/>
    <cellStyle name="Normal 7 4 4 6 3" xfId="31889" xr:uid="{00000000-0005-0000-0000-0000737E0000}"/>
    <cellStyle name="Normal 7 4 4 6 3 2" xfId="31890" xr:uid="{00000000-0005-0000-0000-0000747E0000}"/>
    <cellStyle name="Normal 7 4 4 6 3 2 2" xfId="31891" xr:uid="{00000000-0005-0000-0000-0000757E0000}"/>
    <cellStyle name="Normal 7 4 4 6 3 2 2 2" xfId="31892" xr:uid="{00000000-0005-0000-0000-0000767E0000}"/>
    <cellStyle name="Normal 7 4 4 6 3 2 3" xfId="31893" xr:uid="{00000000-0005-0000-0000-0000777E0000}"/>
    <cellStyle name="Normal 7 4 4 6 3 3" xfId="31894" xr:uid="{00000000-0005-0000-0000-0000787E0000}"/>
    <cellStyle name="Normal 7 4 4 6 3 3 2" xfId="31895" xr:uid="{00000000-0005-0000-0000-0000797E0000}"/>
    <cellStyle name="Normal 7 4 4 6 3 4" xfId="31896" xr:uid="{00000000-0005-0000-0000-00007A7E0000}"/>
    <cellStyle name="Normal 7 4 4 6 4" xfId="31897" xr:uid="{00000000-0005-0000-0000-00007B7E0000}"/>
    <cellStyle name="Normal 7 4 4 6 4 2" xfId="31898" xr:uid="{00000000-0005-0000-0000-00007C7E0000}"/>
    <cellStyle name="Normal 7 4 4 6 4 2 2" xfId="31899" xr:uid="{00000000-0005-0000-0000-00007D7E0000}"/>
    <cellStyle name="Normal 7 4 4 6 4 2 2 2" xfId="31900" xr:uid="{00000000-0005-0000-0000-00007E7E0000}"/>
    <cellStyle name="Normal 7 4 4 6 4 2 3" xfId="31901" xr:uid="{00000000-0005-0000-0000-00007F7E0000}"/>
    <cellStyle name="Normal 7 4 4 6 4 3" xfId="31902" xr:uid="{00000000-0005-0000-0000-0000807E0000}"/>
    <cellStyle name="Normal 7 4 4 6 4 3 2" xfId="31903" xr:uid="{00000000-0005-0000-0000-0000817E0000}"/>
    <cellStyle name="Normal 7 4 4 6 4 4" xfId="31904" xr:uid="{00000000-0005-0000-0000-0000827E0000}"/>
    <cellStyle name="Normal 7 4 4 6 5" xfId="31905" xr:uid="{00000000-0005-0000-0000-0000837E0000}"/>
    <cellStyle name="Normal 7 4 4 6 5 2" xfId="31906" xr:uid="{00000000-0005-0000-0000-0000847E0000}"/>
    <cellStyle name="Normal 7 4 4 6 5 2 2" xfId="31907" xr:uid="{00000000-0005-0000-0000-0000857E0000}"/>
    <cellStyle name="Normal 7 4 4 6 5 3" xfId="31908" xr:uid="{00000000-0005-0000-0000-0000867E0000}"/>
    <cellStyle name="Normal 7 4 4 6 6" xfId="31909" xr:uid="{00000000-0005-0000-0000-0000877E0000}"/>
    <cellStyle name="Normal 7 4 4 6 6 2" xfId="31910" xr:uid="{00000000-0005-0000-0000-0000887E0000}"/>
    <cellStyle name="Normal 7 4 4 6 7" xfId="31911" xr:uid="{00000000-0005-0000-0000-0000897E0000}"/>
    <cellStyle name="Normal 7 4 4 7" xfId="31912" xr:uid="{00000000-0005-0000-0000-00008A7E0000}"/>
    <cellStyle name="Normal 7 4 4 7 2" xfId="31913" xr:uid="{00000000-0005-0000-0000-00008B7E0000}"/>
    <cellStyle name="Normal 7 4 4 7 2 2" xfId="31914" xr:uid="{00000000-0005-0000-0000-00008C7E0000}"/>
    <cellStyle name="Normal 7 4 4 7 2 2 2" xfId="31915" xr:uid="{00000000-0005-0000-0000-00008D7E0000}"/>
    <cellStyle name="Normal 7 4 4 7 2 3" xfId="31916" xr:uid="{00000000-0005-0000-0000-00008E7E0000}"/>
    <cellStyle name="Normal 7 4 4 7 3" xfId="31917" xr:uid="{00000000-0005-0000-0000-00008F7E0000}"/>
    <cellStyle name="Normal 7 4 4 7 3 2" xfId="31918" xr:uid="{00000000-0005-0000-0000-0000907E0000}"/>
    <cellStyle name="Normal 7 4 4 7 4" xfId="31919" xr:uid="{00000000-0005-0000-0000-0000917E0000}"/>
    <cellStyle name="Normal 7 4 4 8" xfId="31920" xr:uid="{00000000-0005-0000-0000-0000927E0000}"/>
    <cellStyle name="Normal 7 4 4 8 2" xfId="31921" xr:uid="{00000000-0005-0000-0000-0000937E0000}"/>
    <cellStyle name="Normal 7 4 4 8 2 2" xfId="31922" xr:uid="{00000000-0005-0000-0000-0000947E0000}"/>
    <cellStyle name="Normal 7 4 4 8 2 2 2" xfId="31923" xr:uid="{00000000-0005-0000-0000-0000957E0000}"/>
    <cellStyle name="Normal 7 4 4 8 2 3" xfId="31924" xr:uid="{00000000-0005-0000-0000-0000967E0000}"/>
    <cellStyle name="Normal 7 4 4 8 3" xfId="31925" xr:uid="{00000000-0005-0000-0000-0000977E0000}"/>
    <cellStyle name="Normal 7 4 4 8 3 2" xfId="31926" xr:uid="{00000000-0005-0000-0000-0000987E0000}"/>
    <cellStyle name="Normal 7 4 4 8 4" xfId="31927" xr:uid="{00000000-0005-0000-0000-0000997E0000}"/>
    <cellStyle name="Normal 7 4 4 9" xfId="31928" xr:uid="{00000000-0005-0000-0000-00009A7E0000}"/>
    <cellStyle name="Normal 7 4 4 9 2" xfId="31929" xr:uid="{00000000-0005-0000-0000-00009B7E0000}"/>
    <cellStyle name="Normal 7 4 4 9 2 2" xfId="31930" xr:uid="{00000000-0005-0000-0000-00009C7E0000}"/>
    <cellStyle name="Normal 7 4 4 9 2 2 2" xfId="31931" xr:uid="{00000000-0005-0000-0000-00009D7E0000}"/>
    <cellStyle name="Normal 7 4 4 9 2 3" xfId="31932" xr:uid="{00000000-0005-0000-0000-00009E7E0000}"/>
    <cellStyle name="Normal 7 4 4 9 3" xfId="31933" xr:uid="{00000000-0005-0000-0000-00009F7E0000}"/>
    <cellStyle name="Normal 7 4 4 9 3 2" xfId="31934" xr:uid="{00000000-0005-0000-0000-0000A07E0000}"/>
    <cellStyle name="Normal 7 4 4 9 4" xfId="31935" xr:uid="{00000000-0005-0000-0000-0000A17E0000}"/>
    <cellStyle name="Normal 7 4 5" xfId="31936" xr:uid="{00000000-0005-0000-0000-0000A27E0000}"/>
    <cellStyle name="Normal 7 4 5 10" xfId="31937" xr:uid="{00000000-0005-0000-0000-0000A37E0000}"/>
    <cellStyle name="Normal 7 4 5 10 2" xfId="31938" xr:uid="{00000000-0005-0000-0000-0000A47E0000}"/>
    <cellStyle name="Normal 7 4 5 10 2 2" xfId="31939" xr:uid="{00000000-0005-0000-0000-0000A57E0000}"/>
    <cellStyle name="Normal 7 4 5 10 2 2 2" xfId="31940" xr:uid="{00000000-0005-0000-0000-0000A67E0000}"/>
    <cellStyle name="Normal 7 4 5 10 2 3" xfId="31941" xr:uid="{00000000-0005-0000-0000-0000A77E0000}"/>
    <cellStyle name="Normal 7 4 5 10 3" xfId="31942" xr:uid="{00000000-0005-0000-0000-0000A87E0000}"/>
    <cellStyle name="Normal 7 4 5 10 3 2" xfId="31943" xr:uid="{00000000-0005-0000-0000-0000A97E0000}"/>
    <cellStyle name="Normal 7 4 5 10 4" xfId="31944" xr:uid="{00000000-0005-0000-0000-0000AA7E0000}"/>
    <cellStyle name="Normal 7 4 5 11" xfId="31945" xr:uid="{00000000-0005-0000-0000-0000AB7E0000}"/>
    <cellStyle name="Normal 7 4 5 11 2" xfId="31946" xr:uid="{00000000-0005-0000-0000-0000AC7E0000}"/>
    <cellStyle name="Normal 7 4 5 11 2 2" xfId="31947" xr:uid="{00000000-0005-0000-0000-0000AD7E0000}"/>
    <cellStyle name="Normal 7 4 5 11 3" xfId="31948" xr:uid="{00000000-0005-0000-0000-0000AE7E0000}"/>
    <cellStyle name="Normal 7 4 5 12" xfId="31949" xr:uid="{00000000-0005-0000-0000-0000AF7E0000}"/>
    <cellStyle name="Normal 7 4 5 12 2" xfId="31950" xr:uid="{00000000-0005-0000-0000-0000B07E0000}"/>
    <cellStyle name="Normal 7 4 5 13" xfId="31951" xr:uid="{00000000-0005-0000-0000-0000B17E0000}"/>
    <cellStyle name="Normal 7 4 5 13 2" xfId="31952" xr:uid="{00000000-0005-0000-0000-0000B27E0000}"/>
    <cellStyle name="Normal 7 4 5 14" xfId="31953" xr:uid="{00000000-0005-0000-0000-0000B37E0000}"/>
    <cellStyle name="Normal 7 4 5 15" xfId="31954" xr:uid="{00000000-0005-0000-0000-0000B47E0000}"/>
    <cellStyle name="Normal 7 4 5 2" xfId="31955" xr:uid="{00000000-0005-0000-0000-0000B57E0000}"/>
    <cellStyle name="Normal 7 4 5 2 10" xfId="31956" xr:uid="{00000000-0005-0000-0000-0000B67E0000}"/>
    <cellStyle name="Normal 7 4 5 2 10 2" xfId="31957" xr:uid="{00000000-0005-0000-0000-0000B77E0000}"/>
    <cellStyle name="Normal 7 4 5 2 11" xfId="31958" xr:uid="{00000000-0005-0000-0000-0000B87E0000}"/>
    <cellStyle name="Normal 7 4 5 2 12" xfId="31959" xr:uid="{00000000-0005-0000-0000-0000B97E0000}"/>
    <cellStyle name="Normal 7 4 5 2 2" xfId="31960" xr:uid="{00000000-0005-0000-0000-0000BA7E0000}"/>
    <cellStyle name="Normal 7 4 5 2 2 2" xfId="31961" xr:uid="{00000000-0005-0000-0000-0000BB7E0000}"/>
    <cellStyle name="Normal 7 4 5 2 2 2 2" xfId="31962" xr:uid="{00000000-0005-0000-0000-0000BC7E0000}"/>
    <cellStyle name="Normal 7 4 5 2 2 2 2 2" xfId="31963" xr:uid="{00000000-0005-0000-0000-0000BD7E0000}"/>
    <cellStyle name="Normal 7 4 5 2 2 2 2 2 2" xfId="31964" xr:uid="{00000000-0005-0000-0000-0000BE7E0000}"/>
    <cellStyle name="Normal 7 4 5 2 2 2 2 2 2 2" xfId="31965" xr:uid="{00000000-0005-0000-0000-0000BF7E0000}"/>
    <cellStyle name="Normal 7 4 5 2 2 2 2 2 3" xfId="31966" xr:uid="{00000000-0005-0000-0000-0000C07E0000}"/>
    <cellStyle name="Normal 7 4 5 2 2 2 2 3" xfId="31967" xr:uid="{00000000-0005-0000-0000-0000C17E0000}"/>
    <cellStyle name="Normal 7 4 5 2 2 2 2 3 2" xfId="31968" xr:uid="{00000000-0005-0000-0000-0000C27E0000}"/>
    <cellStyle name="Normal 7 4 5 2 2 2 2 4" xfId="31969" xr:uid="{00000000-0005-0000-0000-0000C37E0000}"/>
    <cellStyle name="Normal 7 4 5 2 2 2 3" xfId="31970" xr:uid="{00000000-0005-0000-0000-0000C47E0000}"/>
    <cellStyle name="Normal 7 4 5 2 2 2 3 2" xfId="31971" xr:uid="{00000000-0005-0000-0000-0000C57E0000}"/>
    <cellStyle name="Normal 7 4 5 2 2 2 3 2 2" xfId="31972" xr:uid="{00000000-0005-0000-0000-0000C67E0000}"/>
    <cellStyle name="Normal 7 4 5 2 2 2 3 2 2 2" xfId="31973" xr:uid="{00000000-0005-0000-0000-0000C77E0000}"/>
    <cellStyle name="Normal 7 4 5 2 2 2 3 2 3" xfId="31974" xr:uid="{00000000-0005-0000-0000-0000C87E0000}"/>
    <cellStyle name="Normal 7 4 5 2 2 2 3 3" xfId="31975" xr:uid="{00000000-0005-0000-0000-0000C97E0000}"/>
    <cellStyle name="Normal 7 4 5 2 2 2 3 3 2" xfId="31976" xr:uid="{00000000-0005-0000-0000-0000CA7E0000}"/>
    <cellStyle name="Normal 7 4 5 2 2 2 3 4" xfId="31977" xr:uid="{00000000-0005-0000-0000-0000CB7E0000}"/>
    <cellStyle name="Normal 7 4 5 2 2 2 4" xfId="31978" xr:uid="{00000000-0005-0000-0000-0000CC7E0000}"/>
    <cellStyle name="Normal 7 4 5 2 2 2 4 2" xfId="31979" xr:uid="{00000000-0005-0000-0000-0000CD7E0000}"/>
    <cellStyle name="Normal 7 4 5 2 2 2 4 2 2" xfId="31980" xr:uid="{00000000-0005-0000-0000-0000CE7E0000}"/>
    <cellStyle name="Normal 7 4 5 2 2 2 4 2 2 2" xfId="31981" xr:uid="{00000000-0005-0000-0000-0000CF7E0000}"/>
    <cellStyle name="Normal 7 4 5 2 2 2 4 2 3" xfId="31982" xr:uid="{00000000-0005-0000-0000-0000D07E0000}"/>
    <cellStyle name="Normal 7 4 5 2 2 2 4 3" xfId="31983" xr:uid="{00000000-0005-0000-0000-0000D17E0000}"/>
    <cellStyle name="Normal 7 4 5 2 2 2 4 3 2" xfId="31984" xr:uid="{00000000-0005-0000-0000-0000D27E0000}"/>
    <cellStyle name="Normal 7 4 5 2 2 2 4 4" xfId="31985" xr:uid="{00000000-0005-0000-0000-0000D37E0000}"/>
    <cellStyle name="Normal 7 4 5 2 2 2 5" xfId="31986" xr:uid="{00000000-0005-0000-0000-0000D47E0000}"/>
    <cellStyle name="Normal 7 4 5 2 2 2 5 2" xfId="31987" xr:uid="{00000000-0005-0000-0000-0000D57E0000}"/>
    <cellStyle name="Normal 7 4 5 2 2 2 5 2 2" xfId="31988" xr:uid="{00000000-0005-0000-0000-0000D67E0000}"/>
    <cellStyle name="Normal 7 4 5 2 2 2 5 3" xfId="31989" xr:uid="{00000000-0005-0000-0000-0000D77E0000}"/>
    <cellStyle name="Normal 7 4 5 2 2 2 6" xfId="31990" xr:uid="{00000000-0005-0000-0000-0000D87E0000}"/>
    <cellStyle name="Normal 7 4 5 2 2 2 6 2" xfId="31991" xr:uid="{00000000-0005-0000-0000-0000D97E0000}"/>
    <cellStyle name="Normal 7 4 5 2 2 2 7" xfId="31992" xr:uid="{00000000-0005-0000-0000-0000DA7E0000}"/>
    <cellStyle name="Normal 7 4 5 2 2 3" xfId="31993" xr:uid="{00000000-0005-0000-0000-0000DB7E0000}"/>
    <cellStyle name="Normal 7 4 5 2 2 3 2" xfId="31994" xr:uid="{00000000-0005-0000-0000-0000DC7E0000}"/>
    <cellStyle name="Normal 7 4 5 2 2 3 2 2" xfId="31995" xr:uid="{00000000-0005-0000-0000-0000DD7E0000}"/>
    <cellStyle name="Normal 7 4 5 2 2 3 2 2 2" xfId="31996" xr:uid="{00000000-0005-0000-0000-0000DE7E0000}"/>
    <cellStyle name="Normal 7 4 5 2 2 3 2 3" xfId="31997" xr:uid="{00000000-0005-0000-0000-0000DF7E0000}"/>
    <cellStyle name="Normal 7 4 5 2 2 3 3" xfId="31998" xr:uid="{00000000-0005-0000-0000-0000E07E0000}"/>
    <cellStyle name="Normal 7 4 5 2 2 3 3 2" xfId="31999" xr:uid="{00000000-0005-0000-0000-0000E17E0000}"/>
    <cellStyle name="Normal 7 4 5 2 2 3 4" xfId="32000" xr:uid="{00000000-0005-0000-0000-0000E27E0000}"/>
    <cellStyle name="Normal 7 4 5 2 2 4" xfId="32001" xr:uid="{00000000-0005-0000-0000-0000E37E0000}"/>
    <cellStyle name="Normal 7 4 5 2 2 4 2" xfId="32002" xr:uid="{00000000-0005-0000-0000-0000E47E0000}"/>
    <cellStyle name="Normal 7 4 5 2 2 4 2 2" xfId="32003" xr:uid="{00000000-0005-0000-0000-0000E57E0000}"/>
    <cellStyle name="Normal 7 4 5 2 2 4 2 2 2" xfId="32004" xr:uid="{00000000-0005-0000-0000-0000E67E0000}"/>
    <cellStyle name="Normal 7 4 5 2 2 4 2 3" xfId="32005" xr:uid="{00000000-0005-0000-0000-0000E77E0000}"/>
    <cellStyle name="Normal 7 4 5 2 2 4 3" xfId="32006" xr:uid="{00000000-0005-0000-0000-0000E87E0000}"/>
    <cellStyle name="Normal 7 4 5 2 2 4 3 2" xfId="32007" xr:uid="{00000000-0005-0000-0000-0000E97E0000}"/>
    <cellStyle name="Normal 7 4 5 2 2 4 4" xfId="32008" xr:uid="{00000000-0005-0000-0000-0000EA7E0000}"/>
    <cellStyle name="Normal 7 4 5 2 2 5" xfId="32009" xr:uid="{00000000-0005-0000-0000-0000EB7E0000}"/>
    <cellStyle name="Normal 7 4 5 2 2 5 2" xfId="32010" xr:uid="{00000000-0005-0000-0000-0000EC7E0000}"/>
    <cellStyle name="Normal 7 4 5 2 2 5 2 2" xfId="32011" xr:uid="{00000000-0005-0000-0000-0000ED7E0000}"/>
    <cellStyle name="Normal 7 4 5 2 2 5 2 2 2" xfId="32012" xr:uid="{00000000-0005-0000-0000-0000EE7E0000}"/>
    <cellStyle name="Normal 7 4 5 2 2 5 2 3" xfId="32013" xr:uid="{00000000-0005-0000-0000-0000EF7E0000}"/>
    <cellStyle name="Normal 7 4 5 2 2 5 3" xfId="32014" xr:uid="{00000000-0005-0000-0000-0000F07E0000}"/>
    <cellStyle name="Normal 7 4 5 2 2 5 3 2" xfId="32015" xr:uid="{00000000-0005-0000-0000-0000F17E0000}"/>
    <cellStyle name="Normal 7 4 5 2 2 5 4" xfId="32016" xr:uid="{00000000-0005-0000-0000-0000F27E0000}"/>
    <cellStyle name="Normal 7 4 5 2 2 6" xfId="32017" xr:uid="{00000000-0005-0000-0000-0000F37E0000}"/>
    <cellStyle name="Normal 7 4 5 2 2 6 2" xfId="32018" xr:uid="{00000000-0005-0000-0000-0000F47E0000}"/>
    <cellStyle name="Normal 7 4 5 2 2 6 2 2" xfId="32019" xr:uid="{00000000-0005-0000-0000-0000F57E0000}"/>
    <cellStyle name="Normal 7 4 5 2 2 6 3" xfId="32020" xr:uid="{00000000-0005-0000-0000-0000F67E0000}"/>
    <cellStyle name="Normal 7 4 5 2 2 7" xfId="32021" xr:uid="{00000000-0005-0000-0000-0000F77E0000}"/>
    <cellStyle name="Normal 7 4 5 2 2 7 2" xfId="32022" xr:uid="{00000000-0005-0000-0000-0000F87E0000}"/>
    <cellStyle name="Normal 7 4 5 2 2 8" xfId="32023" xr:uid="{00000000-0005-0000-0000-0000F97E0000}"/>
    <cellStyle name="Normal 7 4 5 2 2 8 2" xfId="32024" xr:uid="{00000000-0005-0000-0000-0000FA7E0000}"/>
    <cellStyle name="Normal 7 4 5 2 2 9" xfId="32025" xr:uid="{00000000-0005-0000-0000-0000FB7E0000}"/>
    <cellStyle name="Normal 7 4 5 2 3" xfId="32026" xr:uid="{00000000-0005-0000-0000-0000FC7E0000}"/>
    <cellStyle name="Normal 7 4 5 2 3 2" xfId="32027" xr:uid="{00000000-0005-0000-0000-0000FD7E0000}"/>
    <cellStyle name="Normal 7 4 5 2 3 2 2" xfId="32028" xr:uid="{00000000-0005-0000-0000-0000FE7E0000}"/>
    <cellStyle name="Normal 7 4 5 2 3 2 2 2" xfId="32029" xr:uid="{00000000-0005-0000-0000-0000FF7E0000}"/>
    <cellStyle name="Normal 7 4 5 2 3 2 2 2 2" xfId="32030" xr:uid="{00000000-0005-0000-0000-0000007F0000}"/>
    <cellStyle name="Normal 7 4 5 2 3 2 2 3" xfId="32031" xr:uid="{00000000-0005-0000-0000-0000017F0000}"/>
    <cellStyle name="Normal 7 4 5 2 3 2 3" xfId="32032" xr:uid="{00000000-0005-0000-0000-0000027F0000}"/>
    <cellStyle name="Normal 7 4 5 2 3 2 3 2" xfId="32033" xr:uid="{00000000-0005-0000-0000-0000037F0000}"/>
    <cellStyle name="Normal 7 4 5 2 3 2 4" xfId="32034" xr:uid="{00000000-0005-0000-0000-0000047F0000}"/>
    <cellStyle name="Normal 7 4 5 2 3 3" xfId="32035" xr:uid="{00000000-0005-0000-0000-0000057F0000}"/>
    <cellStyle name="Normal 7 4 5 2 3 3 2" xfId="32036" xr:uid="{00000000-0005-0000-0000-0000067F0000}"/>
    <cellStyle name="Normal 7 4 5 2 3 3 2 2" xfId="32037" xr:uid="{00000000-0005-0000-0000-0000077F0000}"/>
    <cellStyle name="Normal 7 4 5 2 3 3 2 2 2" xfId="32038" xr:uid="{00000000-0005-0000-0000-0000087F0000}"/>
    <cellStyle name="Normal 7 4 5 2 3 3 2 3" xfId="32039" xr:uid="{00000000-0005-0000-0000-0000097F0000}"/>
    <cellStyle name="Normal 7 4 5 2 3 3 3" xfId="32040" xr:uid="{00000000-0005-0000-0000-00000A7F0000}"/>
    <cellStyle name="Normal 7 4 5 2 3 3 3 2" xfId="32041" xr:uid="{00000000-0005-0000-0000-00000B7F0000}"/>
    <cellStyle name="Normal 7 4 5 2 3 3 4" xfId="32042" xr:uid="{00000000-0005-0000-0000-00000C7F0000}"/>
    <cellStyle name="Normal 7 4 5 2 3 4" xfId="32043" xr:uid="{00000000-0005-0000-0000-00000D7F0000}"/>
    <cellStyle name="Normal 7 4 5 2 3 4 2" xfId="32044" xr:uid="{00000000-0005-0000-0000-00000E7F0000}"/>
    <cellStyle name="Normal 7 4 5 2 3 4 2 2" xfId="32045" xr:uid="{00000000-0005-0000-0000-00000F7F0000}"/>
    <cellStyle name="Normal 7 4 5 2 3 4 2 2 2" xfId="32046" xr:uid="{00000000-0005-0000-0000-0000107F0000}"/>
    <cellStyle name="Normal 7 4 5 2 3 4 2 3" xfId="32047" xr:uid="{00000000-0005-0000-0000-0000117F0000}"/>
    <cellStyle name="Normal 7 4 5 2 3 4 3" xfId="32048" xr:uid="{00000000-0005-0000-0000-0000127F0000}"/>
    <cellStyle name="Normal 7 4 5 2 3 4 3 2" xfId="32049" xr:uid="{00000000-0005-0000-0000-0000137F0000}"/>
    <cellStyle name="Normal 7 4 5 2 3 4 4" xfId="32050" xr:uid="{00000000-0005-0000-0000-0000147F0000}"/>
    <cellStyle name="Normal 7 4 5 2 3 5" xfId="32051" xr:uid="{00000000-0005-0000-0000-0000157F0000}"/>
    <cellStyle name="Normal 7 4 5 2 3 5 2" xfId="32052" xr:uid="{00000000-0005-0000-0000-0000167F0000}"/>
    <cellStyle name="Normal 7 4 5 2 3 5 2 2" xfId="32053" xr:uid="{00000000-0005-0000-0000-0000177F0000}"/>
    <cellStyle name="Normal 7 4 5 2 3 5 3" xfId="32054" xr:uid="{00000000-0005-0000-0000-0000187F0000}"/>
    <cellStyle name="Normal 7 4 5 2 3 6" xfId="32055" xr:uid="{00000000-0005-0000-0000-0000197F0000}"/>
    <cellStyle name="Normal 7 4 5 2 3 6 2" xfId="32056" xr:uid="{00000000-0005-0000-0000-00001A7F0000}"/>
    <cellStyle name="Normal 7 4 5 2 3 7" xfId="32057" xr:uid="{00000000-0005-0000-0000-00001B7F0000}"/>
    <cellStyle name="Normal 7 4 5 2 4" xfId="32058" xr:uid="{00000000-0005-0000-0000-00001C7F0000}"/>
    <cellStyle name="Normal 7 4 5 2 4 2" xfId="32059" xr:uid="{00000000-0005-0000-0000-00001D7F0000}"/>
    <cellStyle name="Normal 7 4 5 2 4 2 2" xfId="32060" xr:uid="{00000000-0005-0000-0000-00001E7F0000}"/>
    <cellStyle name="Normal 7 4 5 2 4 2 2 2" xfId="32061" xr:uid="{00000000-0005-0000-0000-00001F7F0000}"/>
    <cellStyle name="Normal 7 4 5 2 4 2 3" xfId="32062" xr:uid="{00000000-0005-0000-0000-0000207F0000}"/>
    <cellStyle name="Normal 7 4 5 2 4 3" xfId="32063" xr:uid="{00000000-0005-0000-0000-0000217F0000}"/>
    <cellStyle name="Normal 7 4 5 2 4 3 2" xfId="32064" xr:uid="{00000000-0005-0000-0000-0000227F0000}"/>
    <cellStyle name="Normal 7 4 5 2 4 4" xfId="32065" xr:uid="{00000000-0005-0000-0000-0000237F0000}"/>
    <cellStyle name="Normal 7 4 5 2 5" xfId="32066" xr:uid="{00000000-0005-0000-0000-0000247F0000}"/>
    <cellStyle name="Normal 7 4 5 2 5 2" xfId="32067" xr:uid="{00000000-0005-0000-0000-0000257F0000}"/>
    <cellStyle name="Normal 7 4 5 2 5 2 2" xfId="32068" xr:uid="{00000000-0005-0000-0000-0000267F0000}"/>
    <cellStyle name="Normal 7 4 5 2 5 2 2 2" xfId="32069" xr:uid="{00000000-0005-0000-0000-0000277F0000}"/>
    <cellStyle name="Normal 7 4 5 2 5 2 3" xfId="32070" xr:uid="{00000000-0005-0000-0000-0000287F0000}"/>
    <cellStyle name="Normal 7 4 5 2 5 3" xfId="32071" xr:uid="{00000000-0005-0000-0000-0000297F0000}"/>
    <cellStyle name="Normal 7 4 5 2 5 3 2" xfId="32072" xr:uid="{00000000-0005-0000-0000-00002A7F0000}"/>
    <cellStyle name="Normal 7 4 5 2 5 4" xfId="32073" xr:uid="{00000000-0005-0000-0000-00002B7F0000}"/>
    <cellStyle name="Normal 7 4 5 2 6" xfId="32074" xr:uid="{00000000-0005-0000-0000-00002C7F0000}"/>
    <cellStyle name="Normal 7 4 5 2 6 2" xfId="32075" xr:uid="{00000000-0005-0000-0000-00002D7F0000}"/>
    <cellStyle name="Normal 7 4 5 2 6 2 2" xfId="32076" xr:uid="{00000000-0005-0000-0000-00002E7F0000}"/>
    <cellStyle name="Normal 7 4 5 2 6 2 2 2" xfId="32077" xr:uid="{00000000-0005-0000-0000-00002F7F0000}"/>
    <cellStyle name="Normal 7 4 5 2 6 2 3" xfId="32078" xr:uid="{00000000-0005-0000-0000-0000307F0000}"/>
    <cellStyle name="Normal 7 4 5 2 6 3" xfId="32079" xr:uid="{00000000-0005-0000-0000-0000317F0000}"/>
    <cellStyle name="Normal 7 4 5 2 6 3 2" xfId="32080" xr:uid="{00000000-0005-0000-0000-0000327F0000}"/>
    <cellStyle name="Normal 7 4 5 2 6 4" xfId="32081" xr:uid="{00000000-0005-0000-0000-0000337F0000}"/>
    <cellStyle name="Normal 7 4 5 2 7" xfId="32082" xr:uid="{00000000-0005-0000-0000-0000347F0000}"/>
    <cellStyle name="Normal 7 4 5 2 7 2" xfId="32083" xr:uid="{00000000-0005-0000-0000-0000357F0000}"/>
    <cellStyle name="Normal 7 4 5 2 7 2 2" xfId="32084" xr:uid="{00000000-0005-0000-0000-0000367F0000}"/>
    <cellStyle name="Normal 7 4 5 2 7 2 2 2" xfId="32085" xr:uid="{00000000-0005-0000-0000-0000377F0000}"/>
    <cellStyle name="Normal 7 4 5 2 7 2 3" xfId="32086" xr:uid="{00000000-0005-0000-0000-0000387F0000}"/>
    <cellStyle name="Normal 7 4 5 2 7 3" xfId="32087" xr:uid="{00000000-0005-0000-0000-0000397F0000}"/>
    <cellStyle name="Normal 7 4 5 2 7 3 2" xfId="32088" xr:uid="{00000000-0005-0000-0000-00003A7F0000}"/>
    <cellStyle name="Normal 7 4 5 2 7 4" xfId="32089" xr:uid="{00000000-0005-0000-0000-00003B7F0000}"/>
    <cellStyle name="Normal 7 4 5 2 8" xfId="32090" xr:uid="{00000000-0005-0000-0000-00003C7F0000}"/>
    <cellStyle name="Normal 7 4 5 2 8 2" xfId="32091" xr:uid="{00000000-0005-0000-0000-00003D7F0000}"/>
    <cellStyle name="Normal 7 4 5 2 8 2 2" xfId="32092" xr:uid="{00000000-0005-0000-0000-00003E7F0000}"/>
    <cellStyle name="Normal 7 4 5 2 8 3" xfId="32093" xr:uid="{00000000-0005-0000-0000-00003F7F0000}"/>
    <cellStyle name="Normal 7 4 5 2 9" xfId="32094" xr:uid="{00000000-0005-0000-0000-0000407F0000}"/>
    <cellStyle name="Normal 7 4 5 2 9 2" xfId="32095" xr:uid="{00000000-0005-0000-0000-0000417F0000}"/>
    <cellStyle name="Normal 7 4 5 3" xfId="32096" xr:uid="{00000000-0005-0000-0000-0000427F0000}"/>
    <cellStyle name="Normal 7 4 5 3 10" xfId="32097" xr:uid="{00000000-0005-0000-0000-0000437F0000}"/>
    <cellStyle name="Normal 7 4 5 3 2" xfId="32098" xr:uid="{00000000-0005-0000-0000-0000447F0000}"/>
    <cellStyle name="Normal 7 4 5 3 2 2" xfId="32099" xr:uid="{00000000-0005-0000-0000-0000457F0000}"/>
    <cellStyle name="Normal 7 4 5 3 2 2 2" xfId="32100" xr:uid="{00000000-0005-0000-0000-0000467F0000}"/>
    <cellStyle name="Normal 7 4 5 3 2 2 2 2" xfId="32101" xr:uid="{00000000-0005-0000-0000-0000477F0000}"/>
    <cellStyle name="Normal 7 4 5 3 2 2 2 2 2" xfId="32102" xr:uid="{00000000-0005-0000-0000-0000487F0000}"/>
    <cellStyle name="Normal 7 4 5 3 2 2 2 3" xfId="32103" xr:uid="{00000000-0005-0000-0000-0000497F0000}"/>
    <cellStyle name="Normal 7 4 5 3 2 2 3" xfId="32104" xr:uid="{00000000-0005-0000-0000-00004A7F0000}"/>
    <cellStyle name="Normal 7 4 5 3 2 2 3 2" xfId="32105" xr:uid="{00000000-0005-0000-0000-00004B7F0000}"/>
    <cellStyle name="Normal 7 4 5 3 2 2 4" xfId="32106" xr:uid="{00000000-0005-0000-0000-00004C7F0000}"/>
    <cellStyle name="Normal 7 4 5 3 2 3" xfId="32107" xr:uid="{00000000-0005-0000-0000-00004D7F0000}"/>
    <cellStyle name="Normal 7 4 5 3 2 3 2" xfId="32108" xr:uid="{00000000-0005-0000-0000-00004E7F0000}"/>
    <cellStyle name="Normal 7 4 5 3 2 3 2 2" xfId="32109" xr:uid="{00000000-0005-0000-0000-00004F7F0000}"/>
    <cellStyle name="Normal 7 4 5 3 2 3 2 2 2" xfId="32110" xr:uid="{00000000-0005-0000-0000-0000507F0000}"/>
    <cellStyle name="Normal 7 4 5 3 2 3 2 3" xfId="32111" xr:uid="{00000000-0005-0000-0000-0000517F0000}"/>
    <cellStyle name="Normal 7 4 5 3 2 3 3" xfId="32112" xr:uid="{00000000-0005-0000-0000-0000527F0000}"/>
    <cellStyle name="Normal 7 4 5 3 2 3 3 2" xfId="32113" xr:uid="{00000000-0005-0000-0000-0000537F0000}"/>
    <cellStyle name="Normal 7 4 5 3 2 3 4" xfId="32114" xr:uid="{00000000-0005-0000-0000-0000547F0000}"/>
    <cellStyle name="Normal 7 4 5 3 2 4" xfId="32115" xr:uid="{00000000-0005-0000-0000-0000557F0000}"/>
    <cellStyle name="Normal 7 4 5 3 2 4 2" xfId="32116" xr:uid="{00000000-0005-0000-0000-0000567F0000}"/>
    <cellStyle name="Normal 7 4 5 3 2 4 2 2" xfId="32117" xr:uid="{00000000-0005-0000-0000-0000577F0000}"/>
    <cellStyle name="Normal 7 4 5 3 2 4 2 2 2" xfId="32118" xr:uid="{00000000-0005-0000-0000-0000587F0000}"/>
    <cellStyle name="Normal 7 4 5 3 2 4 2 3" xfId="32119" xr:uid="{00000000-0005-0000-0000-0000597F0000}"/>
    <cellStyle name="Normal 7 4 5 3 2 4 3" xfId="32120" xr:uid="{00000000-0005-0000-0000-00005A7F0000}"/>
    <cellStyle name="Normal 7 4 5 3 2 4 3 2" xfId="32121" xr:uid="{00000000-0005-0000-0000-00005B7F0000}"/>
    <cellStyle name="Normal 7 4 5 3 2 4 4" xfId="32122" xr:uid="{00000000-0005-0000-0000-00005C7F0000}"/>
    <cellStyle name="Normal 7 4 5 3 2 5" xfId="32123" xr:uid="{00000000-0005-0000-0000-00005D7F0000}"/>
    <cellStyle name="Normal 7 4 5 3 2 5 2" xfId="32124" xr:uid="{00000000-0005-0000-0000-00005E7F0000}"/>
    <cellStyle name="Normal 7 4 5 3 2 5 2 2" xfId="32125" xr:uid="{00000000-0005-0000-0000-00005F7F0000}"/>
    <cellStyle name="Normal 7 4 5 3 2 5 3" xfId="32126" xr:uid="{00000000-0005-0000-0000-0000607F0000}"/>
    <cellStyle name="Normal 7 4 5 3 2 6" xfId="32127" xr:uid="{00000000-0005-0000-0000-0000617F0000}"/>
    <cellStyle name="Normal 7 4 5 3 2 6 2" xfId="32128" xr:uid="{00000000-0005-0000-0000-0000627F0000}"/>
    <cellStyle name="Normal 7 4 5 3 2 7" xfId="32129" xr:uid="{00000000-0005-0000-0000-0000637F0000}"/>
    <cellStyle name="Normal 7 4 5 3 3" xfId="32130" xr:uid="{00000000-0005-0000-0000-0000647F0000}"/>
    <cellStyle name="Normal 7 4 5 3 3 2" xfId="32131" xr:uid="{00000000-0005-0000-0000-0000657F0000}"/>
    <cellStyle name="Normal 7 4 5 3 3 2 2" xfId="32132" xr:uid="{00000000-0005-0000-0000-0000667F0000}"/>
    <cellStyle name="Normal 7 4 5 3 3 2 2 2" xfId="32133" xr:uid="{00000000-0005-0000-0000-0000677F0000}"/>
    <cellStyle name="Normal 7 4 5 3 3 2 3" xfId="32134" xr:uid="{00000000-0005-0000-0000-0000687F0000}"/>
    <cellStyle name="Normal 7 4 5 3 3 3" xfId="32135" xr:uid="{00000000-0005-0000-0000-0000697F0000}"/>
    <cellStyle name="Normal 7 4 5 3 3 3 2" xfId="32136" xr:uid="{00000000-0005-0000-0000-00006A7F0000}"/>
    <cellStyle name="Normal 7 4 5 3 3 4" xfId="32137" xr:uid="{00000000-0005-0000-0000-00006B7F0000}"/>
    <cellStyle name="Normal 7 4 5 3 4" xfId="32138" xr:uid="{00000000-0005-0000-0000-00006C7F0000}"/>
    <cellStyle name="Normal 7 4 5 3 4 2" xfId="32139" xr:uid="{00000000-0005-0000-0000-00006D7F0000}"/>
    <cellStyle name="Normal 7 4 5 3 4 2 2" xfId="32140" xr:uid="{00000000-0005-0000-0000-00006E7F0000}"/>
    <cellStyle name="Normal 7 4 5 3 4 2 2 2" xfId="32141" xr:uid="{00000000-0005-0000-0000-00006F7F0000}"/>
    <cellStyle name="Normal 7 4 5 3 4 2 3" xfId="32142" xr:uid="{00000000-0005-0000-0000-0000707F0000}"/>
    <cellStyle name="Normal 7 4 5 3 4 3" xfId="32143" xr:uid="{00000000-0005-0000-0000-0000717F0000}"/>
    <cellStyle name="Normal 7 4 5 3 4 3 2" xfId="32144" xr:uid="{00000000-0005-0000-0000-0000727F0000}"/>
    <cellStyle name="Normal 7 4 5 3 4 4" xfId="32145" xr:uid="{00000000-0005-0000-0000-0000737F0000}"/>
    <cellStyle name="Normal 7 4 5 3 5" xfId="32146" xr:uid="{00000000-0005-0000-0000-0000747F0000}"/>
    <cellStyle name="Normal 7 4 5 3 5 2" xfId="32147" xr:uid="{00000000-0005-0000-0000-0000757F0000}"/>
    <cellStyle name="Normal 7 4 5 3 5 2 2" xfId="32148" xr:uid="{00000000-0005-0000-0000-0000767F0000}"/>
    <cellStyle name="Normal 7 4 5 3 5 2 2 2" xfId="32149" xr:uid="{00000000-0005-0000-0000-0000777F0000}"/>
    <cellStyle name="Normal 7 4 5 3 5 2 3" xfId="32150" xr:uid="{00000000-0005-0000-0000-0000787F0000}"/>
    <cellStyle name="Normal 7 4 5 3 5 3" xfId="32151" xr:uid="{00000000-0005-0000-0000-0000797F0000}"/>
    <cellStyle name="Normal 7 4 5 3 5 3 2" xfId="32152" xr:uid="{00000000-0005-0000-0000-00007A7F0000}"/>
    <cellStyle name="Normal 7 4 5 3 5 4" xfId="32153" xr:uid="{00000000-0005-0000-0000-00007B7F0000}"/>
    <cellStyle name="Normal 7 4 5 3 6" xfId="32154" xr:uid="{00000000-0005-0000-0000-00007C7F0000}"/>
    <cellStyle name="Normal 7 4 5 3 6 2" xfId="32155" xr:uid="{00000000-0005-0000-0000-00007D7F0000}"/>
    <cellStyle name="Normal 7 4 5 3 6 2 2" xfId="32156" xr:uid="{00000000-0005-0000-0000-00007E7F0000}"/>
    <cellStyle name="Normal 7 4 5 3 6 2 2 2" xfId="32157" xr:uid="{00000000-0005-0000-0000-00007F7F0000}"/>
    <cellStyle name="Normal 7 4 5 3 6 2 3" xfId="32158" xr:uid="{00000000-0005-0000-0000-0000807F0000}"/>
    <cellStyle name="Normal 7 4 5 3 6 3" xfId="32159" xr:uid="{00000000-0005-0000-0000-0000817F0000}"/>
    <cellStyle name="Normal 7 4 5 3 6 3 2" xfId="32160" xr:uid="{00000000-0005-0000-0000-0000827F0000}"/>
    <cellStyle name="Normal 7 4 5 3 6 4" xfId="32161" xr:uid="{00000000-0005-0000-0000-0000837F0000}"/>
    <cellStyle name="Normal 7 4 5 3 7" xfId="32162" xr:uid="{00000000-0005-0000-0000-0000847F0000}"/>
    <cellStyle name="Normal 7 4 5 3 7 2" xfId="32163" xr:uid="{00000000-0005-0000-0000-0000857F0000}"/>
    <cellStyle name="Normal 7 4 5 3 7 2 2" xfId="32164" xr:uid="{00000000-0005-0000-0000-0000867F0000}"/>
    <cellStyle name="Normal 7 4 5 3 7 3" xfId="32165" xr:uid="{00000000-0005-0000-0000-0000877F0000}"/>
    <cellStyle name="Normal 7 4 5 3 8" xfId="32166" xr:uid="{00000000-0005-0000-0000-0000887F0000}"/>
    <cellStyle name="Normal 7 4 5 3 8 2" xfId="32167" xr:uid="{00000000-0005-0000-0000-0000897F0000}"/>
    <cellStyle name="Normal 7 4 5 3 9" xfId="32168" xr:uid="{00000000-0005-0000-0000-00008A7F0000}"/>
    <cellStyle name="Normal 7 4 5 3 9 2" xfId="32169" xr:uid="{00000000-0005-0000-0000-00008B7F0000}"/>
    <cellStyle name="Normal 7 4 5 4" xfId="32170" xr:uid="{00000000-0005-0000-0000-00008C7F0000}"/>
    <cellStyle name="Normal 7 4 5 4 2" xfId="32171" xr:uid="{00000000-0005-0000-0000-00008D7F0000}"/>
    <cellStyle name="Normal 7 4 5 4 2 2" xfId="32172" xr:uid="{00000000-0005-0000-0000-00008E7F0000}"/>
    <cellStyle name="Normal 7 4 5 4 2 2 2" xfId="32173" xr:uid="{00000000-0005-0000-0000-00008F7F0000}"/>
    <cellStyle name="Normal 7 4 5 4 2 2 2 2" xfId="32174" xr:uid="{00000000-0005-0000-0000-0000907F0000}"/>
    <cellStyle name="Normal 7 4 5 4 2 2 2 2 2" xfId="32175" xr:uid="{00000000-0005-0000-0000-0000917F0000}"/>
    <cellStyle name="Normal 7 4 5 4 2 2 2 3" xfId="32176" xr:uid="{00000000-0005-0000-0000-0000927F0000}"/>
    <cellStyle name="Normal 7 4 5 4 2 2 3" xfId="32177" xr:uid="{00000000-0005-0000-0000-0000937F0000}"/>
    <cellStyle name="Normal 7 4 5 4 2 2 3 2" xfId="32178" xr:uid="{00000000-0005-0000-0000-0000947F0000}"/>
    <cellStyle name="Normal 7 4 5 4 2 2 4" xfId="32179" xr:uid="{00000000-0005-0000-0000-0000957F0000}"/>
    <cellStyle name="Normal 7 4 5 4 2 3" xfId="32180" xr:uid="{00000000-0005-0000-0000-0000967F0000}"/>
    <cellStyle name="Normal 7 4 5 4 2 3 2" xfId="32181" xr:uid="{00000000-0005-0000-0000-0000977F0000}"/>
    <cellStyle name="Normal 7 4 5 4 2 3 2 2" xfId="32182" xr:uid="{00000000-0005-0000-0000-0000987F0000}"/>
    <cellStyle name="Normal 7 4 5 4 2 3 2 2 2" xfId="32183" xr:uid="{00000000-0005-0000-0000-0000997F0000}"/>
    <cellStyle name="Normal 7 4 5 4 2 3 2 3" xfId="32184" xr:uid="{00000000-0005-0000-0000-00009A7F0000}"/>
    <cellStyle name="Normal 7 4 5 4 2 3 3" xfId="32185" xr:uid="{00000000-0005-0000-0000-00009B7F0000}"/>
    <cellStyle name="Normal 7 4 5 4 2 3 3 2" xfId="32186" xr:uid="{00000000-0005-0000-0000-00009C7F0000}"/>
    <cellStyle name="Normal 7 4 5 4 2 3 4" xfId="32187" xr:uid="{00000000-0005-0000-0000-00009D7F0000}"/>
    <cellStyle name="Normal 7 4 5 4 2 4" xfId="32188" xr:uid="{00000000-0005-0000-0000-00009E7F0000}"/>
    <cellStyle name="Normal 7 4 5 4 2 4 2" xfId="32189" xr:uid="{00000000-0005-0000-0000-00009F7F0000}"/>
    <cellStyle name="Normal 7 4 5 4 2 4 2 2" xfId="32190" xr:uid="{00000000-0005-0000-0000-0000A07F0000}"/>
    <cellStyle name="Normal 7 4 5 4 2 4 2 2 2" xfId="32191" xr:uid="{00000000-0005-0000-0000-0000A17F0000}"/>
    <cellStyle name="Normal 7 4 5 4 2 4 2 3" xfId="32192" xr:uid="{00000000-0005-0000-0000-0000A27F0000}"/>
    <cellStyle name="Normal 7 4 5 4 2 4 3" xfId="32193" xr:uid="{00000000-0005-0000-0000-0000A37F0000}"/>
    <cellStyle name="Normal 7 4 5 4 2 4 3 2" xfId="32194" xr:uid="{00000000-0005-0000-0000-0000A47F0000}"/>
    <cellStyle name="Normal 7 4 5 4 2 4 4" xfId="32195" xr:uid="{00000000-0005-0000-0000-0000A57F0000}"/>
    <cellStyle name="Normal 7 4 5 4 2 5" xfId="32196" xr:uid="{00000000-0005-0000-0000-0000A67F0000}"/>
    <cellStyle name="Normal 7 4 5 4 2 5 2" xfId="32197" xr:uid="{00000000-0005-0000-0000-0000A77F0000}"/>
    <cellStyle name="Normal 7 4 5 4 2 5 2 2" xfId="32198" xr:uid="{00000000-0005-0000-0000-0000A87F0000}"/>
    <cellStyle name="Normal 7 4 5 4 2 5 3" xfId="32199" xr:uid="{00000000-0005-0000-0000-0000A97F0000}"/>
    <cellStyle name="Normal 7 4 5 4 2 6" xfId="32200" xr:uid="{00000000-0005-0000-0000-0000AA7F0000}"/>
    <cellStyle name="Normal 7 4 5 4 2 6 2" xfId="32201" xr:uid="{00000000-0005-0000-0000-0000AB7F0000}"/>
    <cellStyle name="Normal 7 4 5 4 2 7" xfId="32202" xr:uid="{00000000-0005-0000-0000-0000AC7F0000}"/>
    <cellStyle name="Normal 7 4 5 4 3" xfId="32203" xr:uid="{00000000-0005-0000-0000-0000AD7F0000}"/>
    <cellStyle name="Normal 7 4 5 4 3 2" xfId="32204" xr:uid="{00000000-0005-0000-0000-0000AE7F0000}"/>
    <cellStyle name="Normal 7 4 5 4 3 2 2" xfId="32205" xr:uid="{00000000-0005-0000-0000-0000AF7F0000}"/>
    <cellStyle name="Normal 7 4 5 4 3 2 2 2" xfId="32206" xr:uid="{00000000-0005-0000-0000-0000B07F0000}"/>
    <cellStyle name="Normal 7 4 5 4 3 2 3" xfId="32207" xr:uid="{00000000-0005-0000-0000-0000B17F0000}"/>
    <cellStyle name="Normal 7 4 5 4 3 3" xfId="32208" xr:uid="{00000000-0005-0000-0000-0000B27F0000}"/>
    <cellStyle name="Normal 7 4 5 4 3 3 2" xfId="32209" xr:uid="{00000000-0005-0000-0000-0000B37F0000}"/>
    <cellStyle name="Normal 7 4 5 4 3 4" xfId="32210" xr:uid="{00000000-0005-0000-0000-0000B47F0000}"/>
    <cellStyle name="Normal 7 4 5 4 4" xfId="32211" xr:uid="{00000000-0005-0000-0000-0000B57F0000}"/>
    <cellStyle name="Normal 7 4 5 4 4 2" xfId="32212" xr:uid="{00000000-0005-0000-0000-0000B67F0000}"/>
    <cellStyle name="Normal 7 4 5 4 4 2 2" xfId="32213" xr:uid="{00000000-0005-0000-0000-0000B77F0000}"/>
    <cellStyle name="Normal 7 4 5 4 4 2 2 2" xfId="32214" xr:uid="{00000000-0005-0000-0000-0000B87F0000}"/>
    <cellStyle name="Normal 7 4 5 4 4 2 3" xfId="32215" xr:uid="{00000000-0005-0000-0000-0000B97F0000}"/>
    <cellStyle name="Normal 7 4 5 4 4 3" xfId="32216" xr:uid="{00000000-0005-0000-0000-0000BA7F0000}"/>
    <cellStyle name="Normal 7 4 5 4 4 3 2" xfId="32217" xr:uid="{00000000-0005-0000-0000-0000BB7F0000}"/>
    <cellStyle name="Normal 7 4 5 4 4 4" xfId="32218" xr:uid="{00000000-0005-0000-0000-0000BC7F0000}"/>
    <cellStyle name="Normal 7 4 5 4 5" xfId="32219" xr:uid="{00000000-0005-0000-0000-0000BD7F0000}"/>
    <cellStyle name="Normal 7 4 5 4 5 2" xfId="32220" xr:uid="{00000000-0005-0000-0000-0000BE7F0000}"/>
    <cellStyle name="Normal 7 4 5 4 5 2 2" xfId="32221" xr:uid="{00000000-0005-0000-0000-0000BF7F0000}"/>
    <cellStyle name="Normal 7 4 5 4 5 2 2 2" xfId="32222" xr:uid="{00000000-0005-0000-0000-0000C07F0000}"/>
    <cellStyle name="Normal 7 4 5 4 5 2 3" xfId="32223" xr:uid="{00000000-0005-0000-0000-0000C17F0000}"/>
    <cellStyle name="Normal 7 4 5 4 5 3" xfId="32224" xr:uid="{00000000-0005-0000-0000-0000C27F0000}"/>
    <cellStyle name="Normal 7 4 5 4 5 3 2" xfId="32225" xr:uid="{00000000-0005-0000-0000-0000C37F0000}"/>
    <cellStyle name="Normal 7 4 5 4 5 4" xfId="32226" xr:uid="{00000000-0005-0000-0000-0000C47F0000}"/>
    <cellStyle name="Normal 7 4 5 4 6" xfId="32227" xr:uid="{00000000-0005-0000-0000-0000C57F0000}"/>
    <cellStyle name="Normal 7 4 5 4 6 2" xfId="32228" xr:uid="{00000000-0005-0000-0000-0000C67F0000}"/>
    <cellStyle name="Normal 7 4 5 4 6 2 2" xfId="32229" xr:uid="{00000000-0005-0000-0000-0000C77F0000}"/>
    <cellStyle name="Normal 7 4 5 4 6 3" xfId="32230" xr:uid="{00000000-0005-0000-0000-0000C87F0000}"/>
    <cellStyle name="Normal 7 4 5 4 7" xfId="32231" xr:uid="{00000000-0005-0000-0000-0000C97F0000}"/>
    <cellStyle name="Normal 7 4 5 4 7 2" xfId="32232" xr:uid="{00000000-0005-0000-0000-0000CA7F0000}"/>
    <cellStyle name="Normal 7 4 5 4 8" xfId="32233" xr:uid="{00000000-0005-0000-0000-0000CB7F0000}"/>
    <cellStyle name="Normal 7 4 5 4 8 2" xfId="32234" xr:uid="{00000000-0005-0000-0000-0000CC7F0000}"/>
    <cellStyle name="Normal 7 4 5 4 9" xfId="32235" xr:uid="{00000000-0005-0000-0000-0000CD7F0000}"/>
    <cellStyle name="Normal 7 4 5 5" xfId="32236" xr:uid="{00000000-0005-0000-0000-0000CE7F0000}"/>
    <cellStyle name="Normal 7 4 5 5 2" xfId="32237" xr:uid="{00000000-0005-0000-0000-0000CF7F0000}"/>
    <cellStyle name="Normal 7 4 5 5 2 2" xfId="32238" xr:uid="{00000000-0005-0000-0000-0000D07F0000}"/>
    <cellStyle name="Normal 7 4 5 5 2 2 2" xfId="32239" xr:uid="{00000000-0005-0000-0000-0000D17F0000}"/>
    <cellStyle name="Normal 7 4 5 5 2 2 2 2" xfId="32240" xr:uid="{00000000-0005-0000-0000-0000D27F0000}"/>
    <cellStyle name="Normal 7 4 5 5 2 2 2 2 2" xfId="32241" xr:uid="{00000000-0005-0000-0000-0000D37F0000}"/>
    <cellStyle name="Normal 7 4 5 5 2 2 2 3" xfId="32242" xr:uid="{00000000-0005-0000-0000-0000D47F0000}"/>
    <cellStyle name="Normal 7 4 5 5 2 2 3" xfId="32243" xr:uid="{00000000-0005-0000-0000-0000D57F0000}"/>
    <cellStyle name="Normal 7 4 5 5 2 2 3 2" xfId="32244" xr:uid="{00000000-0005-0000-0000-0000D67F0000}"/>
    <cellStyle name="Normal 7 4 5 5 2 2 4" xfId="32245" xr:uid="{00000000-0005-0000-0000-0000D77F0000}"/>
    <cellStyle name="Normal 7 4 5 5 2 3" xfId="32246" xr:uid="{00000000-0005-0000-0000-0000D87F0000}"/>
    <cellStyle name="Normal 7 4 5 5 2 3 2" xfId="32247" xr:uid="{00000000-0005-0000-0000-0000D97F0000}"/>
    <cellStyle name="Normal 7 4 5 5 2 3 2 2" xfId="32248" xr:uid="{00000000-0005-0000-0000-0000DA7F0000}"/>
    <cellStyle name="Normal 7 4 5 5 2 3 2 2 2" xfId="32249" xr:uid="{00000000-0005-0000-0000-0000DB7F0000}"/>
    <cellStyle name="Normal 7 4 5 5 2 3 2 3" xfId="32250" xr:uid="{00000000-0005-0000-0000-0000DC7F0000}"/>
    <cellStyle name="Normal 7 4 5 5 2 3 3" xfId="32251" xr:uid="{00000000-0005-0000-0000-0000DD7F0000}"/>
    <cellStyle name="Normal 7 4 5 5 2 3 3 2" xfId="32252" xr:uid="{00000000-0005-0000-0000-0000DE7F0000}"/>
    <cellStyle name="Normal 7 4 5 5 2 3 4" xfId="32253" xr:uid="{00000000-0005-0000-0000-0000DF7F0000}"/>
    <cellStyle name="Normal 7 4 5 5 2 4" xfId="32254" xr:uid="{00000000-0005-0000-0000-0000E07F0000}"/>
    <cellStyle name="Normal 7 4 5 5 2 4 2" xfId="32255" xr:uid="{00000000-0005-0000-0000-0000E17F0000}"/>
    <cellStyle name="Normal 7 4 5 5 2 4 2 2" xfId="32256" xr:uid="{00000000-0005-0000-0000-0000E27F0000}"/>
    <cellStyle name="Normal 7 4 5 5 2 4 2 2 2" xfId="32257" xr:uid="{00000000-0005-0000-0000-0000E37F0000}"/>
    <cellStyle name="Normal 7 4 5 5 2 4 2 3" xfId="32258" xr:uid="{00000000-0005-0000-0000-0000E47F0000}"/>
    <cellStyle name="Normal 7 4 5 5 2 4 3" xfId="32259" xr:uid="{00000000-0005-0000-0000-0000E57F0000}"/>
    <cellStyle name="Normal 7 4 5 5 2 4 3 2" xfId="32260" xr:uid="{00000000-0005-0000-0000-0000E67F0000}"/>
    <cellStyle name="Normal 7 4 5 5 2 4 4" xfId="32261" xr:uid="{00000000-0005-0000-0000-0000E77F0000}"/>
    <cellStyle name="Normal 7 4 5 5 2 5" xfId="32262" xr:uid="{00000000-0005-0000-0000-0000E87F0000}"/>
    <cellStyle name="Normal 7 4 5 5 2 5 2" xfId="32263" xr:uid="{00000000-0005-0000-0000-0000E97F0000}"/>
    <cellStyle name="Normal 7 4 5 5 2 5 2 2" xfId="32264" xr:uid="{00000000-0005-0000-0000-0000EA7F0000}"/>
    <cellStyle name="Normal 7 4 5 5 2 5 3" xfId="32265" xr:uid="{00000000-0005-0000-0000-0000EB7F0000}"/>
    <cellStyle name="Normal 7 4 5 5 2 6" xfId="32266" xr:uid="{00000000-0005-0000-0000-0000EC7F0000}"/>
    <cellStyle name="Normal 7 4 5 5 2 6 2" xfId="32267" xr:uid="{00000000-0005-0000-0000-0000ED7F0000}"/>
    <cellStyle name="Normal 7 4 5 5 2 7" xfId="32268" xr:uid="{00000000-0005-0000-0000-0000EE7F0000}"/>
    <cellStyle name="Normal 7 4 5 5 3" xfId="32269" xr:uid="{00000000-0005-0000-0000-0000EF7F0000}"/>
    <cellStyle name="Normal 7 4 5 5 3 2" xfId="32270" xr:uid="{00000000-0005-0000-0000-0000F07F0000}"/>
    <cellStyle name="Normal 7 4 5 5 3 2 2" xfId="32271" xr:uid="{00000000-0005-0000-0000-0000F17F0000}"/>
    <cellStyle name="Normal 7 4 5 5 3 2 2 2" xfId="32272" xr:uid="{00000000-0005-0000-0000-0000F27F0000}"/>
    <cellStyle name="Normal 7 4 5 5 3 2 3" xfId="32273" xr:uid="{00000000-0005-0000-0000-0000F37F0000}"/>
    <cellStyle name="Normal 7 4 5 5 3 3" xfId="32274" xr:uid="{00000000-0005-0000-0000-0000F47F0000}"/>
    <cellStyle name="Normal 7 4 5 5 3 3 2" xfId="32275" xr:uid="{00000000-0005-0000-0000-0000F57F0000}"/>
    <cellStyle name="Normal 7 4 5 5 3 4" xfId="32276" xr:uid="{00000000-0005-0000-0000-0000F67F0000}"/>
    <cellStyle name="Normal 7 4 5 5 4" xfId="32277" xr:uid="{00000000-0005-0000-0000-0000F77F0000}"/>
    <cellStyle name="Normal 7 4 5 5 4 2" xfId="32278" xr:uid="{00000000-0005-0000-0000-0000F87F0000}"/>
    <cellStyle name="Normal 7 4 5 5 4 2 2" xfId="32279" xr:uid="{00000000-0005-0000-0000-0000F97F0000}"/>
    <cellStyle name="Normal 7 4 5 5 4 2 2 2" xfId="32280" xr:uid="{00000000-0005-0000-0000-0000FA7F0000}"/>
    <cellStyle name="Normal 7 4 5 5 4 2 3" xfId="32281" xr:uid="{00000000-0005-0000-0000-0000FB7F0000}"/>
    <cellStyle name="Normal 7 4 5 5 4 3" xfId="32282" xr:uid="{00000000-0005-0000-0000-0000FC7F0000}"/>
    <cellStyle name="Normal 7 4 5 5 4 3 2" xfId="32283" xr:uid="{00000000-0005-0000-0000-0000FD7F0000}"/>
    <cellStyle name="Normal 7 4 5 5 4 4" xfId="32284" xr:uid="{00000000-0005-0000-0000-0000FE7F0000}"/>
    <cellStyle name="Normal 7 4 5 5 5" xfId="32285" xr:uid="{00000000-0005-0000-0000-0000FF7F0000}"/>
    <cellStyle name="Normal 7 4 5 5 5 2" xfId="32286" xr:uid="{00000000-0005-0000-0000-000000800000}"/>
    <cellStyle name="Normal 7 4 5 5 5 2 2" xfId="32287" xr:uid="{00000000-0005-0000-0000-000001800000}"/>
    <cellStyle name="Normal 7 4 5 5 5 2 2 2" xfId="32288" xr:uid="{00000000-0005-0000-0000-000002800000}"/>
    <cellStyle name="Normal 7 4 5 5 5 2 3" xfId="32289" xr:uid="{00000000-0005-0000-0000-000003800000}"/>
    <cellStyle name="Normal 7 4 5 5 5 3" xfId="32290" xr:uid="{00000000-0005-0000-0000-000004800000}"/>
    <cellStyle name="Normal 7 4 5 5 5 3 2" xfId="32291" xr:uid="{00000000-0005-0000-0000-000005800000}"/>
    <cellStyle name="Normal 7 4 5 5 5 4" xfId="32292" xr:uid="{00000000-0005-0000-0000-000006800000}"/>
    <cellStyle name="Normal 7 4 5 5 6" xfId="32293" xr:uid="{00000000-0005-0000-0000-000007800000}"/>
    <cellStyle name="Normal 7 4 5 5 6 2" xfId="32294" xr:uid="{00000000-0005-0000-0000-000008800000}"/>
    <cellStyle name="Normal 7 4 5 5 6 2 2" xfId="32295" xr:uid="{00000000-0005-0000-0000-000009800000}"/>
    <cellStyle name="Normal 7 4 5 5 6 3" xfId="32296" xr:uid="{00000000-0005-0000-0000-00000A800000}"/>
    <cellStyle name="Normal 7 4 5 5 7" xfId="32297" xr:uid="{00000000-0005-0000-0000-00000B800000}"/>
    <cellStyle name="Normal 7 4 5 5 7 2" xfId="32298" xr:uid="{00000000-0005-0000-0000-00000C800000}"/>
    <cellStyle name="Normal 7 4 5 5 8" xfId="32299" xr:uid="{00000000-0005-0000-0000-00000D800000}"/>
    <cellStyle name="Normal 7 4 5 6" xfId="32300" xr:uid="{00000000-0005-0000-0000-00000E800000}"/>
    <cellStyle name="Normal 7 4 5 6 2" xfId="32301" xr:uid="{00000000-0005-0000-0000-00000F800000}"/>
    <cellStyle name="Normal 7 4 5 6 2 2" xfId="32302" xr:uid="{00000000-0005-0000-0000-000010800000}"/>
    <cellStyle name="Normal 7 4 5 6 2 2 2" xfId="32303" xr:uid="{00000000-0005-0000-0000-000011800000}"/>
    <cellStyle name="Normal 7 4 5 6 2 2 2 2" xfId="32304" xr:uid="{00000000-0005-0000-0000-000012800000}"/>
    <cellStyle name="Normal 7 4 5 6 2 2 3" xfId="32305" xr:uid="{00000000-0005-0000-0000-000013800000}"/>
    <cellStyle name="Normal 7 4 5 6 2 3" xfId="32306" xr:uid="{00000000-0005-0000-0000-000014800000}"/>
    <cellStyle name="Normal 7 4 5 6 2 3 2" xfId="32307" xr:uid="{00000000-0005-0000-0000-000015800000}"/>
    <cellStyle name="Normal 7 4 5 6 2 4" xfId="32308" xr:uid="{00000000-0005-0000-0000-000016800000}"/>
    <cellStyle name="Normal 7 4 5 6 3" xfId="32309" xr:uid="{00000000-0005-0000-0000-000017800000}"/>
    <cellStyle name="Normal 7 4 5 6 3 2" xfId="32310" xr:uid="{00000000-0005-0000-0000-000018800000}"/>
    <cellStyle name="Normal 7 4 5 6 3 2 2" xfId="32311" xr:uid="{00000000-0005-0000-0000-000019800000}"/>
    <cellStyle name="Normal 7 4 5 6 3 2 2 2" xfId="32312" xr:uid="{00000000-0005-0000-0000-00001A800000}"/>
    <cellStyle name="Normal 7 4 5 6 3 2 3" xfId="32313" xr:uid="{00000000-0005-0000-0000-00001B800000}"/>
    <cellStyle name="Normal 7 4 5 6 3 3" xfId="32314" xr:uid="{00000000-0005-0000-0000-00001C800000}"/>
    <cellStyle name="Normal 7 4 5 6 3 3 2" xfId="32315" xr:uid="{00000000-0005-0000-0000-00001D800000}"/>
    <cellStyle name="Normal 7 4 5 6 3 4" xfId="32316" xr:uid="{00000000-0005-0000-0000-00001E800000}"/>
    <cellStyle name="Normal 7 4 5 6 4" xfId="32317" xr:uid="{00000000-0005-0000-0000-00001F800000}"/>
    <cellStyle name="Normal 7 4 5 6 4 2" xfId="32318" xr:uid="{00000000-0005-0000-0000-000020800000}"/>
    <cellStyle name="Normal 7 4 5 6 4 2 2" xfId="32319" xr:uid="{00000000-0005-0000-0000-000021800000}"/>
    <cellStyle name="Normal 7 4 5 6 4 2 2 2" xfId="32320" xr:uid="{00000000-0005-0000-0000-000022800000}"/>
    <cellStyle name="Normal 7 4 5 6 4 2 3" xfId="32321" xr:uid="{00000000-0005-0000-0000-000023800000}"/>
    <cellStyle name="Normal 7 4 5 6 4 3" xfId="32322" xr:uid="{00000000-0005-0000-0000-000024800000}"/>
    <cellStyle name="Normal 7 4 5 6 4 3 2" xfId="32323" xr:uid="{00000000-0005-0000-0000-000025800000}"/>
    <cellStyle name="Normal 7 4 5 6 4 4" xfId="32324" xr:uid="{00000000-0005-0000-0000-000026800000}"/>
    <cellStyle name="Normal 7 4 5 6 5" xfId="32325" xr:uid="{00000000-0005-0000-0000-000027800000}"/>
    <cellStyle name="Normal 7 4 5 6 5 2" xfId="32326" xr:uid="{00000000-0005-0000-0000-000028800000}"/>
    <cellStyle name="Normal 7 4 5 6 5 2 2" xfId="32327" xr:uid="{00000000-0005-0000-0000-000029800000}"/>
    <cellStyle name="Normal 7 4 5 6 5 3" xfId="32328" xr:uid="{00000000-0005-0000-0000-00002A800000}"/>
    <cellStyle name="Normal 7 4 5 6 6" xfId="32329" xr:uid="{00000000-0005-0000-0000-00002B800000}"/>
    <cellStyle name="Normal 7 4 5 6 6 2" xfId="32330" xr:uid="{00000000-0005-0000-0000-00002C800000}"/>
    <cellStyle name="Normal 7 4 5 6 7" xfId="32331" xr:uid="{00000000-0005-0000-0000-00002D800000}"/>
    <cellStyle name="Normal 7 4 5 7" xfId="32332" xr:uid="{00000000-0005-0000-0000-00002E800000}"/>
    <cellStyle name="Normal 7 4 5 7 2" xfId="32333" xr:uid="{00000000-0005-0000-0000-00002F800000}"/>
    <cellStyle name="Normal 7 4 5 7 2 2" xfId="32334" xr:uid="{00000000-0005-0000-0000-000030800000}"/>
    <cellStyle name="Normal 7 4 5 7 2 2 2" xfId="32335" xr:uid="{00000000-0005-0000-0000-000031800000}"/>
    <cellStyle name="Normal 7 4 5 7 2 3" xfId="32336" xr:uid="{00000000-0005-0000-0000-000032800000}"/>
    <cellStyle name="Normal 7 4 5 7 3" xfId="32337" xr:uid="{00000000-0005-0000-0000-000033800000}"/>
    <cellStyle name="Normal 7 4 5 7 3 2" xfId="32338" xr:uid="{00000000-0005-0000-0000-000034800000}"/>
    <cellStyle name="Normal 7 4 5 7 4" xfId="32339" xr:uid="{00000000-0005-0000-0000-000035800000}"/>
    <cellStyle name="Normal 7 4 5 8" xfId="32340" xr:uid="{00000000-0005-0000-0000-000036800000}"/>
    <cellStyle name="Normal 7 4 5 8 2" xfId="32341" xr:uid="{00000000-0005-0000-0000-000037800000}"/>
    <cellStyle name="Normal 7 4 5 8 2 2" xfId="32342" xr:uid="{00000000-0005-0000-0000-000038800000}"/>
    <cellStyle name="Normal 7 4 5 8 2 2 2" xfId="32343" xr:uid="{00000000-0005-0000-0000-000039800000}"/>
    <cellStyle name="Normal 7 4 5 8 2 3" xfId="32344" xr:uid="{00000000-0005-0000-0000-00003A800000}"/>
    <cellStyle name="Normal 7 4 5 8 3" xfId="32345" xr:uid="{00000000-0005-0000-0000-00003B800000}"/>
    <cellStyle name="Normal 7 4 5 8 3 2" xfId="32346" xr:uid="{00000000-0005-0000-0000-00003C800000}"/>
    <cellStyle name="Normal 7 4 5 8 4" xfId="32347" xr:uid="{00000000-0005-0000-0000-00003D800000}"/>
    <cellStyle name="Normal 7 4 5 9" xfId="32348" xr:uid="{00000000-0005-0000-0000-00003E800000}"/>
    <cellStyle name="Normal 7 4 5 9 2" xfId="32349" xr:uid="{00000000-0005-0000-0000-00003F800000}"/>
    <cellStyle name="Normal 7 4 5 9 2 2" xfId="32350" xr:uid="{00000000-0005-0000-0000-000040800000}"/>
    <cellStyle name="Normal 7 4 5 9 2 2 2" xfId="32351" xr:uid="{00000000-0005-0000-0000-000041800000}"/>
    <cellStyle name="Normal 7 4 5 9 2 3" xfId="32352" xr:uid="{00000000-0005-0000-0000-000042800000}"/>
    <cellStyle name="Normal 7 4 5 9 3" xfId="32353" xr:uid="{00000000-0005-0000-0000-000043800000}"/>
    <cellStyle name="Normal 7 4 5 9 3 2" xfId="32354" xr:uid="{00000000-0005-0000-0000-000044800000}"/>
    <cellStyle name="Normal 7 4 5 9 4" xfId="32355" xr:uid="{00000000-0005-0000-0000-000045800000}"/>
    <cellStyle name="Normal 7 4 6" xfId="32356" xr:uid="{00000000-0005-0000-0000-000046800000}"/>
    <cellStyle name="Normal 7 4 6 10" xfId="32357" xr:uid="{00000000-0005-0000-0000-000047800000}"/>
    <cellStyle name="Normal 7 4 6 10 2" xfId="32358" xr:uid="{00000000-0005-0000-0000-000048800000}"/>
    <cellStyle name="Normal 7 4 6 10 2 2" xfId="32359" xr:uid="{00000000-0005-0000-0000-000049800000}"/>
    <cellStyle name="Normal 7 4 6 10 2 2 2" xfId="32360" xr:uid="{00000000-0005-0000-0000-00004A800000}"/>
    <cellStyle name="Normal 7 4 6 10 2 3" xfId="32361" xr:uid="{00000000-0005-0000-0000-00004B800000}"/>
    <cellStyle name="Normal 7 4 6 10 3" xfId="32362" xr:uid="{00000000-0005-0000-0000-00004C800000}"/>
    <cellStyle name="Normal 7 4 6 10 3 2" xfId="32363" xr:uid="{00000000-0005-0000-0000-00004D800000}"/>
    <cellStyle name="Normal 7 4 6 10 4" xfId="32364" xr:uid="{00000000-0005-0000-0000-00004E800000}"/>
    <cellStyle name="Normal 7 4 6 11" xfId="32365" xr:uid="{00000000-0005-0000-0000-00004F800000}"/>
    <cellStyle name="Normal 7 4 6 11 2" xfId="32366" xr:uid="{00000000-0005-0000-0000-000050800000}"/>
    <cellStyle name="Normal 7 4 6 11 2 2" xfId="32367" xr:uid="{00000000-0005-0000-0000-000051800000}"/>
    <cellStyle name="Normal 7 4 6 11 3" xfId="32368" xr:uid="{00000000-0005-0000-0000-000052800000}"/>
    <cellStyle name="Normal 7 4 6 12" xfId="32369" xr:uid="{00000000-0005-0000-0000-000053800000}"/>
    <cellStyle name="Normal 7 4 6 12 2" xfId="32370" xr:uid="{00000000-0005-0000-0000-000054800000}"/>
    <cellStyle name="Normal 7 4 6 13" xfId="32371" xr:uid="{00000000-0005-0000-0000-000055800000}"/>
    <cellStyle name="Normal 7 4 6 13 2" xfId="32372" xr:uid="{00000000-0005-0000-0000-000056800000}"/>
    <cellStyle name="Normal 7 4 6 14" xfId="32373" xr:uid="{00000000-0005-0000-0000-000057800000}"/>
    <cellStyle name="Normal 7 4 6 2" xfId="32374" xr:uid="{00000000-0005-0000-0000-000058800000}"/>
    <cellStyle name="Normal 7 4 6 2 10" xfId="32375" xr:uid="{00000000-0005-0000-0000-000059800000}"/>
    <cellStyle name="Normal 7 4 6 2 10 2" xfId="32376" xr:uid="{00000000-0005-0000-0000-00005A800000}"/>
    <cellStyle name="Normal 7 4 6 2 11" xfId="32377" xr:uid="{00000000-0005-0000-0000-00005B800000}"/>
    <cellStyle name="Normal 7 4 6 2 2" xfId="32378" xr:uid="{00000000-0005-0000-0000-00005C800000}"/>
    <cellStyle name="Normal 7 4 6 2 2 2" xfId="32379" xr:uid="{00000000-0005-0000-0000-00005D800000}"/>
    <cellStyle name="Normal 7 4 6 2 2 2 2" xfId="32380" xr:uid="{00000000-0005-0000-0000-00005E800000}"/>
    <cellStyle name="Normal 7 4 6 2 2 2 2 2" xfId="32381" xr:uid="{00000000-0005-0000-0000-00005F800000}"/>
    <cellStyle name="Normal 7 4 6 2 2 2 2 2 2" xfId="32382" xr:uid="{00000000-0005-0000-0000-000060800000}"/>
    <cellStyle name="Normal 7 4 6 2 2 2 2 2 2 2" xfId="32383" xr:uid="{00000000-0005-0000-0000-000061800000}"/>
    <cellStyle name="Normal 7 4 6 2 2 2 2 2 3" xfId="32384" xr:uid="{00000000-0005-0000-0000-000062800000}"/>
    <cellStyle name="Normal 7 4 6 2 2 2 2 3" xfId="32385" xr:uid="{00000000-0005-0000-0000-000063800000}"/>
    <cellStyle name="Normal 7 4 6 2 2 2 2 3 2" xfId="32386" xr:uid="{00000000-0005-0000-0000-000064800000}"/>
    <cellStyle name="Normal 7 4 6 2 2 2 2 4" xfId="32387" xr:uid="{00000000-0005-0000-0000-000065800000}"/>
    <cellStyle name="Normal 7 4 6 2 2 2 3" xfId="32388" xr:uid="{00000000-0005-0000-0000-000066800000}"/>
    <cellStyle name="Normal 7 4 6 2 2 2 3 2" xfId="32389" xr:uid="{00000000-0005-0000-0000-000067800000}"/>
    <cellStyle name="Normal 7 4 6 2 2 2 3 2 2" xfId="32390" xr:uid="{00000000-0005-0000-0000-000068800000}"/>
    <cellStyle name="Normal 7 4 6 2 2 2 3 2 2 2" xfId="32391" xr:uid="{00000000-0005-0000-0000-000069800000}"/>
    <cellStyle name="Normal 7 4 6 2 2 2 3 2 3" xfId="32392" xr:uid="{00000000-0005-0000-0000-00006A800000}"/>
    <cellStyle name="Normal 7 4 6 2 2 2 3 3" xfId="32393" xr:uid="{00000000-0005-0000-0000-00006B800000}"/>
    <cellStyle name="Normal 7 4 6 2 2 2 3 3 2" xfId="32394" xr:uid="{00000000-0005-0000-0000-00006C800000}"/>
    <cellStyle name="Normal 7 4 6 2 2 2 3 4" xfId="32395" xr:uid="{00000000-0005-0000-0000-00006D800000}"/>
    <cellStyle name="Normal 7 4 6 2 2 2 4" xfId="32396" xr:uid="{00000000-0005-0000-0000-00006E800000}"/>
    <cellStyle name="Normal 7 4 6 2 2 2 4 2" xfId="32397" xr:uid="{00000000-0005-0000-0000-00006F800000}"/>
    <cellStyle name="Normal 7 4 6 2 2 2 4 2 2" xfId="32398" xr:uid="{00000000-0005-0000-0000-000070800000}"/>
    <cellStyle name="Normal 7 4 6 2 2 2 4 2 2 2" xfId="32399" xr:uid="{00000000-0005-0000-0000-000071800000}"/>
    <cellStyle name="Normal 7 4 6 2 2 2 4 2 3" xfId="32400" xr:uid="{00000000-0005-0000-0000-000072800000}"/>
    <cellStyle name="Normal 7 4 6 2 2 2 4 3" xfId="32401" xr:uid="{00000000-0005-0000-0000-000073800000}"/>
    <cellStyle name="Normal 7 4 6 2 2 2 4 3 2" xfId="32402" xr:uid="{00000000-0005-0000-0000-000074800000}"/>
    <cellStyle name="Normal 7 4 6 2 2 2 4 4" xfId="32403" xr:uid="{00000000-0005-0000-0000-000075800000}"/>
    <cellStyle name="Normal 7 4 6 2 2 2 5" xfId="32404" xr:uid="{00000000-0005-0000-0000-000076800000}"/>
    <cellStyle name="Normal 7 4 6 2 2 2 5 2" xfId="32405" xr:uid="{00000000-0005-0000-0000-000077800000}"/>
    <cellStyle name="Normal 7 4 6 2 2 2 5 2 2" xfId="32406" xr:uid="{00000000-0005-0000-0000-000078800000}"/>
    <cellStyle name="Normal 7 4 6 2 2 2 5 3" xfId="32407" xr:uid="{00000000-0005-0000-0000-000079800000}"/>
    <cellStyle name="Normal 7 4 6 2 2 2 6" xfId="32408" xr:uid="{00000000-0005-0000-0000-00007A800000}"/>
    <cellStyle name="Normal 7 4 6 2 2 2 6 2" xfId="32409" xr:uid="{00000000-0005-0000-0000-00007B800000}"/>
    <cellStyle name="Normal 7 4 6 2 2 2 7" xfId="32410" xr:uid="{00000000-0005-0000-0000-00007C800000}"/>
    <cellStyle name="Normal 7 4 6 2 2 3" xfId="32411" xr:uid="{00000000-0005-0000-0000-00007D800000}"/>
    <cellStyle name="Normal 7 4 6 2 2 3 2" xfId="32412" xr:uid="{00000000-0005-0000-0000-00007E800000}"/>
    <cellStyle name="Normal 7 4 6 2 2 3 2 2" xfId="32413" xr:uid="{00000000-0005-0000-0000-00007F800000}"/>
    <cellStyle name="Normal 7 4 6 2 2 3 2 2 2" xfId="32414" xr:uid="{00000000-0005-0000-0000-000080800000}"/>
    <cellStyle name="Normal 7 4 6 2 2 3 2 3" xfId="32415" xr:uid="{00000000-0005-0000-0000-000081800000}"/>
    <cellStyle name="Normal 7 4 6 2 2 3 3" xfId="32416" xr:uid="{00000000-0005-0000-0000-000082800000}"/>
    <cellStyle name="Normal 7 4 6 2 2 3 3 2" xfId="32417" xr:uid="{00000000-0005-0000-0000-000083800000}"/>
    <cellStyle name="Normal 7 4 6 2 2 3 4" xfId="32418" xr:uid="{00000000-0005-0000-0000-000084800000}"/>
    <cellStyle name="Normal 7 4 6 2 2 4" xfId="32419" xr:uid="{00000000-0005-0000-0000-000085800000}"/>
    <cellStyle name="Normal 7 4 6 2 2 4 2" xfId="32420" xr:uid="{00000000-0005-0000-0000-000086800000}"/>
    <cellStyle name="Normal 7 4 6 2 2 4 2 2" xfId="32421" xr:uid="{00000000-0005-0000-0000-000087800000}"/>
    <cellStyle name="Normal 7 4 6 2 2 4 2 2 2" xfId="32422" xr:uid="{00000000-0005-0000-0000-000088800000}"/>
    <cellStyle name="Normal 7 4 6 2 2 4 2 3" xfId="32423" xr:uid="{00000000-0005-0000-0000-000089800000}"/>
    <cellStyle name="Normal 7 4 6 2 2 4 3" xfId="32424" xr:uid="{00000000-0005-0000-0000-00008A800000}"/>
    <cellStyle name="Normal 7 4 6 2 2 4 3 2" xfId="32425" xr:uid="{00000000-0005-0000-0000-00008B800000}"/>
    <cellStyle name="Normal 7 4 6 2 2 4 4" xfId="32426" xr:uid="{00000000-0005-0000-0000-00008C800000}"/>
    <cellStyle name="Normal 7 4 6 2 2 5" xfId="32427" xr:uid="{00000000-0005-0000-0000-00008D800000}"/>
    <cellStyle name="Normal 7 4 6 2 2 5 2" xfId="32428" xr:uid="{00000000-0005-0000-0000-00008E800000}"/>
    <cellStyle name="Normal 7 4 6 2 2 5 2 2" xfId="32429" xr:uid="{00000000-0005-0000-0000-00008F800000}"/>
    <cellStyle name="Normal 7 4 6 2 2 5 2 2 2" xfId="32430" xr:uid="{00000000-0005-0000-0000-000090800000}"/>
    <cellStyle name="Normal 7 4 6 2 2 5 2 3" xfId="32431" xr:uid="{00000000-0005-0000-0000-000091800000}"/>
    <cellStyle name="Normal 7 4 6 2 2 5 3" xfId="32432" xr:uid="{00000000-0005-0000-0000-000092800000}"/>
    <cellStyle name="Normal 7 4 6 2 2 5 3 2" xfId="32433" xr:uid="{00000000-0005-0000-0000-000093800000}"/>
    <cellStyle name="Normal 7 4 6 2 2 5 4" xfId="32434" xr:uid="{00000000-0005-0000-0000-000094800000}"/>
    <cellStyle name="Normal 7 4 6 2 2 6" xfId="32435" xr:uid="{00000000-0005-0000-0000-000095800000}"/>
    <cellStyle name="Normal 7 4 6 2 2 6 2" xfId="32436" xr:uid="{00000000-0005-0000-0000-000096800000}"/>
    <cellStyle name="Normal 7 4 6 2 2 6 2 2" xfId="32437" xr:uid="{00000000-0005-0000-0000-000097800000}"/>
    <cellStyle name="Normal 7 4 6 2 2 6 3" xfId="32438" xr:uid="{00000000-0005-0000-0000-000098800000}"/>
    <cellStyle name="Normal 7 4 6 2 2 7" xfId="32439" xr:uid="{00000000-0005-0000-0000-000099800000}"/>
    <cellStyle name="Normal 7 4 6 2 2 7 2" xfId="32440" xr:uid="{00000000-0005-0000-0000-00009A800000}"/>
    <cellStyle name="Normal 7 4 6 2 2 8" xfId="32441" xr:uid="{00000000-0005-0000-0000-00009B800000}"/>
    <cellStyle name="Normal 7 4 6 2 2 8 2" xfId="32442" xr:uid="{00000000-0005-0000-0000-00009C800000}"/>
    <cellStyle name="Normal 7 4 6 2 2 9" xfId="32443" xr:uid="{00000000-0005-0000-0000-00009D800000}"/>
    <cellStyle name="Normal 7 4 6 2 3" xfId="32444" xr:uid="{00000000-0005-0000-0000-00009E800000}"/>
    <cellStyle name="Normal 7 4 6 2 3 2" xfId="32445" xr:uid="{00000000-0005-0000-0000-00009F800000}"/>
    <cellStyle name="Normal 7 4 6 2 3 2 2" xfId="32446" xr:uid="{00000000-0005-0000-0000-0000A0800000}"/>
    <cellStyle name="Normal 7 4 6 2 3 2 2 2" xfId="32447" xr:uid="{00000000-0005-0000-0000-0000A1800000}"/>
    <cellStyle name="Normal 7 4 6 2 3 2 2 2 2" xfId="32448" xr:uid="{00000000-0005-0000-0000-0000A2800000}"/>
    <cellStyle name="Normal 7 4 6 2 3 2 2 3" xfId="32449" xr:uid="{00000000-0005-0000-0000-0000A3800000}"/>
    <cellStyle name="Normal 7 4 6 2 3 2 3" xfId="32450" xr:uid="{00000000-0005-0000-0000-0000A4800000}"/>
    <cellStyle name="Normal 7 4 6 2 3 2 3 2" xfId="32451" xr:uid="{00000000-0005-0000-0000-0000A5800000}"/>
    <cellStyle name="Normal 7 4 6 2 3 2 4" xfId="32452" xr:uid="{00000000-0005-0000-0000-0000A6800000}"/>
    <cellStyle name="Normal 7 4 6 2 3 3" xfId="32453" xr:uid="{00000000-0005-0000-0000-0000A7800000}"/>
    <cellStyle name="Normal 7 4 6 2 3 3 2" xfId="32454" xr:uid="{00000000-0005-0000-0000-0000A8800000}"/>
    <cellStyle name="Normal 7 4 6 2 3 3 2 2" xfId="32455" xr:uid="{00000000-0005-0000-0000-0000A9800000}"/>
    <cellStyle name="Normal 7 4 6 2 3 3 2 2 2" xfId="32456" xr:uid="{00000000-0005-0000-0000-0000AA800000}"/>
    <cellStyle name="Normal 7 4 6 2 3 3 2 3" xfId="32457" xr:uid="{00000000-0005-0000-0000-0000AB800000}"/>
    <cellStyle name="Normal 7 4 6 2 3 3 3" xfId="32458" xr:uid="{00000000-0005-0000-0000-0000AC800000}"/>
    <cellStyle name="Normal 7 4 6 2 3 3 3 2" xfId="32459" xr:uid="{00000000-0005-0000-0000-0000AD800000}"/>
    <cellStyle name="Normal 7 4 6 2 3 3 4" xfId="32460" xr:uid="{00000000-0005-0000-0000-0000AE800000}"/>
    <cellStyle name="Normal 7 4 6 2 3 4" xfId="32461" xr:uid="{00000000-0005-0000-0000-0000AF800000}"/>
    <cellStyle name="Normal 7 4 6 2 3 4 2" xfId="32462" xr:uid="{00000000-0005-0000-0000-0000B0800000}"/>
    <cellStyle name="Normal 7 4 6 2 3 4 2 2" xfId="32463" xr:uid="{00000000-0005-0000-0000-0000B1800000}"/>
    <cellStyle name="Normal 7 4 6 2 3 4 2 2 2" xfId="32464" xr:uid="{00000000-0005-0000-0000-0000B2800000}"/>
    <cellStyle name="Normal 7 4 6 2 3 4 2 3" xfId="32465" xr:uid="{00000000-0005-0000-0000-0000B3800000}"/>
    <cellStyle name="Normal 7 4 6 2 3 4 3" xfId="32466" xr:uid="{00000000-0005-0000-0000-0000B4800000}"/>
    <cellStyle name="Normal 7 4 6 2 3 4 3 2" xfId="32467" xr:uid="{00000000-0005-0000-0000-0000B5800000}"/>
    <cellStyle name="Normal 7 4 6 2 3 4 4" xfId="32468" xr:uid="{00000000-0005-0000-0000-0000B6800000}"/>
    <cellStyle name="Normal 7 4 6 2 3 5" xfId="32469" xr:uid="{00000000-0005-0000-0000-0000B7800000}"/>
    <cellStyle name="Normal 7 4 6 2 3 5 2" xfId="32470" xr:uid="{00000000-0005-0000-0000-0000B8800000}"/>
    <cellStyle name="Normal 7 4 6 2 3 5 2 2" xfId="32471" xr:uid="{00000000-0005-0000-0000-0000B9800000}"/>
    <cellStyle name="Normal 7 4 6 2 3 5 3" xfId="32472" xr:uid="{00000000-0005-0000-0000-0000BA800000}"/>
    <cellStyle name="Normal 7 4 6 2 3 6" xfId="32473" xr:uid="{00000000-0005-0000-0000-0000BB800000}"/>
    <cellStyle name="Normal 7 4 6 2 3 6 2" xfId="32474" xr:uid="{00000000-0005-0000-0000-0000BC800000}"/>
    <cellStyle name="Normal 7 4 6 2 3 7" xfId="32475" xr:uid="{00000000-0005-0000-0000-0000BD800000}"/>
    <cellStyle name="Normal 7 4 6 2 4" xfId="32476" xr:uid="{00000000-0005-0000-0000-0000BE800000}"/>
    <cellStyle name="Normal 7 4 6 2 4 2" xfId="32477" xr:uid="{00000000-0005-0000-0000-0000BF800000}"/>
    <cellStyle name="Normal 7 4 6 2 4 2 2" xfId="32478" xr:uid="{00000000-0005-0000-0000-0000C0800000}"/>
    <cellStyle name="Normal 7 4 6 2 4 2 2 2" xfId="32479" xr:uid="{00000000-0005-0000-0000-0000C1800000}"/>
    <cellStyle name="Normal 7 4 6 2 4 2 3" xfId="32480" xr:uid="{00000000-0005-0000-0000-0000C2800000}"/>
    <cellStyle name="Normal 7 4 6 2 4 3" xfId="32481" xr:uid="{00000000-0005-0000-0000-0000C3800000}"/>
    <cellStyle name="Normal 7 4 6 2 4 3 2" xfId="32482" xr:uid="{00000000-0005-0000-0000-0000C4800000}"/>
    <cellStyle name="Normal 7 4 6 2 4 4" xfId="32483" xr:uid="{00000000-0005-0000-0000-0000C5800000}"/>
    <cellStyle name="Normal 7 4 6 2 5" xfId="32484" xr:uid="{00000000-0005-0000-0000-0000C6800000}"/>
    <cellStyle name="Normal 7 4 6 2 5 2" xfId="32485" xr:uid="{00000000-0005-0000-0000-0000C7800000}"/>
    <cellStyle name="Normal 7 4 6 2 5 2 2" xfId="32486" xr:uid="{00000000-0005-0000-0000-0000C8800000}"/>
    <cellStyle name="Normal 7 4 6 2 5 2 2 2" xfId="32487" xr:uid="{00000000-0005-0000-0000-0000C9800000}"/>
    <cellStyle name="Normal 7 4 6 2 5 2 3" xfId="32488" xr:uid="{00000000-0005-0000-0000-0000CA800000}"/>
    <cellStyle name="Normal 7 4 6 2 5 3" xfId="32489" xr:uid="{00000000-0005-0000-0000-0000CB800000}"/>
    <cellStyle name="Normal 7 4 6 2 5 3 2" xfId="32490" xr:uid="{00000000-0005-0000-0000-0000CC800000}"/>
    <cellStyle name="Normal 7 4 6 2 5 4" xfId="32491" xr:uid="{00000000-0005-0000-0000-0000CD800000}"/>
    <cellStyle name="Normal 7 4 6 2 6" xfId="32492" xr:uid="{00000000-0005-0000-0000-0000CE800000}"/>
    <cellStyle name="Normal 7 4 6 2 6 2" xfId="32493" xr:uid="{00000000-0005-0000-0000-0000CF800000}"/>
    <cellStyle name="Normal 7 4 6 2 6 2 2" xfId="32494" xr:uid="{00000000-0005-0000-0000-0000D0800000}"/>
    <cellStyle name="Normal 7 4 6 2 6 2 2 2" xfId="32495" xr:uid="{00000000-0005-0000-0000-0000D1800000}"/>
    <cellStyle name="Normal 7 4 6 2 6 2 3" xfId="32496" xr:uid="{00000000-0005-0000-0000-0000D2800000}"/>
    <cellStyle name="Normal 7 4 6 2 6 3" xfId="32497" xr:uid="{00000000-0005-0000-0000-0000D3800000}"/>
    <cellStyle name="Normal 7 4 6 2 6 3 2" xfId="32498" xr:uid="{00000000-0005-0000-0000-0000D4800000}"/>
    <cellStyle name="Normal 7 4 6 2 6 4" xfId="32499" xr:uid="{00000000-0005-0000-0000-0000D5800000}"/>
    <cellStyle name="Normal 7 4 6 2 7" xfId="32500" xr:uid="{00000000-0005-0000-0000-0000D6800000}"/>
    <cellStyle name="Normal 7 4 6 2 7 2" xfId="32501" xr:uid="{00000000-0005-0000-0000-0000D7800000}"/>
    <cellStyle name="Normal 7 4 6 2 7 2 2" xfId="32502" xr:uid="{00000000-0005-0000-0000-0000D8800000}"/>
    <cellStyle name="Normal 7 4 6 2 7 2 2 2" xfId="32503" xr:uid="{00000000-0005-0000-0000-0000D9800000}"/>
    <cellStyle name="Normal 7 4 6 2 7 2 3" xfId="32504" xr:uid="{00000000-0005-0000-0000-0000DA800000}"/>
    <cellStyle name="Normal 7 4 6 2 7 3" xfId="32505" xr:uid="{00000000-0005-0000-0000-0000DB800000}"/>
    <cellStyle name="Normal 7 4 6 2 7 3 2" xfId="32506" xr:uid="{00000000-0005-0000-0000-0000DC800000}"/>
    <cellStyle name="Normal 7 4 6 2 7 4" xfId="32507" xr:uid="{00000000-0005-0000-0000-0000DD800000}"/>
    <cellStyle name="Normal 7 4 6 2 8" xfId="32508" xr:uid="{00000000-0005-0000-0000-0000DE800000}"/>
    <cellStyle name="Normal 7 4 6 2 8 2" xfId="32509" xr:uid="{00000000-0005-0000-0000-0000DF800000}"/>
    <cellStyle name="Normal 7 4 6 2 8 2 2" xfId="32510" xr:uid="{00000000-0005-0000-0000-0000E0800000}"/>
    <cellStyle name="Normal 7 4 6 2 8 3" xfId="32511" xr:uid="{00000000-0005-0000-0000-0000E1800000}"/>
    <cellStyle name="Normal 7 4 6 2 9" xfId="32512" xr:uid="{00000000-0005-0000-0000-0000E2800000}"/>
    <cellStyle name="Normal 7 4 6 2 9 2" xfId="32513" xr:uid="{00000000-0005-0000-0000-0000E3800000}"/>
    <cellStyle name="Normal 7 4 6 3" xfId="32514" xr:uid="{00000000-0005-0000-0000-0000E4800000}"/>
    <cellStyle name="Normal 7 4 6 3 10" xfId="32515" xr:uid="{00000000-0005-0000-0000-0000E5800000}"/>
    <cellStyle name="Normal 7 4 6 3 2" xfId="32516" xr:uid="{00000000-0005-0000-0000-0000E6800000}"/>
    <cellStyle name="Normal 7 4 6 3 2 2" xfId="32517" xr:uid="{00000000-0005-0000-0000-0000E7800000}"/>
    <cellStyle name="Normal 7 4 6 3 2 2 2" xfId="32518" xr:uid="{00000000-0005-0000-0000-0000E8800000}"/>
    <cellStyle name="Normal 7 4 6 3 2 2 2 2" xfId="32519" xr:uid="{00000000-0005-0000-0000-0000E9800000}"/>
    <cellStyle name="Normal 7 4 6 3 2 2 2 2 2" xfId="32520" xr:uid="{00000000-0005-0000-0000-0000EA800000}"/>
    <cellStyle name="Normal 7 4 6 3 2 2 2 3" xfId="32521" xr:uid="{00000000-0005-0000-0000-0000EB800000}"/>
    <cellStyle name="Normal 7 4 6 3 2 2 3" xfId="32522" xr:uid="{00000000-0005-0000-0000-0000EC800000}"/>
    <cellStyle name="Normal 7 4 6 3 2 2 3 2" xfId="32523" xr:uid="{00000000-0005-0000-0000-0000ED800000}"/>
    <cellStyle name="Normal 7 4 6 3 2 2 4" xfId="32524" xr:uid="{00000000-0005-0000-0000-0000EE800000}"/>
    <cellStyle name="Normal 7 4 6 3 2 3" xfId="32525" xr:uid="{00000000-0005-0000-0000-0000EF800000}"/>
    <cellStyle name="Normal 7 4 6 3 2 3 2" xfId="32526" xr:uid="{00000000-0005-0000-0000-0000F0800000}"/>
    <cellStyle name="Normal 7 4 6 3 2 3 2 2" xfId="32527" xr:uid="{00000000-0005-0000-0000-0000F1800000}"/>
    <cellStyle name="Normal 7 4 6 3 2 3 2 2 2" xfId="32528" xr:uid="{00000000-0005-0000-0000-0000F2800000}"/>
    <cellStyle name="Normal 7 4 6 3 2 3 2 3" xfId="32529" xr:uid="{00000000-0005-0000-0000-0000F3800000}"/>
    <cellStyle name="Normal 7 4 6 3 2 3 3" xfId="32530" xr:uid="{00000000-0005-0000-0000-0000F4800000}"/>
    <cellStyle name="Normal 7 4 6 3 2 3 3 2" xfId="32531" xr:uid="{00000000-0005-0000-0000-0000F5800000}"/>
    <cellStyle name="Normal 7 4 6 3 2 3 4" xfId="32532" xr:uid="{00000000-0005-0000-0000-0000F6800000}"/>
    <cellStyle name="Normal 7 4 6 3 2 4" xfId="32533" xr:uid="{00000000-0005-0000-0000-0000F7800000}"/>
    <cellStyle name="Normal 7 4 6 3 2 4 2" xfId="32534" xr:uid="{00000000-0005-0000-0000-0000F8800000}"/>
    <cellStyle name="Normal 7 4 6 3 2 4 2 2" xfId="32535" xr:uid="{00000000-0005-0000-0000-0000F9800000}"/>
    <cellStyle name="Normal 7 4 6 3 2 4 2 2 2" xfId="32536" xr:uid="{00000000-0005-0000-0000-0000FA800000}"/>
    <cellStyle name="Normal 7 4 6 3 2 4 2 3" xfId="32537" xr:uid="{00000000-0005-0000-0000-0000FB800000}"/>
    <cellStyle name="Normal 7 4 6 3 2 4 3" xfId="32538" xr:uid="{00000000-0005-0000-0000-0000FC800000}"/>
    <cellStyle name="Normal 7 4 6 3 2 4 3 2" xfId="32539" xr:uid="{00000000-0005-0000-0000-0000FD800000}"/>
    <cellStyle name="Normal 7 4 6 3 2 4 4" xfId="32540" xr:uid="{00000000-0005-0000-0000-0000FE800000}"/>
    <cellStyle name="Normal 7 4 6 3 2 5" xfId="32541" xr:uid="{00000000-0005-0000-0000-0000FF800000}"/>
    <cellStyle name="Normal 7 4 6 3 2 5 2" xfId="32542" xr:uid="{00000000-0005-0000-0000-000000810000}"/>
    <cellStyle name="Normal 7 4 6 3 2 5 2 2" xfId="32543" xr:uid="{00000000-0005-0000-0000-000001810000}"/>
    <cellStyle name="Normal 7 4 6 3 2 5 3" xfId="32544" xr:uid="{00000000-0005-0000-0000-000002810000}"/>
    <cellStyle name="Normal 7 4 6 3 2 6" xfId="32545" xr:uid="{00000000-0005-0000-0000-000003810000}"/>
    <cellStyle name="Normal 7 4 6 3 2 6 2" xfId="32546" xr:uid="{00000000-0005-0000-0000-000004810000}"/>
    <cellStyle name="Normal 7 4 6 3 2 7" xfId="32547" xr:uid="{00000000-0005-0000-0000-000005810000}"/>
    <cellStyle name="Normal 7 4 6 3 3" xfId="32548" xr:uid="{00000000-0005-0000-0000-000006810000}"/>
    <cellStyle name="Normal 7 4 6 3 3 2" xfId="32549" xr:uid="{00000000-0005-0000-0000-000007810000}"/>
    <cellStyle name="Normal 7 4 6 3 3 2 2" xfId="32550" xr:uid="{00000000-0005-0000-0000-000008810000}"/>
    <cellStyle name="Normal 7 4 6 3 3 2 2 2" xfId="32551" xr:uid="{00000000-0005-0000-0000-000009810000}"/>
    <cellStyle name="Normal 7 4 6 3 3 2 3" xfId="32552" xr:uid="{00000000-0005-0000-0000-00000A810000}"/>
    <cellStyle name="Normal 7 4 6 3 3 3" xfId="32553" xr:uid="{00000000-0005-0000-0000-00000B810000}"/>
    <cellStyle name="Normal 7 4 6 3 3 3 2" xfId="32554" xr:uid="{00000000-0005-0000-0000-00000C810000}"/>
    <cellStyle name="Normal 7 4 6 3 3 4" xfId="32555" xr:uid="{00000000-0005-0000-0000-00000D810000}"/>
    <cellStyle name="Normal 7 4 6 3 4" xfId="32556" xr:uid="{00000000-0005-0000-0000-00000E810000}"/>
    <cellStyle name="Normal 7 4 6 3 4 2" xfId="32557" xr:uid="{00000000-0005-0000-0000-00000F810000}"/>
    <cellStyle name="Normal 7 4 6 3 4 2 2" xfId="32558" xr:uid="{00000000-0005-0000-0000-000010810000}"/>
    <cellStyle name="Normal 7 4 6 3 4 2 2 2" xfId="32559" xr:uid="{00000000-0005-0000-0000-000011810000}"/>
    <cellStyle name="Normal 7 4 6 3 4 2 3" xfId="32560" xr:uid="{00000000-0005-0000-0000-000012810000}"/>
    <cellStyle name="Normal 7 4 6 3 4 3" xfId="32561" xr:uid="{00000000-0005-0000-0000-000013810000}"/>
    <cellStyle name="Normal 7 4 6 3 4 3 2" xfId="32562" xr:uid="{00000000-0005-0000-0000-000014810000}"/>
    <cellStyle name="Normal 7 4 6 3 4 4" xfId="32563" xr:uid="{00000000-0005-0000-0000-000015810000}"/>
    <cellStyle name="Normal 7 4 6 3 5" xfId="32564" xr:uid="{00000000-0005-0000-0000-000016810000}"/>
    <cellStyle name="Normal 7 4 6 3 5 2" xfId="32565" xr:uid="{00000000-0005-0000-0000-000017810000}"/>
    <cellStyle name="Normal 7 4 6 3 5 2 2" xfId="32566" xr:uid="{00000000-0005-0000-0000-000018810000}"/>
    <cellStyle name="Normal 7 4 6 3 5 2 2 2" xfId="32567" xr:uid="{00000000-0005-0000-0000-000019810000}"/>
    <cellStyle name="Normal 7 4 6 3 5 2 3" xfId="32568" xr:uid="{00000000-0005-0000-0000-00001A810000}"/>
    <cellStyle name="Normal 7 4 6 3 5 3" xfId="32569" xr:uid="{00000000-0005-0000-0000-00001B810000}"/>
    <cellStyle name="Normal 7 4 6 3 5 3 2" xfId="32570" xr:uid="{00000000-0005-0000-0000-00001C810000}"/>
    <cellStyle name="Normal 7 4 6 3 5 4" xfId="32571" xr:uid="{00000000-0005-0000-0000-00001D810000}"/>
    <cellStyle name="Normal 7 4 6 3 6" xfId="32572" xr:uid="{00000000-0005-0000-0000-00001E810000}"/>
    <cellStyle name="Normal 7 4 6 3 6 2" xfId="32573" xr:uid="{00000000-0005-0000-0000-00001F810000}"/>
    <cellStyle name="Normal 7 4 6 3 6 2 2" xfId="32574" xr:uid="{00000000-0005-0000-0000-000020810000}"/>
    <cellStyle name="Normal 7 4 6 3 6 2 2 2" xfId="32575" xr:uid="{00000000-0005-0000-0000-000021810000}"/>
    <cellStyle name="Normal 7 4 6 3 6 2 3" xfId="32576" xr:uid="{00000000-0005-0000-0000-000022810000}"/>
    <cellStyle name="Normal 7 4 6 3 6 3" xfId="32577" xr:uid="{00000000-0005-0000-0000-000023810000}"/>
    <cellStyle name="Normal 7 4 6 3 6 3 2" xfId="32578" xr:uid="{00000000-0005-0000-0000-000024810000}"/>
    <cellStyle name="Normal 7 4 6 3 6 4" xfId="32579" xr:uid="{00000000-0005-0000-0000-000025810000}"/>
    <cellStyle name="Normal 7 4 6 3 7" xfId="32580" xr:uid="{00000000-0005-0000-0000-000026810000}"/>
    <cellStyle name="Normal 7 4 6 3 7 2" xfId="32581" xr:uid="{00000000-0005-0000-0000-000027810000}"/>
    <cellStyle name="Normal 7 4 6 3 7 2 2" xfId="32582" xr:uid="{00000000-0005-0000-0000-000028810000}"/>
    <cellStyle name="Normal 7 4 6 3 7 3" xfId="32583" xr:uid="{00000000-0005-0000-0000-000029810000}"/>
    <cellStyle name="Normal 7 4 6 3 8" xfId="32584" xr:uid="{00000000-0005-0000-0000-00002A810000}"/>
    <cellStyle name="Normal 7 4 6 3 8 2" xfId="32585" xr:uid="{00000000-0005-0000-0000-00002B810000}"/>
    <cellStyle name="Normal 7 4 6 3 9" xfId="32586" xr:uid="{00000000-0005-0000-0000-00002C810000}"/>
    <cellStyle name="Normal 7 4 6 3 9 2" xfId="32587" xr:uid="{00000000-0005-0000-0000-00002D810000}"/>
    <cellStyle name="Normal 7 4 6 4" xfId="32588" xr:uid="{00000000-0005-0000-0000-00002E810000}"/>
    <cellStyle name="Normal 7 4 6 4 2" xfId="32589" xr:uid="{00000000-0005-0000-0000-00002F810000}"/>
    <cellStyle name="Normal 7 4 6 4 2 2" xfId="32590" xr:uid="{00000000-0005-0000-0000-000030810000}"/>
    <cellStyle name="Normal 7 4 6 4 2 2 2" xfId="32591" xr:uid="{00000000-0005-0000-0000-000031810000}"/>
    <cellStyle name="Normal 7 4 6 4 2 2 2 2" xfId="32592" xr:uid="{00000000-0005-0000-0000-000032810000}"/>
    <cellStyle name="Normal 7 4 6 4 2 2 2 2 2" xfId="32593" xr:uid="{00000000-0005-0000-0000-000033810000}"/>
    <cellStyle name="Normal 7 4 6 4 2 2 2 3" xfId="32594" xr:uid="{00000000-0005-0000-0000-000034810000}"/>
    <cellStyle name="Normal 7 4 6 4 2 2 3" xfId="32595" xr:uid="{00000000-0005-0000-0000-000035810000}"/>
    <cellStyle name="Normal 7 4 6 4 2 2 3 2" xfId="32596" xr:uid="{00000000-0005-0000-0000-000036810000}"/>
    <cellStyle name="Normal 7 4 6 4 2 2 4" xfId="32597" xr:uid="{00000000-0005-0000-0000-000037810000}"/>
    <cellStyle name="Normal 7 4 6 4 2 3" xfId="32598" xr:uid="{00000000-0005-0000-0000-000038810000}"/>
    <cellStyle name="Normal 7 4 6 4 2 3 2" xfId="32599" xr:uid="{00000000-0005-0000-0000-000039810000}"/>
    <cellStyle name="Normal 7 4 6 4 2 3 2 2" xfId="32600" xr:uid="{00000000-0005-0000-0000-00003A810000}"/>
    <cellStyle name="Normal 7 4 6 4 2 3 2 2 2" xfId="32601" xr:uid="{00000000-0005-0000-0000-00003B810000}"/>
    <cellStyle name="Normal 7 4 6 4 2 3 2 3" xfId="32602" xr:uid="{00000000-0005-0000-0000-00003C810000}"/>
    <cellStyle name="Normal 7 4 6 4 2 3 3" xfId="32603" xr:uid="{00000000-0005-0000-0000-00003D810000}"/>
    <cellStyle name="Normal 7 4 6 4 2 3 3 2" xfId="32604" xr:uid="{00000000-0005-0000-0000-00003E810000}"/>
    <cellStyle name="Normal 7 4 6 4 2 3 4" xfId="32605" xr:uid="{00000000-0005-0000-0000-00003F810000}"/>
    <cellStyle name="Normal 7 4 6 4 2 4" xfId="32606" xr:uid="{00000000-0005-0000-0000-000040810000}"/>
    <cellStyle name="Normal 7 4 6 4 2 4 2" xfId="32607" xr:uid="{00000000-0005-0000-0000-000041810000}"/>
    <cellStyle name="Normal 7 4 6 4 2 4 2 2" xfId="32608" xr:uid="{00000000-0005-0000-0000-000042810000}"/>
    <cellStyle name="Normal 7 4 6 4 2 4 2 2 2" xfId="32609" xr:uid="{00000000-0005-0000-0000-000043810000}"/>
    <cellStyle name="Normal 7 4 6 4 2 4 2 3" xfId="32610" xr:uid="{00000000-0005-0000-0000-000044810000}"/>
    <cellStyle name="Normal 7 4 6 4 2 4 3" xfId="32611" xr:uid="{00000000-0005-0000-0000-000045810000}"/>
    <cellStyle name="Normal 7 4 6 4 2 4 3 2" xfId="32612" xr:uid="{00000000-0005-0000-0000-000046810000}"/>
    <cellStyle name="Normal 7 4 6 4 2 4 4" xfId="32613" xr:uid="{00000000-0005-0000-0000-000047810000}"/>
    <cellStyle name="Normal 7 4 6 4 2 5" xfId="32614" xr:uid="{00000000-0005-0000-0000-000048810000}"/>
    <cellStyle name="Normal 7 4 6 4 2 5 2" xfId="32615" xr:uid="{00000000-0005-0000-0000-000049810000}"/>
    <cellStyle name="Normal 7 4 6 4 2 5 2 2" xfId="32616" xr:uid="{00000000-0005-0000-0000-00004A810000}"/>
    <cellStyle name="Normal 7 4 6 4 2 5 3" xfId="32617" xr:uid="{00000000-0005-0000-0000-00004B810000}"/>
    <cellStyle name="Normal 7 4 6 4 2 6" xfId="32618" xr:uid="{00000000-0005-0000-0000-00004C810000}"/>
    <cellStyle name="Normal 7 4 6 4 2 6 2" xfId="32619" xr:uid="{00000000-0005-0000-0000-00004D810000}"/>
    <cellStyle name="Normal 7 4 6 4 2 7" xfId="32620" xr:uid="{00000000-0005-0000-0000-00004E810000}"/>
    <cellStyle name="Normal 7 4 6 4 3" xfId="32621" xr:uid="{00000000-0005-0000-0000-00004F810000}"/>
    <cellStyle name="Normal 7 4 6 4 3 2" xfId="32622" xr:uid="{00000000-0005-0000-0000-000050810000}"/>
    <cellStyle name="Normal 7 4 6 4 3 2 2" xfId="32623" xr:uid="{00000000-0005-0000-0000-000051810000}"/>
    <cellStyle name="Normal 7 4 6 4 3 2 2 2" xfId="32624" xr:uid="{00000000-0005-0000-0000-000052810000}"/>
    <cellStyle name="Normal 7 4 6 4 3 2 3" xfId="32625" xr:uid="{00000000-0005-0000-0000-000053810000}"/>
    <cellStyle name="Normal 7 4 6 4 3 3" xfId="32626" xr:uid="{00000000-0005-0000-0000-000054810000}"/>
    <cellStyle name="Normal 7 4 6 4 3 3 2" xfId="32627" xr:uid="{00000000-0005-0000-0000-000055810000}"/>
    <cellStyle name="Normal 7 4 6 4 3 4" xfId="32628" xr:uid="{00000000-0005-0000-0000-000056810000}"/>
    <cellStyle name="Normal 7 4 6 4 4" xfId="32629" xr:uid="{00000000-0005-0000-0000-000057810000}"/>
    <cellStyle name="Normal 7 4 6 4 4 2" xfId="32630" xr:uid="{00000000-0005-0000-0000-000058810000}"/>
    <cellStyle name="Normal 7 4 6 4 4 2 2" xfId="32631" xr:uid="{00000000-0005-0000-0000-000059810000}"/>
    <cellStyle name="Normal 7 4 6 4 4 2 2 2" xfId="32632" xr:uid="{00000000-0005-0000-0000-00005A810000}"/>
    <cellStyle name="Normal 7 4 6 4 4 2 3" xfId="32633" xr:uid="{00000000-0005-0000-0000-00005B810000}"/>
    <cellStyle name="Normal 7 4 6 4 4 3" xfId="32634" xr:uid="{00000000-0005-0000-0000-00005C810000}"/>
    <cellStyle name="Normal 7 4 6 4 4 3 2" xfId="32635" xr:uid="{00000000-0005-0000-0000-00005D810000}"/>
    <cellStyle name="Normal 7 4 6 4 4 4" xfId="32636" xr:uid="{00000000-0005-0000-0000-00005E810000}"/>
    <cellStyle name="Normal 7 4 6 4 5" xfId="32637" xr:uid="{00000000-0005-0000-0000-00005F810000}"/>
    <cellStyle name="Normal 7 4 6 4 5 2" xfId="32638" xr:uid="{00000000-0005-0000-0000-000060810000}"/>
    <cellStyle name="Normal 7 4 6 4 5 2 2" xfId="32639" xr:uid="{00000000-0005-0000-0000-000061810000}"/>
    <cellStyle name="Normal 7 4 6 4 5 2 2 2" xfId="32640" xr:uid="{00000000-0005-0000-0000-000062810000}"/>
    <cellStyle name="Normal 7 4 6 4 5 2 3" xfId="32641" xr:uid="{00000000-0005-0000-0000-000063810000}"/>
    <cellStyle name="Normal 7 4 6 4 5 3" xfId="32642" xr:uid="{00000000-0005-0000-0000-000064810000}"/>
    <cellStyle name="Normal 7 4 6 4 5 3 2" xfId="32643" xr:uid="{00000000-0005-0000-0000-000065810000}"/>
    <cellStyle name="Normal 7 4 6 4 5 4" xfId="32644" xr:uid="{00000000-0005-0000-0000-000066810000}"/>
    <cellStyle name="Normal 7 4 6 4 6" xfId="32645" xr:uid="{00000000-0005-0000-0000-000067810000}"/>
    <cellStyle name="Normal 7 4 6 4 6 2" xfId="32646" xr:uid="{00000000-0005-0000-0000-000068810000}"/>
    <cellStyle name="Normal 7 4 6 4 6 2 2" xfId="32647" xr:uid="{00000000-0005-0000-0000-000069810000}"/>
    <cellStyle name="Normal 7 4 6 4 6 3" xfId="32648" xr:uid="{00000000-0005-0000-0000-00006A810000}"/>
    <cellStyle name="Normal 7 4 6 4 7" xfId="32649" xr:uid="{00000000-0005-0000-0000-00006B810000}"/>
    <cellStyle name="Normal 7 4 6 4 7 2" xfId="32650" xr:uid="{00000000-0005-0000-0000-00006C810000}"/>
    <cellStyle name="Normal 7 4 6 4 8" xfId="32651" xr:uid="{00000000-0005-0000-0000-00006D810000}"/>
    <cellStyle name="Normal 7 4 6 4 8 2" xfId="32652" xr:uid="{00000000-0005-0000-0000-00006E810000}"/>
    <cellStyle name="Normal 7 4 6 4 9" xfId="32653" xr:uid="{00000000-0005-0000-0000-00006F810000}"/>
    <cellStyle name="Normal 7 4 6 5" xfId="32654" xr:uid="{00000000-0005-0000-0000-000070810000}"/>
    <cellStyle name="Normal 7 4 6 5 2" xfId="32655" xr:uid="{00000000-0005-0000-0000-000071810000}"/>
    <cellStyle name="Normal 7 4 6 5 2 2" xfId="32656" xr:uid="{00000000-0005-0000-0000-000072810000}"/>
    <cellStyle name="Normal 7 4 6 5 2 2 2" xfId="32657" xr:uid="{00000000-0005-0000-0000-000073810000}"/>
    <cellStyle name="Normal 7 4 6 5 2 2 2 2" xfId="32658" xr:uid="{00000000-0005-0000-0000-000074810000}"/>
    <cellStyle name="Normal 7 4 6 5 2 2 2 2 2" xfId="32659" xr:uid="{00000000-0005-0000-0000-000075810000}"/>
    <cellStyle name="Normal 7 4 6 5 2 2 2 3" xfId="32660" xr:uid="{00000000-0005-0000-0000-000076810000}"/>
    <cellStyle name="Normal 7 4 6 5 2 2 3" xfId="32661" xr:uid="{00000000-0005-0000-0000-000077810000}"/>
    <cellStyle name="Normal 7 4 6 5 2 2 3 2" xfId="32662" xr:uid="{00000000-0005-0000-0000-000078810000}"/>
    <cellStyle name="Normal 7 4 6 5 2 2 4" xfId="32663" xr:uid="{00000000-0005-0000-0000-000079810000}"/>
    <cellStyle name="Normal 7 4 6 5 2 3" xfId="32664" xr:uid="{00000000-0005-0000-0000-00007A810000}"/>
    <cellStyle name="Normal 7 4 6 5 2 3 2" xfId="32665" xr:uid="{00000000-0005-0000-0000-00007B810000}"/>
    <cellStyle name="Normal 7 4 6 5 2 3 2 2" xfId="32666" xr:uid="{00000000-0005-0000-0000-00007C810000}"/>
    <cellStyle name="Normal 7 4 6 5 2 3 2 2 2" xfId="32667" xr:uid="{00000000-0005-0000-0000-00007D810000}"/>
    <cellStyle name="Normal 7 4 6 5 2 3 2 3" xfId="32668" xr:uid="{00000000-0005-0000-0000-00007E810000}"/>
    <cellStyle name="Normal 7 4 6 5 2 3 3" xfId="32669" xr:uid="{00000000-0005-0000-0000-00007F810000}"/>
    <cellStyle name="Normal 7 4 6 5 2 3 3 2" xfId="32670" xr:uid="{00000000-0005-0000-0000-000080810000}"/>
    <cellStyle name="Normal 7 4 6 5 2 3 4" xfId="32671" xr:uid="{00000000-0005-0000-0000-000081810000}"/>
    <cellStyle name="Normal 7 4 6 5 2 4" xfId="32672" xr:uid="{00000000-0005-0000-0000-000082810000}"/>
    <cellStyle name="Normal 7 4 6 5 2 4 2" xfId="32673" xr:uid="{00000000-0005-0000-0000-000083810000}"/>
    <cellStyle name="Normal 7 4 6 5 2 4 2 2" xfId="32674" xr:uid="{00000000-0005-0000-0000-000084810000}"/>
    <cellStyle name="Normal 7 4 6 5 2 4 2 2 2" xfId="32675" xr:uid="{00000000-0005-0000-0000-000085810000}"/>
    <cellStyle name="Normal 7 4 6 5 2 4 2 3" xfId="32676" xr:uid="{00000000-0005-0000-0000-000086810000}"/>
    <cellStyle name="Normal 7 4 6 5 2 4 3" xfId="32677" xr:uid="{00000000-0005-0000-0000-000087810000}"/>
    <cellStyle name="Normal 7 4 6 5 2 4 3 2" xfId="32678" xr:uid="{00000000-0005-0000-0000-000088810000}"/>
    <cellStyle name="Normal 7 4 6 5 2 4 4" xfId="32679" xr:uid="{00000000-0005-0000-0000-000089810000}"/>
    <cellStyle name="Normal 7 4 6 5 2 5" xfId="32680" xr:uid="{00000000-0005-0000-0000-00008A810000}"/>
    <cellStyle name="Normal 7 4 6 5 2 5 2" xfId="32681" xr:uid="{00000000-0005-0000-0000-00008B810000}"/>
    <cellStyle name="Normal 7 4 6 5 2 5 2 2" xfId="32682" xr:uid="{00000000-0005-0000-0000-00008C810000}"/>
    <cellStyle name="Normal 7 4 6 5 2 5 3" xfId="32683" xr:uid="{00000000-0005-0000-0000-00008D810000}"/>
    <cellStyle name="Normal 7 4 6 5 2 6" xfId="32684" xr:uid="{00000000-0005-0000-0000-00008E810000}"/>
    <cellStyle name="Normal 7 4 6 5 2 6 2" xfId="32685" xr:uid="{00000000-0005-0000-0000-00008F810000}"/>
    <cellStyle name="Normal 7 4 6 5 2 7" xfId="32686" xr:uid="{00000000-0005-0000-0000-000090810000}"/>
    <cellStyle name="Normal 7 4 6 5 3" xfId="32687" xr:uid="{00000000-0005-0000-0000-000091810000}"/>
    <cellStyle name="Normal 7 4 6 5 3 2" xfId="32688" xr:uid="{00000000-0005-0000-0000-000092810000}"/>
    <cellStyle name="Normal 7 4 6 5 3 2 2" xfId="32689" xr:uid="{00000000-0005-0000-0000-000093810000}"/>
    <cellStyle name="Normal 7 4 6 5 3 2 2 2" xfId="32690" xr:uid="{00000000-0005-0000-0000-000094810000}"/>
    <cellStyle name="Normal 7 4 6 5 3 2 3" xfId="32691" xr:uid="{00000000-0005-0000-0000-000095810000}"/>
    <cellStyle name="Normal 7 4 6 5 3 3" xfId="32692" xr:uid="{00000000-0005-0000-0000-000096810000}"/>
    <cellStyle name="Normal 7 4 6 5 3 3 2" xfId="32693" xr:uid="{00000000-0005-0000-0000-000097810000}"/>
    <cellStyle name="Normal 7 4 6 5 3 4" xfId="32694" xr:uid="{00000000-0005-0000-0000-000098810000}"/>
    <cellStyle name="Normal 7 4 6 5 4" xfId="32695" xr:uid="{00000000-0005-0000-0000-000099810000}"/>
    <cellStyle name="Normal 7 4 6 5 4 2" xfId="32696" xr:uid="{00000000-0005-0000-0000-00009A810000}"/>
    <cellStyle name="Normal 7 4 6 5 4 2 2" xfId="32697" xr:uid="{00000000-0005-0000-0000-00009B810000}"/>
    <cellStyle name="Normal 7 4 6 5 4 2 2 2" xfId="32698" xr:uid="{00000000-0005-0000-0000-00009C810000}"/>
    <cellStyle name="Normal 7 4 6 5 4 2 3" xfId="32699" xr:uid="{00000000-0005-0000-0000-00009D810000}"/>
    <cellStyle name="Normal 7 4 6 5 4 3" xfId="32700" xr:uid="{00000000-0005-0000-0000-00009E810000}"/>
    <cellStyle name="Normal 7 4 6 5 4 3 2" xfId="32701" xr:uid="{00000000-0005-0000-0000-00009F810000}"/>
    <cellStyle name="Normal 7 4 6 5 4 4" xfId="32702" xr:uid="{00000000-0005-0000-0000-0000A0810000}"/>
    <cellStyle name="Normal 7 4 6 5 5" xfId="32703" xr:uid="{00000000-0005-0000-0000-0000A1810000}"/>
    <cellStyle name="Normal 7 4 6 5 5 2" xfId="32704" xr:uid="{00000000-0005-0000-0000-0000A2810000}"/>
    <cellStyle name="Normal 7 4 6 5 5 2 2" xfId="32705" xr:uid="{00000000-0005-0000-0000-0000A3810000}"/>
    <cellStyle name="Normal 7 4 6 5 5 2 2 2" xfId="32706" xr:uid="{00000000-0005-0000-0000-0000A4810000}"/>
    <cellStyle name="Normal 7 4 6 5 5 2 3" xfId="32707" xr:uid="{00000000-0005-0000-0000-0000A5810000}"/>
    <cellStyle name="Normal 7 4 6 5 5 3" xfId="32708" xr:uid="{00000000-0005-0000-0000-0000A6810000}"/>
    <cellStyle name="Normal 7 4 6 5 5 3 2" xfId="32709" xr:uid="{00000000-0005-0000-0000-0000A7810000}"/>
    <cellStyle name="Normal 7 4 6 5 5 4" xfId="32710" xr:uid="{00000000-0005-0000-0000-0000A8810000}"/>
    <cellStyle name="Normal 7 4 6 5 6" xfId="32711" xr:uid="{00000000-0005-0000-0000-0000A9810000}"/>
    <cellStyle name="Normal 7 4 6 5 6 2" xfId="32712" xr:uid="{00000000-0005-0000-0000-0000AA810000}"/>
    <cellStyle name="Normal 7 4 6 5 6 2 2" xfId="32713" xr:uid="{00000000-0005-0000-0000-0000AB810000}"/>
    <cellStyle name="Normal 7 4 6 5 6 3" xfId="32714" xr:uid="{00000000-0005-0000-0000-0000AC810000}"/>
    <cellStyle name="Normal 7 4 6 5 7" xfId="32715" xr:uid="{00000000-0005-0000-0000-0000AD810000}"/>
    <cellStyle name="Normal 7 4 6 5 7 2" xfId="32716" xr:uid="{00000000-0005-0000-0000-0000AE810000}"/>
    <cellStyle name="Normal 7 4 6 5 8" xfId="32717" xr:uid="{00000000-0005-0000-0000-0000AF810000}"/>
    <cellStyle name="Normal 7 4 6 6" xfId="32718" xr:uid="{00000000-0005-0000-0000-0000B0810000}"/>
    <cellStyle name="Normal 7 4 6 6 2" xfId="32719" xr:uid="{00000000-0005-0000-0000-0000B1810000}"/>
    <cellStyle name="Normal 7 4 6 6 2 2" xfId="32720" xr:uid="{00000000-0005-0000-0000-0000B2810000}"/>
    <cellStyle name="Normal 7 4 6 6 2 2 2" xfId="32721" xr:uid="{00000000-0005-0000-0000-0000B3810000}"/>
    <cellStyle name="Normal 7 4 6 6 2 2 2 2" xfId="32722" xr:uid="{00000000-0005-0000-0000-0000B4810000}"/>
    <cellStyle name="Normal 7 4 6 6 2 2 3" xfId="32723" xr:uid="{00000000-0005-0000-0000-0000B5810000}"/>
    <cellStyle name="Normal 7 4 6 6 2 3" xfId="32724" xr:uid="{00000000-0005-0000-0000-0000B6810000}"/>
    <cellStyle name="Normal 7 4 6 6 2 3 2" xfId="32725" xr:uid="{00000000-0005-0000-0000-0000B7810000}"/>
    <cellStyle name="Normal 7 4 6 6 2 4" xfId="32726" xr:uid="{00000000-0005-0000-0000-0000B8810000}"/>
    <cellStyle name="Normal 7 4 6 6 3" xfId="32727" xr:uid="{00000000-0005-0000-0000-0000B9810000}"/>
    <cellStyle name="Normal 7 4 6 6 3 2" xfId="32728" xr:uid="{00000000-0005-0000-0000-0000BA810000}"/>
    <cellStyle name="Normal 7 4 6 6 3 2 2" xfId="32729" xr:uid="{00000000-0005-0000-0000-0000BB810000}"/>
    <cellStyle name="Normal 7 4 6 6 3 2 2 2" xfId="32730" xr:uid="{00000000-0005-0000-0000-0000BC810000}"/>
    <cellStyle name="Normal 7 4 6 6 3 2 3" xfId="32731" xr:uid="{00000000-0005-0000-0000-0000BD810000}"/>
    <cellStyle name="Normal 7 4 6 6 3 3" xfId="32732" xr:uid="{00000000-0005-0000-0000-0000BE810000}"/>
    <cellStyle name="Normal 7 4 6 6 3 3 2" xfId="32733" xr:uid="{00000000-0005-0000-0000-0000BF810000}"/>
    <cellStyle name="Normal 7 4 6 6 3 4" xfId="32734" xr:uid="{00000000-0005-0000-0000-0000C0810000}"/>
    <cellStyle name="Normal 7 4 6 6 4" xfId="32735" xr:uid="{00000000-0005-0000-0000-0000C1810000}"/>
    <cellStyle name="Normal 7 4 6 6 4 2" xfId="32736" xr:uid="{00000000-0005-0000-0000-0000C2810000}"/>
    <cellStyle name="Normal 7 4 6 6 4 2 2" xfId="32737" xr:uid="{00000000-0005-0000-0000-0000C3810000}"/>
    <cellStyle name="Normal 7 4 6 6 4 2 2 2" xfId="32738" xr:uid="{00000000-0005-0000-0000-0000C4810000}"/>
    <cellStyle name="Normal 7 4 6 6 4 2 3" xfId="32739" xr:uid="{00000000-0005-0000-0000-0000C5810000}"/>
    <cellStyle name="Normal 7 4 6 6 4 3" xfId="32740" xr:uid="{00000000-0005-0000-0000-0000C6810000}"/>
    <cellStyle name="Normal 7 4 6 6 4 3 2" xfId="32741" xr:uid="{00000000-0005-0000-0000-0000C7810000}"/>
    <cellStyle name="Normal 7 4 6 6 4 4" xfId="32742" xr:uid="{00000000-0005-0000-0000-0000C8810000}"/>
    <cellStyle name="Normal 7 4 6 6 5" xfId="32743" xr:uid="{00000000-0005-0000-0000-0000C9810000}"/>
    <cellStyle name="Normal 7 4 6 6 5 2" xfId="32744" xr:uid="{00000000-0005-0000-0000-0000CA810000}"/>
    <cellStyle name="Normal 7 4 6 6 5 2 2" xfId="32745" xr:uid="{00000000-0005-0000-0000-0000CB810000}"/>
    <cellStyle name="Normal 7 4 6 6 5 3" xfId="32746" xr:uid="{00000000-0005-0000-0000-0000CC810000}"/>
    <cellStyle name="Normal 7 4 6 6 6" xfId="32747" xr:uid="{00000000-0005-0000-0000-0000CD810000}"/>
    <cellStyle name="Normal 7 4 6 6 6 2" xfId="32748" xr:uid="{00000000-0005-0000-0000-0000CE810000}"/>
    <cellStyle name="Normal 7 4 6 6 7" xfId="32749" xr:uid="{00000000-0005-0000-0000-0000CF810000}"/>
    <cellStyle name="Normal 7 4 6 7" xfId="32750" xr:uid="{00000000-0005-0000-0000-0000D0810000}"/>
    <cellStyle name="Normal 7 4 6 7 2" xfId="32751" xr:uid="{00000000-0005-0000-0000-0000D1810000}"/>
    <cellStyle name="Normal 7 4 6 7 2 2" xfId="32752" xr:uid="{00000000-0005-0000-0000-0000D2810000}"/>
    <cellStyle name="Normal 7 4 6 7 2 2 2" xfId="32753" xr:uid="{00000000-0005-0000-0000-0000D3810000}"/>
    <cellStyle name="Normal 7 4 6 7 2 3" xfId="32754" xr:uid="{00000000-0005-0000-0000-0000D4810000}"/>
    <cellStyle name="Normal 7 4 6 7 3" xfId="32755" xr:uid="{00000000-0005-0000-0000-0000D5810000}"/>
    <cellStyle name="Normal 7 4 6 7 3 2" xfId="32756" xr:uid="{00000000-0005-0000-0000-0000D6810000}"/>
    <cellStyle name="Normal 7 4 6 7 4" xfId="32757" xr:uid="{00000000-0005-0000-0000-0000D7810000}"/>
    <cellStyle name="Normal 7 4 6 8" xfId="32758" xr:uid="{00000000-0005-0000-0000-0000D8810000}"/>
    <cellStyle name="Normal 7 4 6 8 2" xfId="32759" xr:uid="{00000000-0005-0000-0000-0000D9810000}"/>
    <cellStyle name="Normal 7 4 6 8 2 2" xfId="32760" xr:uid="{00000000-0005-0000-0000-0000DA810000}"/>
    <cellStyle name="Normal 7 4 6 8 2 2 2" xfId="32761" xr:uid="{00000000-0005-0000-0000-0000DB810000}"/>
    <cellStyle name="Normal 7 4 6 8 2 3" xfId="32762" xr:uid="{00000000-0005-0000-0000-0000DC810000}"/>
    <cellStyle name="Normal 7 4 6 8 3" xfId="32763" xr:uid="{00000000-0005-0000-0000-0000DD810000}"/>
    <cellStyle name="Normal 7 4 6 8 3 2" xfId="32764" xr:uid="{00000000-0005-0000-0000-0000DE810000}"/>
    <cellStyle name="Normal 7 4 6 8 4" xfId="32765" xr:uid="{00000000-0005-0000-0000-0000DF810000}"/>
    <cellStyle name="Normal 7 4 6 9" xfId="32766" xr:uid="{00000000-0005-0000-0000-0000E0810000}"/>
    <cellStyle name="Normal 7 4 6 9 2" xfId="32767" xr:uid="{00000000-0005-0000-0000-0000E1810000}"/>
    <cellStyle name="Normal 7 4 6 9 2 2" xfId="32768" xr:uid="{00000000-0005-0000-0000-0000E2810000}"/>
    <cellStyle name="Normal 7 4 6 9 2 2 2" xfId="32769" xr:uid="{00000000-0005-0000-0000-0000E3810000}"/>
    <cellStyle name="Normal 7 4 6 9 2 3" xfId="32770" xr:uid="{00000000-0005-0000-0000-0000E4810000}"/>
    <cellStyle name="Normal 7 4 6 9 3" xfId="32771" xr:uid="{00000000-0005-0000-0000-0000E5810000}"/>
    <cellStyle name="Normal 7 4 6 9 3 2" xfId="32772" xr:uid="{00000000-0005-0000-0000-0000E6810000}"/>
    <cellStyle name="Normal 7 4 6 9 4" xfId="32773" xr:uid="{00000000-0005-0000-0000-0000E7810000}"/>
    <cellStyle name="Normal 7 4 7" xfId="32774" xr:uid="{00000000-0005-0000-0000-0000E8810000}"/>
    <cellStyle name="Normal 7 4 7 10" xfId="32775" xr:uid="{00000000-0005-0000-0000-0000E9810000}"/>
    <cellStyle name="Normal 7 4 7 10 2" xfId="32776" xr:uid="{00000000-0005-0000-0000-0000EA810000}"/>
    <cellStyle name="Normal 7 4 7 11" xfId="32777" xr:uid="{00000000-0005-0000-0000-0000EB810000}"/>
    <cellStyle name="Normal 7 4 7 2" xfId="32778" xr:uid="{00000000-0005-0000-0000-0000EC810000}"/>
    <cellStyle name="Normal 7 4 7 2 2" xfId="32779" xr:uid="{00000000-0005-0000-0000-0000ED810000}"/>
    <cellStyle name="Normal 7 4 7 2 2 2" xfId="32780" xr:uid="{00000000-0005-0000-0000-0000EE810000}"/>
    <cellStyle name="Normal 7 4 7 2 2 2 2" xfId="32781" xr:uid="{00000000-0005-0000-0000-0000EF810000}"/>
    <cellStyle name="Normal 7 4 7 2 2 2 2 2" xfId="32782" xr:uid="{00000000-0005-0000-0000-0000F0810000}"/>
    <cellStyle name="Normal 7 4 7 2 2 2 2 2 2" xfId="32783" xr:uid="{00000000-0005-0000-0000-0000F1810000}"/>
    <cellStyle name="Normal 7 4 7 2 2 2 2 3" xfId="32784" xr:uid="{00000000-0005-0000-0000-0000F2810000}"/>
    <cellStyle name="Normal 7 4 7 2 2 2 3" xfId="32785" xr:uid="{00000000-0005-0000-0000-0000F3810000}"/>
    <cellStyle name="Normal 7 4 7 2 2 2 3 2" xfId="32786" xr:uid="{00000000-0005-0000-0000-0000F4810000}"/>
    <cellStyle name="Normal 7 4 7 2 2 2 4" xfId="32787" xr:uid="{00000000-0005-0000-0000-0000F5810000}"/>
    <cellStyle name="Normal 7 4 7 2 2 3" xfId="32788" xr:uid="{00000000-0005-0000-0000-0000F6810000}"/>
    <cellStyle name="Normal 7 4 7 2 2 3 2" xfId="32789" xr:uid="{00000000-0005-0000-0000-0000F7810000}"/>
    <cellStyle name="Normal 7 4 7 2 2 3 2 2" xfId="32790" xr:uid="{00000000-0005-0000-0000-0000F8810000}"/>
    <cellStyle name="Normal 7 4 7 2 2 3 2 2 2" xfId="32791" xr:uid="{00000000-0005-0000-0000-0000F9810000}"/>
    <cellStyle name="Normal 7 4 7 2 2 3 2 3" xfId="32792" xr:uid="{00000000-0005-0000-0000-0000FA810000}"/>
    <cellStyle name="Normal 7 4 7 2 2 3 3" xfId="32793" xr:uid="{00000000-0005-0000-0000-0000FB810000}"/>
    <cellStyle name="Normal 7 4 7 2 2 3 3 2" xfId="32794" xr:uid="{00000000-0005-0000-0000-0000FC810000}"/>
    <cellStyle name="Normal 7 4 7 2 2 3 4" xfId="32795" xr:uid="{00000000-0005-0000-0000-0000FD810000}"/>
    <cellStyle name="Normal 7 4 7 2 2 4" xfId="32796" xr:uid="{00000000-0005-0000-0000-0000FE810000}"/>
    <cellStyle name="Normal 7 4 7 2 2 4 2" xfId="32797" xr:uid="{00000000-0005-0000-0000-0000FF810000}"/>
    <cellStyle name="Normal 7 4 7 2 2 4 2 2" xfId="32798" xr:uid="{00000000-0005-0000-0000-000000820000}"/>
    <cellStyle name="Normal 7 4 7 2 2 4 2 2 2" xfId="32799" xr:uid="{00000000-0005-0000-0000-000001820000}"/>
    <cellStyle name="Normal 7 4 7 2 2 4 2 3" xfId="32800" xr:uid="{00000000-0005-0000-0000-000002820000}"/>
    <cellStyle name="Normal 7 4 7 2 2 4 3" xfId="32801" xr:uid="{00000000-0005-0000-0000-000003820000}"/>
    <cellStyle name="Normal 7 4 7 2 2 4 3 2" xfId="32802" xr:uid="{00000000-0005-0000-0000-000004820000}"/>
    <cellStyle name="Normal 7 4 7 2 2 4 4" xfId="32803" xr:uid="{00000000-0005-0000-0000-000005820000}"/>
    <cellStyle name="Normal 7 4 7 2 2 5" xfId="32804" xr:uid="{00000000-0005-0000-0000-000006820000}"/>
    <cellStyle name="Normal 7 4 7 2 2 5 2" xfId="32805" xr:uid="{00000000-0005-0000-0000-000007820000}"/>
    <cellStyle name="Normal 7 4 7 2 2 5 2 2" xfId="32806" xr:uid="{00000000-0005-0000-0000-000008820000}"/>
    <cellStyle name="Normal 7 4 7 2 2 5 3" xfId="32807" xr:uid="{00000000-0005-0000-0000-000009820000}"/>
    <cellStyle name="Normal 7 4 7 2 2 6" xfId="32808" xr:uid="{00000000-0005-0000-0000-00000A820000}"/>
    <cellStyle name="Normal 7 4 7 2 2 6 2" xfId="32809" xr:uid="{00000000-0005-0000-0000-00000B820000}"/>
    <cellStyle name="Normal 7 4 7 2 2 7" xfId="32810" xr:uid="{00000000-0005-0000-0000-00000C820000}"/>
    <cellStyle name="Normal 7 4 7 2 3" xfId="32811" xr:uid="{00000000-0005-0000-0000-00000D820000}"/>
    <cellStyle name="Normal 7 4 7 2 3 2" xfId="32812" xr:uid="{00000000-0005-0000-0000-00000E820000}"/>
    <cellStyle name="Normal 7 4 7 2 3 2 2" xfId="32813" xr:uid="{00000000-0005-0000-0000-00000F820000}"/>
    <cellStyle name="Normal 7 4 7 2 3 2 2 2" xfId="32814" xr:uid="{00000000-0005-0000-0000-000010820000}"/>
    <cellStyle name="Normal 7 4 7 2 3 2 3" xfId="32815" xr:uid="{00000000-0005-0000-0000-000011820000}"/>
    <cellStyle name="Normal 7 4 7 2 3 3" xfId="32816" xr:uid="{00000000-0005-0000-0000-000012820000}"/>
    <cellStyle name="Normal 7 4 7 2 3 3 2" xfId="32817" xr:uid="{00000000-0005-0000-0000-000013820000}"/>
    <cellStyle name="Normal 7 4 7 2 3 4" xfId="32818" xr:uid="{00000000-0005-0000-0000-000014820000}"/>
    <cellStyle name="Normal 7 4 7 2 4" xfId="32819" xr:uid="{00000000-0005-0000-0000-000015820000}"/>
    <cellStyle name="Normal 7 4 7 2 4 2" xfId="32820" xr:uid="{00000000-0005-0000-0000-000016820000}"/>
    <cellStyle name="Normal 7 4 7 2 4 2 2" xfId="32821" xr:uid="{00000000-0005-0000-0000-000017820000}"/>
    <cellStyle name="Normal 7 4 7 2 4 2 2 2" xfId="32822" xr:uid="{00000000-0005-0000-0000-000018820000}"/>
    <cellStyle name="Normal 7 4 7 2 4 2 3" xfId="32823" xr:uid="{00000000-0005-0000-0000-000019820000}"/>
    <cellStyle name="Normal 7 4 7 2 4 3" xfId="32824" xr:uid="{00000000-0005-0000-0000-00001A820000}"/>
    <cellStyle name="Normal 7 4 7 2 4 3 2" xfId="32825" xr:uid="{00000000-0005-0000-0000-00001B820000}"/>
    <cellStyle name="Normal 7 4 7 2 4 4" xfId="32826" xr:uid="{00000000-0005-0000-0000-00001C820000}"/>
    <cellStyle name="Normal 7 4 7 2 5" xfId="32827" xr:uid="{00000000-0005-0000-0000-00001D820000}"/>
    <cellStyle name="Normal 7 4 7 2 5 2" xfId="32828" xr:uid="{00000000-0005-0000-0000-00001E820000}"/>
    <cellStyle name="Normal 7 4 7 2 5 2 2" xfId="32829" xr:uid="{00000000-0005-0000-0000-00001F820000}"/>
    <cellStyle name="Normal 7 4 7 2 5 2 2 2" xfId="32830" xr:uid="{00000000-0005-0000-0000-000020820000}"/>
    <cellStyle name="Normal 7 4 7 2 5 2 3" xfId="32831" xr:uid="{00000000-0005-0000-0000-000021820000}"/>
    <cellStyle name="Normal 7 4 7 2 5 3" xfId="32832" xr:uid="{00000000-0005-0000-0000-000022820000}"/>
    <cellStyle name="Normal 7 4 7 2 5 3 2" xfId="32833" xr:uid="{00000000-0005-0000-0000-000023820000}"/>
    <cellStyle name="Normal 7 4 7 2 5 4" xfId="32834" xr:uid="{00000000-0005-0000-0000-000024820000}"/>
    <cellStyle name="Normal 7 4 7 2 6" xfId="32835" xr:uid="{00000000-0005-0000-0000-000025820000}"/>
    <cellStyle name="Normal 7 4 7 2 6 2" xfId="32836" xr:uid="{00000000-0005-0000-0000-000026820000}"/>
    <cellStyle name="Normal 7 4 7 2 6 2 2" xfId="32837" xr:uid="{00000000-0005-0000-0000-000027820000}"/>
    <cellStyle name="Normal 7 4 7 2 6 3" xfId="32838" xr:uid="{00000000-0005-0000-0000-000028820000}"/>
    <cellStyle name="Normal 7 4 7 2 7" xfId="32839" xr:uid="{00000000-0005-0000-0000-000029820000}"/>
    <cellStyle name="Normal 7 4 7 2 7 2" xfId="32840" xr:uid="{00000000-0005-0000-0000-00002A820000}"/>
    <cellStyle name="Normal 7 4 7 2 8" xfId="32841" xr:uid="{00000000-0005-0000-0000-00002B820000}"/>
    <cellStyle name="Normal 7 4 7 2 8 2" xfId="32842" xr:uid="{00000000-0005-0000-0000-00002C820000}"/>
    <cellStyle name="Normal 7 4 7 2 9" xfId="32843" xr:uid="{00000000-0005-0000-0000-00002D820000}"/>
    <cellStyle name="Normal 7 4 7 3" xfId="32844" xr:uid="{00000000-0005-0000-0000-00002E820000}"/>
    <cellStyle name="Normal 7 4 7 3 2" xfId="32845" xr:uid="{00000000-0005-0000-0000-00002F820000}"/>
    <cellStyle name="Normal 7 4 7 3 2 2" xfId="32846" xr:uid="{00000000-0005-0000-0000-000030820000}"/>
    <cellStyle name="Normal 7 4 7 3 2 2 2" xfId="32847" xr:uid="{00000000-0005-0000-0000-000031820000}"/>
    <cellStyle name="Normal 7 4 7 3 2 2 2 2" xfId="32848" xr:uid="{00000000-0005-0000-0000-000032820000}"/>
    <cellStyle name="Normal 7 4 7 3 2 2 3" xfId="32849" xr:uid="{00000000-0005-0000-0000-000033820000}"/>
    <cellStyle name="Normal 7 4 7 3 2 3" xfId="32850" xr:uid="{00000000-0005-0000-0000-000034820000}"/>
    <cellStyle name="Normal 7 4 7 3 2 3 2" xfId="32851" xr:uid="{00000000-0005-0000-0000-000035820000}"/>
    <cellStyle name="Normal 7 4 7 3 2 4" xfId="32852" xr:uid="{00000000-0005-0000-0000-000036820000}"/>
    <cellStyle name="Normal 7 4 7 3 3" xfId="32853" xr:uid="{00000000-0005-0000-0000-000037820000}"/>
    <cellStyle name="Normal 7 4 7 3 3 2" xfId="32854" xr:uid="{00000000-0005-0000-0000-000038820000}"/>
    <cellStyle name="Normal 7 4 7 3 3 2 2" xfId="32855" xr:uid="{00000000-0005-0000-0000-000039820000}"/>
    <cellStyle name="Normal 7 4 7 3 3 2 2 2" xfId="32856" xr:uid="{00000000-0005-0000-0000-00003A820000}"/>
    <cellStyle name="Normal 7 4 7 3 3 2 3" xfId="32857" xr:uid="{00000000-0005-0000-0000-00003B820000}"/>
    <cellStyle name="Normal 7 4 7 3 3 3" xfId="32858" xr:uid="{00000000-0005-0000-0000-00003C820000}"/>
    <cellStyle name="Normal 7 4 7 3 3 3 2" xfId="32859" xr:uid="{00000000-0005-0000-0000-00003D820000}"/>
    <cellStyle name="Normal 7 4 7 3 3 4" xfId="32860" xr:uid="{00000000-0005-0000-0000-00003E820000}"/>
    <cellStyle name="Normal 7 4 7 3 4" xfId="32861" xr:uid="{00000000-0005-0000-0000-00003F820000}"/>
    <cellStyle name="Normal 7 4 7 3 4 2" xfId="32862" xr:uid="{00000000-0005-0000-0000-000040820000}"/>
    <cellStyle name="Normal 7 4 7 3 4 2 2" xfId="32863" xr:uid="{00000000-0005-0000-0000-000041820000}"/>
    <cellStyle name="Normal 7 4 7 3 4 2 2 2" xfId="32864" xr:uid="{00000000-0005-0000-0000-000042820000}"/>
    <cellStyle name="Normal 7 4 7 3 4 2 3" xfId="32865" xr:uid="{00000000-0005-0000-0000-000043820000}"/>
    <cellStyle name="Normal 7 4 7 3 4 3" xfId="32866" xr:uid="{00000000-0005-0000-0000-000044820000}"/>
    <cellStyle name="Normal 7 4 7 3 4 3 2" xfId="32867" xr:uid="{00000000-0005-0000-0000-000045820000}"/>
    <cellStyle name="Normal 7 4 7 3 4 4" xfId="32868" xr:uid="{00000000-0005-0000-0000-000046820000}"/>
    <cellStyle name="Normal 7 4 7 3 5" xfId="32869" xr:uid="{00000000-0005-0000-0000-000047820000}"/>
    <cellStyle name="Normal 7 4 7 3 5 2" xfId="32870" xr:uid="{00000000-0005-0000-0000-000048820000}"/>
    <cellStyle name="Normal 7 4 7 3 5 2 2" xfId="32871" xr:uid="{00000000-0005-0000-0000-000049820000}"/>
    <cellStyle name="Normal 7 4 7 3 5 3" xfId="32872" xr:uid="{00000000-0005-0000-0000-00004A820000}"/>
    <cellStyle name="Normal 7 4 7 3 6" xfId="32873" xr:uid="{00000000-0005-0000-0000-00004B820000}"/>
    <cellStyle name="Normal 7 4 7 3 6 2" xfId="32874" xr:uid="{00000000-0005-0000-0000-00004C820000}"/>
    <cellStyle name="Normal 7 4 7 3 7" xfId="32875" xr:uid="{00000000-0005-0000-0000-00004D820000}"/>
    <cellStyle name="Normal 7 4 7 4" xfId="32876" xr:uid="{00000000-0005-0000-0000-00004E820000}"/>
    <cellStyle name="Normal 7 4 7 4 2" xfId="32877" xr:uid="{00000000-0005-0000-0000-00004F820000}"/>
    <cellStyle name="Normal 7 4 7 4 2 2" xfId="32878" xr:uid="{00000000-0005-0000-0000-000050820000}"/>
    <cellStyle name="Normal 7 4 7 4 2 2 2" xfId="32879" xr:uid="{00000000-0005-0000-0000-000051820000}"/>
    <cellStyle name="Normal 7 4 7 4 2 3" xfId="32880" xr:uid="{00000000-0005-0000-0000-000052820000}"/>
    <cellStyle name="Normal 7 4 7 4 3" xfId="32881" xr:uid="{00000000-0005-0000-0000-000053820000}"/>
    <cellStyle name="Normal 7 4 7 4 3 2" xfId="32882" xr:uid="{00000000-0005-0000-0000-000054820000}"/>
    <cellStyle name="Normal 7 4 7 4 4" xfId="32883" xr:uid="{00000000-0005-0000-0000-000055820000}"/>
    <cellStyle name="Normal 7 4 7 5" xfId="32884" xr:uid="{00000000-0005-0000-0000-000056820000}"/>
    <cellStyle name="Normal 7 4 7 5 2" xfId="32885" xr:uid="{00000000-0005-0000-0000-000057820000}"/>
    <cellStyle name="Normal 7 4 7 5 2 2" xfId="32886" xr:uid="{00000000-0005-0000-0000-000058820000}"/>
    <cellStyle name="Normal 7 4 7 5 2 2 2" xfId="32887" xr:uid="{00000000-0005-0000-0000-000059820000}"/>
    <cellStyle name="Normal 7 4 7 5 2 3" xfId="32888" xr:uid="{00000000-0005-0000-0000-00005A820000}"/>
    <cellStyle name="Normal 7 4 7 5 3" xfId="32889" xr:uid="{00000000-0005-0000-0000-00005B820000}"/>
    <cellStyle name="Normal 7 4 7 5 3 2" xfId="32890" xr:uid="{00000000-0005-0000-0000-00005C820000}"/>
    <cellStyle name="Normal 7 4 7 5 4" xfId="32891" xr:uid="{00000000-0005-0000-0000-00005D820000}"/>
    <cellStyle name="Normal 7 4 7 6" xfId="32892" xr:uid="{00000000-0005-0000-0000-00005E820000}"/>
    <cellStyle name="Normal 7 4 7 6 2" xfId="32893" xr:uid="{00000000-0005-0000-0000-00005F820000}"/>
    <cellStyle name="Normal 7 4 7 6 2 2" xfId="32894" xr:uid="{00000000-0005-0000-0000-000060820000}"/>
    <cellStyle name="Normal 7 4 7 6 2 2 2" xfId="32895" xr:uid="{00000000-0005-0000-0000-000061820000}"/>
    <cellStyle name="Normal 7 4 7 6 2 3" xfId="32896" xr:uid="{00000000-0005-0000-0000-000062820000}"/>
    <cellStyle name="Normal 7 4 7 6 3" xfId="32897" xr:uid="{00000000-0005-0000-0000-000063820000}"/>
    <cellStyle name="Normal 7 4 7 6 3 2" xfId="32898" xr:uid="{00000000-0005-0000-0000-000064820000}"/>
    <cellStyle name="Normal 7 4 7 6 4" xfId="32899" xr:uid="{00000000-0005-0000-0000-000065820000}"/>
    <cellStyle name="Normal 7 4 7 7" xfId="32900" xr:uid="{00000000-0005-0000-0000-000066820000}"/>
    <cellStyle name="Normal 7 4 7 7 2" xfId="32901" xr:uid="{00000000-0005-0000-0000-000067820000}"/>
    <cellStyle name="Normal 7 4 7 7 2 2" xfId="32902" xr:uid="{00000000-0005-0000-0000-000068820000}"/>
    <cellStyle name="Normal 7 4 7 7 2 2 2" xfId="32903" xr:uid="{00000000-0005-0000-0000-000069820000}"/>
    <cellStyle name="Normal 7 4 7 7 2 3" xfId="32904" xr:uid="{00000000-0005-0000-0000-00006A820000}"/>
    <cellStyle name="Normal 7 4 7 7 3" xfId="32905" xr:uid="{00000000-0005-0000-0000-00006B820000}"/>
    <cellStyle name="Normal 7 4 7 7 3 2" xfId="32906" xr:uid="{00000000-0005-0000-0000-00006C820000}"/>
    <cellStyle name="Normal 7 4 7 7 4" xfId="32907" xr:uid="{00000000-0005-0000-0000-00006D820000}"/>
    <cellStyle name="Normal 7 4 7 8" xfId="32908" xr:uid="{00000000-0005-0000-0000-00006E820000}"/>
    <cellStyle name="Normal 7 4 7 8 2" xfId="32909" xr:uid="{00000000-0005-0000-0000-00006F820000}"/>
    <cellStyle name="Normal 7 4 7 8 2 2" xfId="32910" xr:uid="{00000000-0005-0000-0000-000070820000}"/>
    <cellStyle name="Normal 7 4 7 8 3" xfId="32911" xr:uid="{00000000-0005-0000-0000-000071820000}"/>
    <cellStyle name="Normal 7 4 7 9" xfId="32912" xr:uid="{00000000-0005-0000-0000-000072820000}"/>
    <cellStyle name="Normal 7 4 7 9 2" xfId="32913" xr:uid="{00000000-0005-0000-0000-000073820000}"/>
    <cellStyle name="Normal 7 4 8" xfId="32914" xr:uid="{00000000-0005-0000-0000-000074820000}"/>
    <cellStyle name="Normal 7 4 8 10" xfId="32915" xr:uid="{00000000-0005-0000-0000-000075820000}"/>
    <cellStyle name="Normal 7 4 8 2" xfId="32916" xr:uid="{00000000-0005-0000-0000-000076820000}"/>
    <cellStyle name="Normal 7 4 8 2 2" xfId="32917" xr:uid="{00000000-0005-0000-0000-000077820000}"/>
    <cellStyle name="Normal 7 4 8 2 2 2" xfId="32918" xr:uid="{00000000-0005-0000-0000-000078820000}"/>
    <cellStyle name="Normal 7 4 8 2 2 2 2" xfId="32919" xr:uid="{00000000-0005-0000-0000-000079820000}"/>
    <cellStyle name="Normal 7 4 8 2 2 2 2 2" xfId="32920" xr:uid="{00000000-0005-0000-0000-00007A820000}"/>
    <cellStyle name="Normal 7 4 8 2 2 2 3" xfId="32921" xr:uid="{00000000-0005-0000-0000-00007B820000}"/>
    <cellStyle name="Normal 7 4 8 2 2 3" xfId="32922" xr:uid="{00000000-0005-0000-0000-00007C820000}"/>
    <cellStyle name="Normal 7 4 8 2 2 3 2" xfId="32923" xr:uid="{00000000-0005-0000-0000-00007D820000}"/>
    <cellStyle name="Normal 7 4 8 2 2 4" xfId="32924" xr:uid="{00000000-0005-0000-0000-00007E820000}"/>
    <cellStyle name="Normal 7 4 8 2 3" xfId="32925" xr:uid="{00000000-0005-0000-0000-00007F820000}"/>
    <cellStyle name="Normal 7 4 8 2 3 2" xfId="32926" xr:uid="{00000000-0005-0000-0000-000080820000}"/>
    <cellStyle name="Normal 7 4 8 2 3 2 2" xfId="32927" xr:uid="{00000000-0005-0000-0000-000081820000}"/>
    <cellStyle name="Normal 7 4 8 2 3 2 2 2" xfId="32928" xr:uid="{00000000-0005-0000-0000-000082820000}"/>
    <cellStyle name="Normal 7 4 8 2 3 2 3" xfId="32929" xr:uid="{00000000-0005-0000-0000-000083820000}"/>
    <cellStyle name="Normal 7 4 8 2 3 3" xfId="32930" xr:uid="{00000000-0005-0000-0000-000084820000}"/>
    <cellStyle name="Normal 7 4 8 2 3 3 2" xfId="32931" xr:uid="{00000000-0005-0000-0000-000085820000}"/>
    <cellStyle name="Normal 7 4 8 2 3 4" xfId="32932" xr:uid="{00000000-0005-0000-0000-000086820000}"/>
    <cellStyle name="Normal 7 4 8 2 4" xfId="32933" xr:uid="{00000000-0005-0000-0000-000087820000}"/>
    <cellStyle name="Normal 7 4 8 2 4 2" xfId="32934" xr:uid="{00000000-0005-0000-0000-000088820000}"/>
    <cellStyle name="Normal 7 4 8 2 4 2 2" xfId="32935" xr:uid="{00000000-0005-0000-0000-000089820000}"/>
    <cellStyle name="Normal 7 4 8 2 4 2 2 2" xfId="32936" xr:uid="{00000000-0005-0000-0000-00008A820000}"/>
    <cellStyle name="Normal 7 4 8 2 4 2 3" xfId="32937" xr:uid="{00000000-0005-0000-0000-00008B820000}"/>
    <cellStyle name="Normal 7 4 8 2 4 3" xfId="32938" xr:uid="{00000000-0005-0000-0000-00008C820000}"/>
    <cellStyle name="Normal 7 4 8 2 4 3 2" xfId="32939" xr:uid="{00000000-0005-0000-0000-00008D820000}"/>
    <cellStyle name="Normal 7 4 8 2 4 4" xfId="32940" xr:uid="{00000000-0005-0000-0000-00008E820000}"/>
    <cellStyle name="Normal 7 4 8 2 5" xfId="32941" xr:uid="{00000000-0005-0000-0000-00008F820000}"/>
    <cellStyle name="Normal 7 4 8 2 5 2" xfId="32942" xr:uid="{00000000-0005-0000-0000-000090820000}"/>
    <cellStyle name="Normal 7 4 8 2 5 2 2" xfId="32943" xr:uid="{00000000-0005-0000-0000-000091820000}"/>
    <cellStyle name="Normal 7 4 8 2 5 3" xfId="32944" xr:uid="{00000000-0005-0000-0000-000092820000}"/>
    <cellStyle name="Normal 7 4 8 2 6" xfId="32945" xr:uid="{00000000-0005-0000-0000-000093820000}"/>
    <cellStyle name="Normal 7 4 8 2 6 2" xfId="32946" xr:uid="{00000000-0005-0000-0000-000094820000}"/>
    <cellStyle name="Normal 7 4 8 2 7" xfId="32947" xr:uid="{00000000-0005-0000-0000-000095820000}"/>
    <cellStyle name="Normal 7 4 8 3" xfId="32948" xr:uid="{00000000-0005-0000-0000-000096820000}"/>
    <cellStyle name="Normal 7 4 8 3 2" xfId="32949" xr:uid="{00000000-0005-0000-0000-000097820000}"/>
    <cellStyle name="Normal 7 4 8 3 2 2" xfId="32950" xr:uid="{00000000-0005-0000-0000-000098820000}"/>
    <cellStyle name="Normal 7 4 8 3 2 2 2" xfId="32951" xr:uid="{00000000-0005-0000-0000-000099820000}"/>
    <cellStyle name="Normal 7 4 8 3 2 3" xfId="32952" xr:uid="{00000000-0005-0000-0000-00009A820000}"/>
    <cellStyle name="Normal 7 4 8 3 3" xfId="32953" xr:uid="{00000000-0005-0000-0000-00009B820000}"/>
    <cellStyle name="Normal 7 4 8 3 3 2" xfId="32954" xr:uid="{00000000-0005-0000-0000-00009C820000}"/>
    <cellStyle name="Normal 7 4 8 3 4" xfId="32955" xr:uid="{00000000-0005-0000-0000-00009D820000}"/>
    <cellStyle name="Normal 7 4 8 4" xfId="32956" xr:uid="{00000000-0005-0000-0000-00009E820000}"/>
    <cellStyle name="Normal 7 4 8 4 2" xfId="32957" xr:uid="{00000000-0005-0000-0000-00009F820000}"/>
    <cellStyle name="Normal 7 4 8 4 2 2" xfId="32958" xr:uid="{00000000-0005-0000-0000-0000A0820000}"/>
    <cellStyle name="Normal 7 4 8 4 2 2 2" xfId="32959" xr:uid="{00000000-0005-0000-0000-0000A1820000}"/>
    <cellStyle name="Normal 7 4 8 4 2 3" xfId="32960" xr:uid="{00000000-0005-0000-0000-0000A2820000}"/>
    <cellStyle name="Normal 7 4 8 4 3" xfId="32961" xr:uid="{00000000-0005-0000-0000-0000A3820000}"/>
    <cellStyle name="Normal 7 4 8 4 3 2" xfId="32962" xr:uid="{00000000-0005-0000-0000-0000A4820000}"/>
    <cellStyle name="Normal 7 4 8 4 4" xfId="32963" xr:uid="{00000000-0005-0000-0000-0000A5820000}"/>
    <cellStyle name="Normal 7 4 8 5" xfId="32964" xr:uid="{00000000-0005-0000-0000-0000A6820000}"/>
    <cellStyle name="Normal 7 4 8 5 2" xfId="32965" xr:uid="{00000000-0005-0000-0000-0000A7820000}"/>
    <cellStyle name="Normal 7 4 8 5 2 2" xfId="32966" xr:uid="{00000000-0005-0000-0000-0000A8820000}"/>
    <cellStyle name="Normal 7 4 8 5 2 2 2" xfId="32967" xr:uid="{00000000-0005-0000-0000-0000A9820000}"/>
    <cellStyle name="Normal 7 4 8 5 2 3" xfId="32968" xr:uid="{00000000-0005-0000-0000-0000AA820000}"/>
    <cellStyle name="Normal 7 4 8 5 3" xfId="32969" xr:uid="{00000000-0005-0000-0000-0000AB820000}"/>
    <cellStyle name="Normal 7 4 8 5 3 2" xfId="32970" xr:uid="{00000000-0005-0000-0000-0000AC820000}"/>
    <cellStyle name="Normal 7 4 8 5 4" xfId="32971" xr:uid="{00000000-0005-0000-0000-0000AD820000}"/>
    <cellStyle name="Normal 7 4 8 6" xfId="32972" xr:uid="{00000000-0005-0000-0000-0000AE820000}"/>
    <cellStyle name="Normal 7 4 8 6 2" xfId="32973" xr:uid="{00000000-0005-0000-0000-0000AF820000}"/>
    <cellStyle name="Normal 7 4 8 6 2 2" xfId="32974" xr:uid="{00000000-0005-0000-0000-0000B0820000}"/>
    <cellStyle name="Normal 7 4 8 6 2 2 2" xfId="32975" xr:uid="{00000000-0005-0000-0000-0000B1820000}"/>
    <cellStyle name="Normal 7 4 8 6 2 3" xfId="32976" xr:uid="{00000000-0005-0000-0000-0000B2820000}"/>
    <cellStyle name="Normal 7 4 8 6 3" xfId="32977" xr:uid="{00000000-0005-0000-0000-0000B3820000}"/>
    <cellStyle name="Normal 7 4 8 6 3 2" xfId="32978" xr:uid="{00000000-0005-0000-0000-0000B4820000}"/>
    <cellStyle name="Normal 7 4 8 6 4" xfId="32979" xr:uid="{00000000-0005-0000-0000-0000B5820000}"/>
    <cellStyle name="Normal 7 4 8 7" xfId="32980" xr:uid="{00000000-0005-0000-0000-0000B6820000}"/>
    <cellStyle name="Normal 7 4 8 7 2" xfId="32981" xr:uid="{00000000-0005-0000-0000-0000B7820000}"/>
    <cellStyle name="Normal 7 4 8 7 2 2" xfId="32982" xr:uid="{00000000-0005-0000-0000-0000B8820000}"/>
    <cellStyle name="Normal 7 4 8 7 3" xfId="32983" xr:uid="{00000000-0005-0000-0000-0000B9820000}"/>
    <cellStyle name="Normal 7 4 8 8" xfId="32984" xr:uid="{00000000-0005-0000-0000-0000BA820000}"/>
    <cellStyle name="Normal 7 4 8 8 2" xfId="32985" xr:uid="{00000000-0005-0000-0000-0000BB820000}"/>
    <cellStyle name="Normal 7 4 8 9" xfId="32986" xr:uid="{00000000-0005-0000-0000-0000BC820000}"/>
    <cellStyle name="Normal 7 4 8 9 2" xfId="32987" xr:uid="{00000000-0005-0000-0000-0000BD820000}"/>
    <cellStyle name="Normal 7 4 9" xfId="32988" xr:uid="{00000000-0005-0000-0000-0000BE820000}"/>
    <cellStyle name="Normal 7 4 9 2" xfId="32989" xr:uid="{00000000-0005-0000-0000-0000BF820000}"/>
    <cellStyle name="Normal 7 4 9 2 2" xfId="32990" xr:uid="{00000000-0005-0000-0000-0000C0820000}"/>
    <cellStyle name="Normal 7 4 9 2 2 2" xfId="32991" xr:uid="{00000000-0005-0000-0000-0000C1820000}"/>
    <cellStyle name="Normal 7 4 9 2 2 2 2" xfId="32992" xr:uid="{00000000-0005-0000-0000-0000C2820000}"/>
    <cellStyle name="Normal 7 4 9 2 2 2 2 2" xfId="32993" xr:uid="{00000000-0005-0000-0000-0000C3820000}"/>
    <cellStyle name="Normal 7 4 9 2 2 2 3" xfId="32994" xr:uid="{00000000-0005-0000-0000-0000C4820000}"/>
    <cellStyle name="Normal 7 4 9 2 2 3" xfId="32995" xr:uid="{00000000-0005-0000-0000-0000C5820000}"/>
    <cellStyle name="Normal 7 4 9 2 2 3 2" xfId="32996" xr:uid="{00000000-0005-0000-0000-0000C6820000}"/>
    <cellStyle name="Normal 7 4 9 2 2 4" xfId="32997" xr:uid="{00000000-0005-0000-0000-0000C7820000}"/>
    <cellStyle name="Normal 7 4 9 2 3" xfId="32998" xr:uid="{00000000-0005-0000-0000-0000C8820000}"/>
    <cellStyle name="Normal 7 4 9 2 3 2" xfId="32999" xr:uid="{00000000-0005-0000-0000-0000C9820000}"/>
    <cellStyle name="Normal 7 4 9 2 3 2 2" xfId="33000" xr:uid="{00000000-0005-0000-0000-0000CA820000}"/>
    <cellStyle name="Normal 7 4 9 2 3 2 2 2" xfId="33001" xr:uid="{00000000-0005-0000-0000-0000CB820000}"/>
    <cellStyle name="Normal 7 4 9 2 3 2 3" xfId="33002" xr:uid="{00000000-0005-0000-0000-0000CC820000}"/>
    <cellStyle name="Normal 7 4 9 2 3 3" xfId="33003" xr:uid="{00000000-0005-0000-0000-0000CD820000}"/>
    <cellStyle name="Normal 7 4 9 2 3 3 2" xfId="33004" xr:uid="{00000000-0005-0000-0000-0000CE820000}"/>
    <cellStyle name="Normal 7 4 9 2 3 4" xfId="33005" xr:uid="{00000000-0005-0000-0000-0000CF820000}"/>
    <cellStyle name="Normal 7 4 9 2 4" xfId="33006" xr:uid="{00000000-0005-0000-0000-0000D0820000}"/>
    <cellStyle name="Normal 7 4 9 2 4 2" xfId="33007" xr:uid="{00000000-0005-0000-0000-0000D1820000}"/>
    <cellStyle name="Normal 7 4 9 2 4 2 2" xfId="33008" xr:uid="{00000000-0005-0000-0000-0000D2820000}"/>
    <cellStyle name="Normal 7 4 9 2 4 2 2 2" xfId="33009" xr:uid="{00000000-0005-0000-0000-0000D3820000}"/>
    <cellStyle name="Normal 7 4 9 2 4 2 3" xfId="33010" xr:uid="{00000000-0005-0000-0000-0000D4820000}"/>
    <cellStyle name="Normal 7 4 9 2 4 3" xfId="33011" xr:uid="{00000000-0005-0000-0000-0000D5820000}"/>
    <cellStyle name="Normal 7 4 9 2 4 3 2" xfId="33012" xr:uid="{00000000-0005-0000-0000-0000D6820000}"/>
    <cellStyle name="Normal 7 4 9 2 4 4" xfId="33013" xr:uid="{00000000-0005-0000-0000-0000D7820000}"/>
    <cellStyle name="Normal 7 4 9 2 5" xfId="33014" xr:uid="{00000000-0005-0000-0000-0000D8820000}"/>
    <cellStyle name="Normal 7 4 9 2 5 2" xfId="33015" xr:uid="{00000000-0005-0000-0000-0000D9820000}"/>
    <cellStyle name="Normal 7 4 9 2 5 2 2" xfId="33016" xr:uid="{00000000-0005-0000-0000-0000DA820000}"/>
    <cellStyle name="Normal 7 4 9 2 5 3" xfId="33017" xr:uid="{00000000-0005-0000-0000-0000DB820000}"/>
    <cellStyle name="Normal 7 4 9 2 6" xfId="33018" xr:uid="{00000000-0005-0000-0000-0000DC820000}"/>
    <cellStyle name="Normal 7 4 9 2 6 2" xfId="33019" xr:uid="{00000000-0005-0000-0000-0000DD820000}"/>
    <cellStyle name="Normal 7 4 9 2 7" xfId="33020" xr:uid="{00000000-0005-0000-0000-0000DE820000}"/>
    <cellStyle name="Normal 7 4 9 3" xfId="33021" xr:uid="{00000000-0005-0000-0000-0000DF820000}"/>
    <cellStyle name="Normal 7 4 9 3 2" xfId="33022" xr:uid="{00000000-0005-0000-0000-0000E0820000}"/>
    <cellStyle name="Normal 7 4 9 3 2 2" xfId="33023" xr:uid="{00000000-0005-0000-0000-0000E1820000}"/>
    <cellStyle name="Normal 7 4 9 3 2 2 2" xfId="33024" xr:uid="{00000000-0005-0000-0000-0000E2820000}"/>
    <cellStyle name="Normal 7 4 9 3 2 3" xfId="33025" xr:uid="{00000000-0005-0000-0000-0000E3820000}"/>
    <cellStyle name="Normal 7 4 9 3 3" xfId="33026" xr:uid="{00000000-0005-0000-0000-0000E4820000}"/>
    <cellStyle name="Normal 7 4 9 3 3 2" xfId="33027" xr:uid="{00000000-0005-0000-0000-0000E5820000}"/>
    <cellStyle name="Normal 7 4 9 3 4" xfId="33028" xr:uid="{00000000-0005-0000-0000-0000E6820000}"/>
    <cellStyle name="Normal 7 4 9 4" xfId="33029" xr:uid="{00000000-0005-0000-0000-0000E7820000}"/>
    <cellStyle name="Normal 7 4 9 4 2" xfId="33030" xr:uid="{00000000-0005-0000-0000-0000E8820000}"/>
    <cellStyle name="Normal 7 4 9 4 2 2" xfId="33031" xr:uid="{00000000-0005-0000-0000-0000E9820000}"/>
    <cellStyle name="Normal 7 4 9 4 2 2 2" xfId="33032" xr:uid="{00000000-0005-0000-0000-0000EA820000}"/>
    <cellStyle name="Normal 7 4 9 4 2 3" xfId="33033" xr:uid="{00000000-0005-0000-0000-0000EB820000}"/>
    <cellStyle name="Normal 7 4 9 4 3" xfId="33034" xr:uid="{00000000-0005-0000-0000-0000EC820000}"/>
    <cellStyle name="Normal 7 4 9 4 3 2" xfId="33035" xr:uid="{00000000-0005-0000-0000-0000ED820000}"/>
    <cellStyle name="Normal 7 4 9 4 4" xfId="33036" xr:uid="{00000000-0005-0000-0000-0000EE820000}"/>
    <cellStyle name="Normal 7 4 9 5" xfId="33037" xr:uid="{00000000-0005-0000-0000-0000EF820000}"/>
    <cellStyle name="Normal 7 4 9 5 2" xfId="33038" xr:uid="{00000000-0005-0000-0000-0000F0820000}"/>
    <cellStyle name="Normal 7 4 9 5 2 2" xfId="33039" xr:uid="{00000000-0005-0000-0000-0000F1820000}"/>
    <cellStyle name="Normal 7 4 9 5 2 2 2" xfId="33040" xr:uid="{00000000-0005-0000-0000-0000F2820000}"/>
    <cellStyle name="Normal 7 4 9 5 2 3" xfId="33041" xr:uid="{00000000-0005-0000-0000-0000F3820000}"/>
    <cellStyle name="Normal 7 4 9 5 3" xfId="33042" xr:uid="{00000000-0005-0000-0000-0000F4820000}"/>
    <cellStyle name="Normal 7 4 9 5 3 2" xfId="33043" xr:uid="{00000000-0005-0000-0000-0000F5820000}"/>
    <cellStyle name="Normal 7 4 9 5 4" xfId="33044" xr:uid="{00000000-0005-0000-0000-0000F6820000}"/>
    <cellStyle name="Normal 7 4 9 6" xfId="33045" xr:uid="{00000000-0005-0000-0000-0000F7820000}"/>
    <cellStyle name="Normal 7 4 9 6 2" xfId="33046" xr:uid="{00000000-0005-0000-0000-0000F8820000}"/>
    <cellStyle name="Normal 7 4 9 6 2 2" xfId="33047" xr:uid="{00000000-0005-0000-0000-0000F9820000}"/>
    <cellStyle name="Normal 7 4 9 6 3" xfId="33048" xr:uid="{00000000-0005-0000-0000-0000FA820000}"/>
    <cellStyle name="Normal 7 4 9 7" xfId="33049" xr:uid="{00000000-0005-0000-0000-0000FB820000}"/>
    <cellStyle name="Normal 7 4 9 7 2" xfId="33050" xr:uid="{00000000-0005-0000-0000-0000FC820000}"/>
    <cellStyle name="Normal 7 4 9 8" xfId="33051" xr:uid="{00000000-0005-0000-0000-0000FD820000}"/>
    <cellStyle name="Normal 7 4 9 8 2" xfId="33052" xr:uid="{00000000-0005-0000-0000-0000FE820000}"/>
    <cellStyle name="Normal 7 4 9 9" xfId="33053" xr:uid="{00000000-0005-0000-0000-0000FF820000}"/>
    <cellStyle name="Normal 7 5" xfId="580" xr:uid="{00000000-0005-0000-0000-000000830000}"/>
    <cellStyle name="Normal 7 5 10" xfId="33054" xr:uid="{00000000-0005-0000-0000-000001830000}"/>
    <cellStyle name="Normal 7 5 10 2" xfId="33055" xr:uid="{00000000-0005-0000-0000-000002830000}"/>
    <cellStyle name="Normal 7 5 10 2 2" xfId="33056" xr:uid="{00000000-0005-0000-0000-000003830000}"/>
    <cellStyle name="Normal 7 5 10 2 2 2" xfId="33057" xr:uid="{00000000-0005-0000-0000-000004830000}"/>
    <cellStyle name="Normal 7 5 10 2 3" xfId="33058" xr:uid="{00000000-0005-0000-0000-000005830000}"/>
    <cellStyle name="Normal 7 5 10 3" xfId="33059" xr:uid="{00000000-0005-0000-0000-000006830000}"/>
    <cellStyle name="Normal 7 5 10 3 2" xfId="33060" xr:uid="{00000000-0005-0000-0000-000007830000}"/>
    <cellStyle name="Normal 7 5 10 4" xfId="33061" xr:uid="{00000000-0005-0000-0000-000008830000}"/>
    <cellStyle name="Normal 7 5 11" xfId="33062" xr:uid="{00000000-0005-0000-0000-000009830000}"/>
    <cellStyle name="Normal 7 5 11 2" xfId="33063" xr:uid="{00000000-0005-0000-0000-00000A830000}"/>
    <cellStyle name="Normal 7 5 11 2 2" xfId="33064" xr:uid="{00000000-0005-0000-0000-00000B830000}"/>
    <cellStyle name="Normal 7 5 11 2 2 2" xfId="33065" xr:uid="{00000000-0005-0000-0000-00000C830000}"/>
    <cellStyle name="Normal 7 5 11 2 3" xfId="33066" xr:uid="{00000000-0005-0000-0000-00000D830000}"/>
    <cellStyle name="Normal 7 5 11 3" xfId="33067" xr:uid="{00000000-0005-0000-0000-00000E830000}"/>
    <cellStyle name="Normal 7 5 11 3 2" xfId="33068" xr:uid="{00000000-0005-0000-0000-00000F830000}"/>
    <cellStyle name="Normal 7 5 11 4" xfId="33069" xr:uid="{00000000-0005-0000-0000-000010830000}"/>
    <cellStyle name="Normal 7 5 12" xfId="33070" xr:uid="{00000000-0005-0000-0000-000011830000}"/>
    <cellStyle name="Normal 7 5 12 2" xfId="33071" xr:uid="{00000000-0005-0000-0000-000012830000}"/>
    <cellStyle name="Normal 7 5 12 2 2" xfId="33072" xr:uid="{00000000-0005-0000-0000-000013830000}"/>
    <cellStyle name="Normal 7 5 12 2 2 2" xfId="33073" xr:uid="{00000000-0005-0000-0000-000014830000}"/>
    <cellStyle name="Normal 7 5 12 2 3" xfId="33074" xr:uid="{00000000-0005-0000-0000-000015830000}"/>
    <cellStyle name="Normal 7 5 12 3" xfId="33075" xr:uid="{00000000-0005-0000-0000-000016830000}"/>
    <cellStyle name="Normal 7 5 12 3 2" xfId="33076" xr:uid="{00000000-0005-0000-0000-000017830000}"/>
    <cellStyle name="Normal 7 5 12 4" xfId="33077" xr:uid="{00000000-0005-0000-0000-000018830000}"/>
    <cellStyle name="Normal 7 5 13" xfId="33078" xr:uid="{00000000-0005-0000-0000-000019830000}"/>
    <cellStyle name="Normal 7 5 13 2" xfId="33079" xr:uid="{00000000-0005-0000-0000-00001A830000}"/>
    <cellStyle name="Normal 7 5 13 2 2" xfId="33080" xr:uid="{00000000-0005-0000-0000-00001B830000}"/>
    <cellStyle name="Normal 7 5 13 3" xfId="33081" xr:uid="{00000000-0005-0000-0000-00001C830000}"/>
    <cellStyle name="Normal 7 5 14" xfId="33082" xr:uid="{00000000-0005-0000-0000-00001D830000}"/>
    <cellStyle name="Normal 7 5 14 2" xfId="33083" xr:uid="{00000000-0005-0000-0000-00001E830000}"/>
    <cellStyle name="Normal 7 5 15" xfId="33084" xr:uid="{00000000-0005-0000-0000-00001F830000}"/>
    <cellStyle name="Normal 7 5 15 2" xfId="33085" xr:uid="{00000000-0005-0000-0000-000020830000}"/>
    <cellStyle name="Normal 7 5 16" xfId="33086" xr:uid="{00000000-0005-0000-0000-000021830000}"/>
    <cellStyle name="Normal 7 5 16 2" xfId="33087" xr:uid="{00000000-0005-0000-0000-000022830000}"/>
    <cellStyle name="Normal 7 5 17" xfId="33088" xr:uid="{00000000-0005-0000-0000-000023830000}"/>
    <cellStyle name="Normal 7 5 18" xfId="33089" xr:uid="{00000000-0005-0000-0000-000024830000}"/>
    <cellStyle name="Normal 7 5 19" xfId="33090" xr:uid="{00000000-0005-0000-0000-000025830000}"/>
    <cellStyle name="Normal 7 5 2" xfId="581" xr:uid="{00000000-0005-0000-0000-000026830000}"/>
    <cellStyle name="Normal 7 5 2 10" xfId="33091" xr:uid="{00000000-0005-0000-0000-000027830000}"/>
    <cellStyle name="Normal 7 5 2 10 2" xfId="33092" xr:uid="{00000000-0005-0000-0000-000028830000}"/>
    <cellStyle name="Normal 7 5 2 10 2 2" xfId="33093" xr:uid="{00000000-0005-0000-0000-000029830000}"/>
    <cellStyle name="Normal 7 5 2 10 2 2 2" xfId="33094" xr:uid="{00000000-0005-0000-0000-00002A830000}"/>
    <cellStyle name="Normal 7 5 2 10 2 3" xfId="33095" xr:uid="{00000000-0005-0000-0000-00002B830000}"/>
    <cellStyle name="Normal 7 5 2 10 3" xfId="33096" xr:uid="{00000000-0005-0000-0000-00002C830000}"/>
    <cellStyle name="Normal 7 5 2 10 3 2" xfId="33097" xr:uid="{00000000-0005-0000-0000-00002D830000}"/>
    <cellStyle name="Normal 7 5 2 10 4" xfId="33098" xr:uid="{00000000-0005-0000-0000-00002E830000}"/>
    <cellStyle name="Normal 7 5 2 11" xfId="33099" xr:uid="{00000000-0005-0000-0000-00002F830000}"/>
    <cellStyle name="Normal 7 5 2 11 2" xfId="33100" xr:uid="{00000000-0005-0000-0000-000030830000}"/>
    <cellStyle name="Normal 7 5 2 11 2 2" xfId="33101" xr:uid="{00000000-0005-0000-0000-000031830000}"/>
    <cellStyle name="Normal 7 5 2 11 3" xfId="33102" xr:uid="{00000000-0005-0000-0000-000032830000}"/>
    <cellStyle name="Normal 7 5 2 12" xfId="33103" xr:uid="{00000000-0005-0000-0000-000033830000}"/>
    <cellStyle name="Normal 7 5 2 12 2" xfId="33104" xr:uid="{00000000-0005-0000-0000-000034830000}"/>
    <cellStyle name="Normal 7 5 2 13" xfId="33105" xr:uid="{00000000-0005-0000-0000-000035830000}"/>
    <cellStyle name="Normal 7 5 2 13 2" xfId="33106" xr:uid="{00000000-0005-0000-0000-000036830000}"/>
    <cellStyle name="Normal 7 5 2 14" xfId="33107" xr:uid="{00000000-0005-0000-0000-000037830000}"/>
    <cellStyle name="Normal 7 5 2 14 2" xfId="33108" xr:uid="{00000000-0005-0000-0000-000038830000}"/>
    <cellStyle name="Normal 7 5 2 15" xfId="33109" xr:uid="{00000000-0005-0000-0000-000039830000}"/>
    <cellStyle name="Normal 7 5 2 16" xfId="33110" xr:uid="{00000000-0005-0000-0000-00003A830000}"/>
    <cellStyle name="Normal 7 5 2 17" xfId="33111" xr:uid="{00000000-0005-0000-0000-00003B830000}"/>
    <cellStyle name="Normal 7 5 2 18" xfId="33112" xr:uid="{00000000-0005-0000-0000-00003C830000}"/>
    <cellStyle name="Normal 7 5 2 2" xfId="582" xr:uid="{00000000-0005-0000-0000-00003D830000}"/>
    <cellStyle name="Normal 7 5 2 2 10" xfId="33113" xr:uid="{00000000-0005-0000-0000-00003E830000}"/>
    <cellStyle name="Normal 7 5 2 2 10 2" xfId="33114" xr:uid="{00000000-0005-0000-0000-00003F830000}"/>
    <cellStyle name="Normal 7 5 2 2 11" xfId="33115" xr:uid="{00000000-0005-0000-0000-000040830000}"/>
    <cellStyle name="Normal 7 5 2 2 12" xfId="33116" xr:uid="{00000000-0005-0000-0000-000041830000}"/>
    <cellStyle name="Normal 7 5 2 2 2" xfId="33117" xr:uid="{00000000-0005-0000-0000-000042830000}"/>
    <cellStyle name="Normal 7 5 2 2 2 2" xfId="33118" xr:uid="{00000000-0005-0000-0000-000043830000}"/>
    <cellStyle name="Normal 7 5 2 2 2 2 2" xfId="33119" xr:uid="{00000000-0005-0000-0000-000044830000}"/>
    <cellStyle name="Normal 7 5 2 2 2 2 2 2" xfId="33120" xr:uid="{00000000-0005-0000-0000-000045830000}"/>
    <cellStyle name="Normal 7 5 2 2 2 2 2 2 2" xfId="33121" xr:uid="{00000000-0005-0000-0000-000046830000}"/>
    <cellStyle name="Normal 7 5 2 2 2 2 2 2 2 2" xfId="33122" xr:uid="{00000000-0005-0000-0000-000047830000}"/>
    <cellStyle name="Normal 7 5 2 2 2 2 2 2 3" xfId="33123" xr:uid="{00000000-0005-0000-0000-000048830000}"/>
    <cellStyle name="Normal 7 5 2 2 2 2 2 3" xfId="33124" xr:uid="{00000000-0005-0000-0000-000049830000}"/>
    <cellStyle name="Normal 7 5 2 2 2 2 2 3 2" xfId="33125" xr:uid="{00000000-0005-0000-0000-00004A830000}"/>
    <cellStyle name="Normal 7 5 2 2 2 2 2 4" xfId="33126" xr:uid="{00000000-0005-0000-0000-00004B830000}"/>
    <cellStyle name="Normal 7 5 2 2 2 2 3" xfId="33127" xr:uid="{00000000-0005-0000-0000-00004C830000}"/>
    <cellStyle name="Normal 7 5 2 2 2 2 3 2" xfId="33128" xr:uid="{00000000-0005-0000-0000-00004D830000}"/>
    <cellStyle name="Normal 7 5 2 2 2 2 3 2 2" xfId="33129" xr:uid="{00000000-0005-0000-0000-00004E830000}"/>
    <cellStyle name="Normal 7 5 2 2 2 2 3 2 2 2" xfId="33130" xr:uid="{00000000-0005-0000-0000-00004F830000}"/>
    <cellStyle name="Normal 7 5 2 2 2 2 3 2 3" xfId="33131" xr:uid="{00000000-0005-0000-0000-000050830000}"/>
    <cellStyle name="Normal 7 5 2 2 2 2 3 3" xfId="33132" xr:uid="{00000000-0005-0000-0000-000051830000}"/>
    <cellStyle name="Normal 7 5 2 2 2 2 3 3 2" xfId="33133" xr:uid="{00000000-0005-0000-0000-000052830000}"/>
    <cellStyle name="Normal 7 5 2 2 2 2 3 4" xfId="33134" xr:uid="{00000000-0005-0000-0000-000053830000}"/>
    <cellStyle name="Normal 7 5 2 2 2 2 4" xfId="33135" xr:uid="{00000000-0005-0000-0000-000054830000}"/>
    <cellStyle name="Normal 7 5 2 2 2 2 4 2" xfId="33136" xr:uid="{00000000-0005-0000-0000-000055830000}"/>
    <cellStyle name="Normal 7 5 2 2 2 2 4 2 2" xfId="33137" xr:uid="{00000000-0005-0000-0000-000056830000}"/>
    <cellStyle name="Normal 7 5 2 2 2 2 4 2 2 2" xfId="33138" xr:uid="{00000000-0005-0000-0000-000057830000}"/>
    <cellStyle name="Normal 7 5 2 2 2 2 4 2 3" xfId="33139" xr:uid="{00000000-0005-0000-0000-000058830000}"/>
    <cellStyle name="Normal 7 5 2 2 2 2 4 3" xfId="33140" xr:uid="{00000000-0005-0000-0000-000059830000}"/>
    <cellStyle name="Normal 7 5 2 2 2 2 4 3 2" xfId="33141" xr:uid="{00000000-0005-0000-0000-00005A830000}"/>
    <cellStyle name="Normal 7 5 2 2 2 2 4 4" xfId="33142" xr:uid="{00000000-0005-0000-0000-00005B830000}"/>
    <cellStyle name="Normal 7 5 2 2 2 2 5" xfId="33143" xr:uid="{00000000-0005-0000-0000-00005C830000}"/>
    <cellStyle name="Normal 7 5 2 2 2 2 5 2" xfId="33144" xr:uid="{00000000-0005-0000-0000-00005D830000}"/>
    <cellStyle name="Normal 7 5 2 2 2 2 5 2 2" xfId="33145" xr:uid="{00000000-0005-0000-0000-00005E830000}"/>
    <cellStyle name="Normal 7 5 2 2 2 2 5 3" xfId="33146" xr:uid="{00000000-0005-0000-0000-00005F830000}"/>
    <cellStyle name="Normal 7 5 2 2 2 2 6" xfId="33147" xr:uid="{00000000-0005-0000-0000-000060830000}"/>
    <cellStyle name="Normal 7 5 2 2 2 2 6 2" xfId="33148" xr:uid="{00000000-0005-0000-0000-000061830000}"/>
    <cellStyle name="Normal 7 5 2 2 2 2 7" xfId="33149" xr:uid="{00000000-0005-0000-0000-000062830000}"/>
    <cellStyle name="Normal 7 5 2 2 2 3" xfId="33150" xr:uid="{00000000-0005-0000-0000-000063830000}"/>
    <cellStyle name="Normal 7 5 2 2 2 3 2" xfId="33151" xr:uid="{00000000-0005-0000-0000-000064830000}"/>
    <cellStyle name="Normal 7 5 2 2 2 3 2 2" xfId="33152" xr:uid="{00000000-0005-0000-0000-000065830000}"/>
    <cellStyle name="Normal 7 5 2 2 2 3 2 2 2" xfId="33153" xr:uid="{00000000-0005-0000-0000-000066830000}"/>
    <cellStyle name="Normal 7 5 2 2 2 3 2 3" xfId="33154" xr:uid="{00000000-0005-0000-0000-000067830000}"/>
    <cellStyle name="Normal 7 5 2 2 2 3 3" xfId="33155" xr:uid="{00000000-0005-0000-0000-000068830000}"/>
    <cellStyle name="Normal 7 5 2 2 2 3 3 2" xfId="33156" xr:uid="{00000000-0005-0000-0000-000069830000}"/>
    <cellStyle name="Normal 7 5 2 2 2 3 4" xfId="33157" xr:uid="{00000000-0005-0000-0000-00006A830000}"/>
    <cellStyle name="Normal 7 5 2 2 2 4" xfId="33158" xr:uid="{00000000-0005-0000-0000-00006B830000}"/>
    <cellStyle name="Normal 7 5 2 2 2 4 2" xfId="33159" xr:uid="{00000000-0005-0000-0000-00006C830000}"/>
    <cellStyle name="Normal 7 5 2 2 2 4 2 2" xfId="33160" xr:uid="{00000000-0005-0000-0000-00006D830000}"/>
    <cellStyle name="Normal 7 5 2 2 2 4 2 2 2" xfId="33161" xr:uid="{00000000-0005-0000-0000-00006E830000}"/>
    <cellStyle name="Normal 7 5 2 2 2 4 2 3" xfId="33162" xr:uid="{00000000-0005-0000-0000-00006F830000}"/>
    <cellStyle name="Normal 7 5 2 2 2 4 3" xfId="33163" xr:uid="{00000000-0005-0000-0000-000070830000}"/>
    <cellStyle name="Normal 7 5 2 2 2 4 3 2" xfId="33164" xr:uid="{00000000-0005-0000-0000-000071830000}"/>
    <cellStyle name="Normal 7 5 2 2 2 4 4" xfId="33165" xr:uid="{00000000-0005-0000-0000-000072830000}"/>
    <cellStyle name="Normal 7 5 2 2 2 5" xfId="33166" xr:uid="{00000000-0005-0000-0000-000073830000}"/>
    <cellStyle name="Normal 7 5 2 2 2 5 2" xfId="33167" xr:uid="{00000000-0005-0000-0000-000074830000}"/>
    <cellStyle name="Normal 7 5 2 2 2 5 2 2" xfId="33168" xr:uid="{00000000-0005-0000-0000-000075830000}"/>
    <cellStyle name="Normal 7 5 2 2 2 5 2 2 2" xfId="33169" xr:uid="{00000000-0005-0000-0000-000076830000}"/>
    <cellStyle name="Normal 7 5 2 2 2 5 2 3" xfId="33170" xr:uid="{00000000-0005-0000-0000-000077830000}"/>
    <cellStyle name="Normal 7 5 2 2 2 5 3" xfId="33171" xr:uid="{00000000-0005-0000-0000-000078830000}"/>
    <cellStyle name="Normal 7 5 2 2 2 5 3 2" xfId="33172" xr:uid="{00000000-0005-0000-0000-000079830000}"/>
    <cellStyle name="Normal 7 5 2 2 2 5 4" xfId="33173" xr:uid="{00000000-0005-0000-0000-00007A830000}"/>
    <cellStyle name="Normal 7 5 2 2 2 6" xfId="33174" xr:uid="{00000000-0005-0000-0000-00007B830000}"/>
    <cellStyle name="Normal 7 5 2 2 2 6 2" xfId="33175" xr:uid="{00000000-0005-0000-0000-00007C830000}"/>
    <cellStyle name="Normal 7 5 2 2 2 6 2 2" xfId="33176" xr:uid="{00000000-0005-0000-0000-00007D830000}"/>
    <cellStyle name="Normal 7 5 2 2 2 6 3" xfId="33177" xr:uid="{00000000-0005-0000-0000-00007E830000}"/>
    <cellStyle name="Normal 7 5 2 2 2 7" xfId="33178" xr:uid="{00000000-0005-0000-0000-00007F830000}"/>
    <cellStyle name="Normal 7 5 2 2 2 7 2" xfId="33179" xr:uid="{00000000-0005-0000-0000-000080830000}"/>
    <cellStyle name="Normal 7 5 2 2 2 8" xfId="33180" xr:uid="{00000000-0005-0000-0000-000081830000}"/>
    <cellStyle name="Normal 7 5 2 2 2 8 2" xfId="33181" xr:uid="{00000000-0005-0000-0000-000082830000}"/>
    <cellStyle name="Normal 7 5 2 2 2 9" xfId="33182" xr:uid="{00000000-0005-0000-0000-000083830000}"/>
    <cellStyle name="Normal 7 5 2 2 3" xfId="33183" xr:uid="{00000000-0005-0000-0000-000084830000}"/>
    <cellStyle name="Normal 7 5 2 2 3 2" xfId="33184" xr:uid="{00000000-0005-0000-0000-000085830000}"/>
    <cellStyle name="Normal 7 5 2 2 3 2 2" xfId="33185" xr:uid="{00000000-0005-0000-0000-000086830000}"/>
    <cellStyle name="Normal 7 5 2 2 3 2 2 2" xfId="33186" xr:uid="{00000000-0005-0000-0000-000087830000}"/>
    <cellStyle name="Normal 7 5 2 2 3 2 2 2 2" xfId="33187" xr:uid="{00000000-0005-0000-0000-000088830000}"/>
    <cellStyle name="Normal 7 5 2 2 3 2 2 3" xfId="33188" xr:uid="{00000000-0005-0000-0000-000089830000}"/>
    <cellStyle name="Normal 7 5 2 2 3 2 3" xfId="33189" xr:uid="{00000000-0005-0000-0000-00008A830000}"/>
    <cellStyle name="Normal 7 5 2 2 3 2 3 2" xfId="33190" xr:uid="{00000000-0005-0000-0000-00008B830000}"/>
    <cellStyle name="Normal 7 5 2 2 3 2 4" xfId="33191" xr:uid="{00000000-0005-0000-0000-00008C830000}"/>
    <cellStyle name="Normal 7 5 2 2 3 3" xfId="33192" xr:uid="{00000000-0005-0000-0000-00008D830000}"/>
    <cellStyle name="Normal 7 5 2 2 3 3 2" xfId="33193" xr:uid="{00000000-0005-0000-0000-00008E830000}"/>
    <cellStyle name="Normal 7 5 2 2 3 3 2 2" xfId="33194" xr:uid="{00000000-0005-0000-0000-00008F830000}"/>
    <cellStyle name="Normal 7 5 2 2 3 3 2 2 2" xfId="33195" xr:uid="{00000000-0005-0000-0000-000090830000}"/>
    <cellStyle name="Normal 7 5 2 2 3 3 2 3" xfId="33196" xr:uid="{00000000-0005-0000-0000-000091830000}"/>
    <cellStyle name="Normal 7 5 2 2 3 3 3" xfId="33197" xr:uid="{00000000-0005-0000-0000-000092830000}"/>
    <cellStyle name="Normal 7 5 2 2 3 3 3 2" xfId="33198" xr:uid="{00000000-0005-0000-0000-000093830000}"/>
    <cellStyle name="Normal 7 5 2 2 3 3 4" xfId="33199" xr:uid="{00000000-0005-0000-0000-000094830000}"/>
    <cellStyle name="Normal 7 5 2 2 3 4" xfId="33200" xr:uid="{00000000-0005-0000-0000-000095830000}"/>
    <cellStyle name="Normal 7 5 2 2 3 4 2" xfId="33201" xr:uid="{00000000-0005-0000-0000-000096830000}"/>
    <cellStyle name="Normal 7 5 2 2 3 4 2 2" xfId="33202" xr:uid="{00000000-0005-0000-0000-000097830000}"/>
    <cellStyle name="Normal 7 5 2 2 3 4 2 2 2" xfId="33203" xr:uid="{00000000-0005-0000-0000-000098830000}"/>
    <cellStyle name="Normal 7 5 2 2 3 4 2 3" xfId="33204" xr:uid="{00000000-0005-0000-0000-000099830000}"/>
    <cellStyle name="Normal 7 5 2 2 3 4 3" xfId="33205" xr:uid="{00000000-0005-0000-0000-00009A830000}"/>
    <cellStyle name="Normal 7 5 2 2 3 4 3 2" xfId="33206" xr:uid="{00000000-0005-0000-0000-00009B830000}"/>
    <cellStyle name="Normal 7 5 2 2 3 4 4" xfId="33207" xr:uid="{00000000-0005-0000-0000-00009C830000}"/>
    <cellStyle name="Normal 7 5 2 2 3 5" xfId="33208" xr:uid="{00000000-0005-0000-0000-00009D830000}"/>
    <cellStyle name="Normal 7 5 2 2 3 5 2" xfId="33209" xr:uid="{00000000-0005-0000-0000-00009E830000}"/>
    <cellStyle name="Normal 7 5 2 2 3 5 2 2" xfId="33210" xr:uid="{00000000-0005-0000-0000-00009F830000}"/>
    <cellStyle name="Normal 7 5 2 2 3 5 3" xfId="33211" xr:uid="{00000000-0005-0000-0000-0000A0830000}"/>
    <cellStyle name="Normal 7 5 2 2 3 6" xfId="33212" xr:uid="{00000000-0005-0000-0000-0000A1830000}"/>
    <cellStyle name="Normal 7 5 2 2 3 6 2" xfId="33213" xr:uid="{00000000-0005-0000-0000-0000A2830000}"/>
    <cellStyle name="Normal 7 5 2 2 3 7" xfId="33214" xr:uid="{00000000-0005-0000-0000-0000A3830000}"/>
    <cellStyle name="Normal 7 5 2 2 4" xfId="33215" xr:uid="{00000000-0005-0000-0000-0000A4830000}"/>
    <cellStyle name="Normal 7 5 2 2 4 2" xfId="33216" xr:uid="{00000000-0005-0000-0000-0000A5830000}"/>
    <cellStyle name="Normal 7 5 2 2 4 2 2" xfId="33217" xr:uid="{00000000-0005-0000-0000-0000A6830000}"/>
    <cellStyle name="Normal 7 5 2 2 4 2 2 2" xfId="33218" xr:uid="{00000000-0005-0000-0000-0000A7830000}"/>
    <cellStyle name="Normal 7 5 2 2 4 2 3" xfId="33219" xr:uid="{00000000-0005-0000-0000-0000A8830000}"/>
    <cellStyle name="Normal 7 5 2 2 4 3" xfId="33220" xr:uid="{00000000-0005-0000-0000-0000A9830000}"/>
    <cellStyle name="Normal 7 5 2 2 4 3 2" xfId="33221" xr:uid="{00000000-0005-0000-0000-0000AA830000}"/>
    <cellStyle name="Normal 7 5 2 2 4 4" xfId="33222" xr:uid="{00000000-0005-0000-0000-0000AB830000}"/>
    <cellStyle name="Normal 7 5 2 2 5" xfId="33223" xr:uid="{00000000-0005-0000-0000-0000AC830000}"/>
    <cellStyle name="Normal 7 5 2 2 5 2" xfId="33224" xr:uid="{00000000-0005-0000-0000-0000AD830000}"/>
    <cellStyle name="Normal 7 5 2 2 5 2 2" xfId="33225" xr:uid="{00000000-0005-0000-0000-0000AE830000}"/>
    <cellStyle name="Normal 7 5 2 2 5 2 2 2" xfId="33226" xr:uid="{00000000-0005-0000-0000-0000AF830000}"/>
    <cellStyle name="Normal 7 5 2 2 5 2 3" xfId="33227" xr:uid="{00000000-0005-0000-0000-0000B0830000}"/>
    <cellStyle name="Normal 7 5 2 2 5 3" xfId="33228" xr:uid="{00000000-0005-0000-0000-0000B1830000}"/>
    <cellStyle name="Normal 7 5 2 2 5 3 2" xfId="33229" xr:uid="{00000000-0005-0000-0000-0000B2830000}"/>
    <cellStyle name="Normal 7 5 2 2 5 4" xfId="33230" xr:uid="{00000000-0005-0000-0000-0000B3830000}"/>
    <cellStyle name="Normal 7 5 2 2 6" xfId="33231" xr:uid="{00000000-0005-0000-0000-0000B4830000}"/>
    <cellStyle name="Normal 7 5 2 2 6 2" xfId="33232" xr:uid="{00000000-0005-0000-0000-0000B5830000}"/>
    <cellStyle name="Normal 7 5 2 2 6 2 2" xfId="33233" xr:uid="{00000000-0005-0000-0000-0000B6830000}"/>
    <cellStyle name="Normal 7 5 2 2 6 2 2 2" xfId="33234" xr:uid="{00000000-0005-0000-0000-0000B7830000}"/>
    <cellStyle name="Normal 7 5 2 2 6 2 3" xfId="33235" xr:uid="{00000000-0005-0000-0000-0000B8830000}"/>
    <cellStyle name="Normal 7 5 2 2 6 3" xfId="33236" xr:uid="{00000000-0005-0000-0000-0000B9830000}"/>
    <cellStyle name="Normal 7 5 2 2 6 3 2" xfId="33237" xr:uid="{00000000-0005-0000-0000-0000BA830000}"/>
    <cellStyle name="Normal 7 5 2 2 6 4" xfId="33238" xr:uid="{00000000-0005-0000-0000-0000BB830000}"/>
    <cellStyle name="Normal 7 5 2 2 7" xfId="33239" xr:uid="{00000000-0005-0000-0000-0000BC830000}"/>
    <cellStyle name="Normal 7 5 2 2 7 2" xfId="33240" xr:uid="{00000000-0005-0000-0000-0000BD830000}"/>
    <cellStyle name="Normal 7 5 2 2 7 2 2" xfId="33241" xr:uid="{00000000-0005-0000-0000-0000BE830000}"/>
    <cellStyle name="Normal 7 5 2 2 7 2 2 2" xfId="33242" xr:uid="{00000000-0005-0000-0000-0000BF830000}"/>
    <cellStyle name="Normal 7 5 2 2 7 2 3" xfId="33243" xr:uid="{00000000-0005-0000-0000-0000C0830000}"/>
    <cellStyle name="Normal 7 5 2 2 7 3" xfId="33244" xr:uid="{00000000-0005-0000-0000-0000C1830000}"/>
    <cellStyle name="Normal 7 5 2 2 7 3 2" xfId="33245" xr:uid="{00000000-0005-0000-0000-0000C2830000}"/>
    <cellStyle name="Normal 7 5 2 2 7 4" xfId="33246" xr:uid="{00000000-0005-0000-0000-0000C3830000}"/>
    <cellStyle name="Normal 7 5 2 2 8" xfId="33247" xr:uid="{00000000-0005-0000-0000-0000C4830000}"/>
    <cellStyle name="Normal 7 5 2 2 8 2" xfId="33248" xr:uid="{00000000-0005-0000-0000-0000C5830000}"/>
    <cellStyle name="Normal 7 5 2 2 8 2 2" xfId="33249" xr:uid="{00000000-0005-0000-0000-0000C6830000}"/>
    <cellStyle name="Normal 7 5 2 2 8 3" xfId="33250" xr:uid="{00000000-0005-0000-0000-0000C7830000}"/>
    <cellStyle name="Normal 7 5 2 2 9" xfId="33251" xr:uid="{00000000-0005-0000-0000-0000C8830000}"/>
    <cellStyle name="Normal 7 5 2 2 9 2" xfId="33252" xr:uid="{00000000-0005-0000-0000-0000C9830000}"/>
    <cellStyle name="Normal 7 5 2 3" xfId="33253" xr:uid="{00000000-0005-0000-0000-0000CA830000}"/>
    <cellStyle name="Normal 7 5 2 3 10" xfId="33254" xr:uid="{00000000-0005-0000-0000-0000CB830000}"/>
    <cellStyle name="Normal 7 5 2 3 2" xfId="33255" xr:uid="{00000000-0005-0000-0000-0000CC830000}"/>
    <cellStyle name="Normal 7 5 2 3 2 2" xfId="33256" xr:uid="{00000000-0005-0000-0000-0000CD830000}"/>
    <cellStyle name="Normal 7 5 2 3 2 2 2" xfId="33257" xr:uid="{00000000-0005-0000-0000-0000CE830000}"/>
    <cellStyle name="Normal 7 5 2 3 2 2 2 2" xfId="33258" xr:uid="{00000000-0005-0000-0000-0000CF830000}"/>
    <cellStyle name="Normal 7 5 2 3 2 2 2 2 2" xfId="33259" xr:uid="{00000000-0005-0000-0000-0000D0830000}"/>
    <cellStyle name="Normal 7 5 2 3 2 2 2 3" xfId="33260" xr:uid="{00000000-0005-0000-0000-0000D1830000}"/>
    <cellStyle name="Normal 7 5 2 3 2 2 3" xfId="33261" xr:uid="{00000000-0005-0000-0000-0000D2830000}"/>
    <cellStyle name="Normal 7 5 2 3 2 2 3 2" xfId="33262" xr:uid="{00000000-0005-0000-0000-0000D3830000}"/>
    <cellStyle name="Normal 7 5 2 3 2 2 4" xfId="33263" xr:uid="{00000000-0005-0000-0000-0000D4830000}"/>
    <cellStyle name="Normal 7 5 2 3 2 3" xfId="33264" xr:uid="{00000000-0005-0000-0000-0000D5830000}"/>
    <cellStyle name="Normal 7 5 2 3 2 3 2" xfId="33265" xr:uid="{00000000-0005-0000-0000-0000D6830000}"/>
    <cellStyle name="Normal 7 5 2 3 2 3 2 2" xfId="33266" xr:uid="{00000000-0005-0000-0000-0000D7830000}"/>
    <cellStyle name="Normal 7 5 2 3 2 3 2 2 2" xfId="33267" xr:uid="{00000000-0005-0000-0000-0000D8830000}"/>
    <cellStyle name="Normal 7 5 2 3 2 3 2 3" xfId="33268" xr:uid="{00000000-0005-0000-0000-0000D9830000}"/>
    <cellStyle name="Normal 7 5 2 3 2 3 3" xfId="33269" xr:uid="{00000000-0005-0000-0000-0000DA830000}"/>
    <cellStyle name="Normal 7 5 2 3 2 3 3 2" xfId="33270" xr:uid="{00000000-0005-0000-0000-0000DB830000}"/>
    <cellStyle name="Normal 7 5 2 3 2 3 4" xfId="33271" xr:uid="{00000000-0005-0000-0000-0000DC830000}"/>
    <cellStyle name="Normal 7 5 2 3 2 4" xfId="33272" xr:uid="{00000000-0005-0000-0000-0000DD830000}"/>
    <cellStyle name="Normal 7 5 2 3 2 4 2" xfId="33273" xr:uid="{00000000-0005-0000-0000-0000DE830000}"/>
    <cellStyle name="Normal 7 5 2 3 2 4 2 2" xfId="33274" xr:uid="{00000000-0005-0000-0000-0000DF830000}"/>
    <cellStyle name="Normal 7 5 2 3 2 4 2 2 2" xfId="33275" xr:uid="{00000000-0005-0000-0000-0000E0830000}"/>
    <cellStyle name="Normal 7 5 2 3 2 4 2 3" xfId="33276" xr:uid="{00000000-0005-0000-0000-0000E1830000}"/>
    <cellStyle name="Normal 7 5 2 3 2 4 3" xfId="33277" xr:uid="{00000000-0005-0000-0000-0000E2830000}"/>
    <cellStyle name="Normal 7 5 2 3 2 4 3 2" xfId="33278" xr:uid="{00000000-0005-0000-0000-0000E3830000}"/>
    <cellStyle name="Normal 7 5 2 3 2 4 4" xfId="33279" xr:uid="{00000000-0005-0000-0000-0000E4830000}"/>
    <cellStyle name="Normal 7 5 2 3 2 5" xfId="33280" xr:uid="{00000000-0005-0000-0000-0000E5830000}"/>
    <cellStyle name="Normal 7 5 2 3 2 5 2" xfId="33281" xr:uid="{00000000-0005-0000-0000-0000E6830000}"/>
    <cellStyle name="Normal 7 5 2 3 2 5 2 2" xfId="33282" xr:uid="{00000000-0005-0000-0000-0000E7830000}"/>
    <cellStyle name="Normal 7 5 2 3 2 5 3" xfId="33283" xr:uid="{00000000-0005-0000-0000-0000E8830000}"/>
    <cellStyle name="Normal 7 5 2 3 2 6" xfId="33284" xr:uid="{00000000-0005-0000-0000-0000E9830000}"/>
    <cellStyle name="Normal 7 5 2 3 2 6 2" xfId="33285" xr:uid="{00000000-0005-0000-0000-0000EA830000}"/>
    <cellStyle name="Normal 7 5 2 3 2 7" xfId="33286" xr:uid="{00000000-0005-0000-0000-0000EB830000}"/>
    <cellStyle name="Normal 7 5 2 3 3" xfId="33287" xr:uid="{00000000-0005-0000-0000-0000EC830000}"/>
    <cellStyle name="Normal 7 5 2 3 3 2" xfId="33288" xr:uid="{00000000-0005-0000-0000-0000ED830000}"/>
    <cellStyle name="Normal 7 5 2 3 3 2 2" xfId="33289" xr:uid="{00000000-0005-0000-0000-0000EE830000}"/>
    <cellStyle name="Normal 7 5 2 3 3 2 2 2" xfId="33290" xr:uid="{00000000-0005-0000-0000-0000EF830000}"/>
    <cellStyle name="Normal 7 5 2 3 3 2 3" xfId="33291" xr:uid="{00000000-0005-0000-0000-0000F0830000}"/>
    <cellStyle name="Normal 7 5 2 3 3 3" xfId="33292" xr:uid="{00000000-0005-0000-0000-0000F1830000}"/>
    <cellStyle name="Normal 7 5 2 3 3 3 2" xfId="33293" xr:uid="{00000000-0005-0000-0000-0000F2830000}"/>
    <cellStyle name="Normal 7 5 2 3 3 4" xfId="33294" xr:uid="{00000000-0005-0000-0000-0000F3830000}"/>
    <cellStyle name="Normal 7 5 2 3 4" xfId="33295" xr:uid="{00000000-0005-0000-0000-0000F4830000}"/>
    <cellStyle name="Normal 7 5 2 3 4 2" xfId="33296" xr:uid="{00000000-0005-0000-0000-0000F5830000}"/>
    <cellStyle name="Normal 7 5 2 3 4 2 2" xfId="33297" xr:uid="{00000000-0005-0000-0000-0000F6830000}"/>
    <cellStyle name="Normal 7 5 2 3 4 2 2 2" xfId="33298" xr:uid="{00000000-0005-0000-0000-0000F7830000}"/>
    <cellStyle name="Normal 7 5 2 3 4 2 3" xfId="33299" xr:uid="{00000000-0005-0000-0000-0000F8830000}"/>
    <cellStyle name="Normal 7 5 2 3 4 3" xfId="33300" xr:uid="{00000000-0005-0000-0000-0000F9830000}"/>
    <cellStyle name="Normal 7 5 2 3 4 3 2" xfId="33301" xr:uid="{00000000-0005-0000-0000-0000FA830000}"/>
    <cellStyle name="Normal 7 5 2 3 4 4" xfId="33302" xr:uid="{00000000-0005-0000-0000-0000FB830000}"/>
    <cellStyle name="Normal 7 5 2 3 5" xfId="33303" xr:uid="{00000000-0005-0000-0000-0000FC830000}"/>
    <cellStyle name="Normal 7 5 2 3 5 2" xfId="33304" xr:uid="{00000000-0005-0000-0000-0000FD830000}"/>
    <cellStyle name="Normal 7 5 2 3 5 2 2" xfId="33305" xr:uid="{00000000-0005-0000-0000-0000FE830000}"/>
    <cellStyle name="Normal 7 5 2 3 5 2 2 2" xfId="33306" xr:uid="{00000000-0005-0000-0000-0000FF830000}"/>
    <cellStyle name="Normal 7 5 2 3 5 2 3" xfId="33307" xr:uid="{00000000-0005-0000-0000-000000840000}"/>
    <cellStyle name="Normal 7 5 2 3 5 3" xfId="33308" xr:uid="{00000000-0005-0000-0000-000001840000}"/>
    <cellStyle name="Normal 7 5 2 3 5 3 2" xfId="33309" xr:uid="{00000000-0005-0000-0000-000002840000}"/>
    <cellStyle name="Normal 7 5 2 3 5 4" xfId="33310" xr:uid="{00000000-0005-0000-0000-000003840000}"/>
    <cellStyle name="Normal 7 5 2 3 6" xfId="33311" xr:uid="{00000000-0005-0000-0000-000004840000}"/>
    <cellStyle name="Normal 7 5 2 3 6 2" xfId="33312" xr:uid="{00000000-0005-0000-0000-000005840000}"/>
    <cellStyle name="Normal 7 5 2 3 6 2 2" xfId="33313" xr:uid="{00000000-0005-0000-0000-000006840000}"/>
    <cellStyle name="Normal 7 5 2 3 6 2 2 2" xfId="33314" xr:uid="{00000000-0005-0000-0000-000007840000}"/>
    <cellStyle name="Normal 7 5 2 3 6 2 3" xfId="33315" xr:uid="{00000000-0005-0000-0000-000008840000}"/>
    <cellStyle name="Normal 7 5 2 3 6 3" xfId="33316" xr:uid="{00000000-0005-0000-0000-000009840000}"/>
    <cellStyle name="Normal 7 5 2 3 6 3 2" xfId="33317" xr:uid="{00000000-0005-0000-0000-00000A840000}"/>
    <cellStyle name="Normal 7 5 2 3 6 4" xfId="33318" xr:uid="{00000000-0005-0000-0000-00000B840000}"/>
    <cellStyle name="Normal 7 5 2 3 7" xfId="33319" xr:uid="{00000000-0005-0000-0000-00000C840000}"/>
    <cellStyle name="Normal 7 5 2 3 7 2" xfId="33320" xr:uid="{00000000-0005-0000-0000-00000D840000}"/>
    <cellStyle name="Normal 7 5 2 3 7 2 2" xfId="33321" xr:uid="{00000000-0005-0000-0000-00000E840000}"/>
    <cellStyle name="Normal 7 5 2 3 7 3" xfId="33322" xr:uid="{00000000-0005-0000-0000-00000F840000}"/>
    <cellStyle name="Normal 7 5 2 3 8" xfId="33323" xr:uid="{00000000-0005-0000-0000-000010840000}"/>
    <cellStyle name="Normal 7 5 2 3 8 2" xfId="33324" xr:uid="{00000000-0005-0000-0000-000011840000}"/>
    <cellStyle name="Normal 7 5 2 3 9" xfId="33325" xr:uid="{00000000-0005-0000-0000-000012840000}"/>
    <cellStyle name="Normal 7 5 2 3 9 2" xfId="33326" xr:uid="{00000000-0005-0000-0000-000013840000}"/>
    <cellStyle name="Normal 7 5 2 4" xfId="33327" xr:uid="{00000000-0005-0000-0000-000014840000}"/>
    <cellStyle name="Normal 7 5 2 4 2" xfId="33328" xr:uid="{00000000-0005-0000-0000-000015840000}"/>
    <cellStyle name="Normal 7 5 2 4 2 2" xfId="33329" xr:uid="{00000000-0005-0000-0000-000016840000}"/>
    <cellStyle name="Normal 7 5 2 4 2 2 2" xfId="33330" xr:uid="{00000000-0005-0000-0000-000017840000}"/>
    <cellStyle name="Normal 7 5 2 4 2 2 2 2" xfId="33331" xr:uid="{00000000-0005-0000-0000-000018840000}"/>
    <cellStyle name="Normal 7 5 2 4 2 2 2 2 2" xfId="33332" xr:uid="{00000000-0005-0000-0000-000019840000}"/>
    <cellStyle name="Normal 7 5 2 4 2 2 2 3" xfId="33333" xr:uid="{00000000-0005-0000-0000-00001A840000}"/>
    <cellStyle name="Normal 7 5 2 4 2 2 3" xfId="33334" xr:uid="{00000000-0005-0000-0000-00001B840000}"/>
    <cellStyle name="Normal 7 5 2 4 2 2 3 2" xfId="33335" xr:uid="{00000000-0005-0000-0000-00001C840000}"/>
    <cellStyle name="Normal 7 5 2 4 2 2 4" xfId="33336" xr:uid="{00000000-0005-0000-0000-00001D840000}"/>
    <cellStyle name="Normal 7 5 2 4 2 3" xfId="33337" xr:uid="{00000000-0005-0000-0000-00001E840000}"/>
    <cellStyle name="Normal 7 5 2 4 2 3 2" xfId="33338" xr:uid="{00000000-0005-0000-0000-00001F840000}"/>
    <cellStyle name="Normal 7 5 2 4 2 3 2 2" xfId="33339" xr:uid="{00000000-0005-0000-0000-000020840000}"/>
    <cellStyle name="Normal 7 5 2 4 2 3 2 2 2" xfId="33340" xr:uid="{00000000-0005-0000-0000-000021840000}"/>
    <cellStyle name="Normal 7 5 2 4 2 3 2 3" xfId="33341" xr:uid="{00000000-0005-0000-0000-000022840000}"/>
    <cellStyle name="Normal 7 5 2 4 2 3 3" xfId="33342" xr:uid="{00000000-0005-0000-0000-000023840000}"/>
    <cellStyle name="Normal 7 5 2 4 2 3 3 2" xfId="33343" xr:uid="{00000000-0005-0000-0000-000024840000}"/>
    <cellStyle name="Normal 7 5 2 4 2 3 4" xfId="33344" xr:uid="{00000000-0005-0000-0000-000025840000}"/>
    <cellStyle name="Normal 7 5 2 4 2 4" xfId="33345" xr:uid="{00000000-0005-0000-0000-000026840000}"/>
    <cellStyle name="Normal 7 5 2 4 2 4 2" xfId="33346" xr:uid="{00000000-0005-0000-0000-000027840000}"/>
    <cellStyle name="Normal 7 5 2 4 2 4 2 2" xfId="33347" xr:uid="{00000000-0005-0000-0000-000028840000}"/>
    <cellStyle name="Normal 7 5 2 4 2 4 2 2 2" xfId="33348" xr:uid="{00000000-0005-0000-0000-000029840000}"/>
    <cellStyle name="Normal 7 5 2 4 2 4 2 3" xfId="33349" xr:uid="{00000000-0005-0000-0000-00002A840000}"/>
    <cellStyle name="Normal 7 5 2 4 2 4 3" xfId="33350" xr:uid="{00000000-0005-0000-0000-00002B840000}"/>
    <cellStyle name="Normal 7 5 2 4 2 4 3 2" xfId="33351" xr:uid="{00000000-0005-0000-0000-00002C840000}"/>
    <cellStyle name="Normal 7 5 2 4 2 4 4" xfId="33352" xr:uid="{00000000-0005-0000-0000-00002D840000}"/>
    <cellStyle name="Normal 7 5 2 4 2 5" xfId="33353" xr:uid="{00000000-0005-0000-0000-00002E840000}"/>
    <cellStyle name="Normal 7 5 2 4 2 5 2" xfId="33354" xr:uid="{00000000-0005-0000-0000-00002F840000}"/>
    <cellStyle name="Normal 7 5 2 4 2 5 2 2" xfId="33355" xr:uid="{00000000-0005-0000-0000-000030840000}"/>
    <cellStyle name="Normal 7 5 2 4 2 5 3" xfId="33356" xr:uid="{00000000-0005-0000-0000-000031840000}"/>
    <cellStyle name="Normal 7 5 2 4 2 6" xfId="33357" xr:uid="{00000000-0005-0000-0000-000032840000}"/>
    <cellStyle name="Normal 7 5 2 4 2 6 2" xfId="33358" xr:uid="{00000000-0005-0000-0000-000033840000}"/>
    <cellStyle name="Normal 7 5 2 4 2 7" xfId="33359" xr:uid="{00000000-0005-0000-0000-000034840000}"/>
    <cellStyle name="Normal 7 5 2 4 3" xfId="33360" xr:uid="{00000000-0005-0000-0000-000035840000}"/>
    <cellStyle name="Normal 7 5 2 4 3 2" xfId="33361" xr:uid="{00000000-0005-0000-0000-000036840000}"/>
    <cellStyle name="Normal 7 5 2 4 3 2 2" xfId="33362" xr:uid="{00000000-0005-0000-0000-000037840000}"/>
    <cellStyle name="Normal 7 5 2 4 3 2 2 2" xfId="33363" xr:uid="{00000000-0005-0000-0000-000038840000}"/>
    <cellStyle name="Normal 7 5 2 4 3 2 3" xfId="33364" xr:uid="{00000000-0005-0000-0000-000039840000}"/>
    <cellStyle name="Normal 7 5 2 4 3 3" xfId="33365" xr:uid="{00000000-0005-0000-0000-00003A840000}"/>
    <cellStyle name="Normal 7 5 2 4 3 3 2" xfId="33366" xr:uid="{00000000-0005-0000-0000-00003B840000}"/>
    <cellStyle name="Normal 7 5 2 4 3 4" xfId="33367" xr:uid="{00000000-0005-0000-0000-00003C840000}"/>
    <cellStyle name="Normal 7 5 2 4 4" xfId="33368" xr:uid="{00000000-0005-0000-0000-00003D840000}"/>
    <cellStyle name="Normal 7 5 2 4 4 2" xfId="33369" xr:uid="{00000000-0005-0000-0000-00003E840000}"/>
    <cellStyle name="Normal 7 5 2 4 4 2 2" xfId="33370" xr:uid="{00000000-0005-0000-0000-00003F840000}"/>
    <cellStyle name="Normal 7 5 2 4 4 2 2 2" xfId="33371" xr:uid="{00000000-0005-0000-0000-000040840000}"/>
    <cellStyle name="Normal 7 5 2 4 4 2 3" xfId="33372" xr:uid="{00000000-0005-0000-0000-000041840000}"/>
    <cellStyle name="Normal 7 5 2 4 4 3" xfId="33373" xr:uid="{00000000-0005-0000-0000-000042840000}"/>
    <cellStyle name="Normal 7 5 2 4 4 3 2" xfId="33374" xr:uid="{00000000-0005-0000-0000-000043840000}"/>
    <cellStyle name="Normal 7 5 2 4 4 4" xfId="33375" xr:uid="{00000000-0005-0000-0000-000044840000}"/>
    <cellStyle name="Normal 7 5 2 4 5" xfId="33376" xr:uid="{00000000-0005-0000-0000-000045840000}"/>
    <cellStyle name="Normal 7 5 2 4 5 2" xfId="33377" xr:uid="{00000000-0005-0000-0000-000046840000}"/>
    <cellStyle name="Normal 7 5 2 4 5 2 2" xfId="33378" xr:uid="{00000000-0005-0000-0000-000047840000}"/>
    <cellStyle name="Normal 7 5 2 4 5 2 2 2" xfId="33379" xr:uid="{00000000-0005-0000-0000-000048840000}"/>
    <cellStyle name="Normal 7 5 2 4 5 2 3" xfId="33380" xr:uid="{00000000-0005-0000-0000-000049840000}"/>
    <cellStyle name="Normal 7 5 2 4 5 3" xfId="33381" xr:uid="{00000000-0005-0000-0000-00004A840000}"/>
    <cellStyle name="Normal 7 5 2 4 5 3 2" xfId="33382" xr:uid="{00000000-0005-0000-0000-00004B840000}"/>
    <cellStyle name="Normal 7 5 2 4 5 4" xfId="33383" xr:uid="{00000000-0005-0000-0000-00004C840000}"/>
    <cellStyle name="Normal 7 5 2 4 6" xfId="33384" xr:uid="{00000000-0005-0000-0000-00004D840000}"/>
    <cellStyle name="Normal 7 5 2 4 6 2" xfId="33385" xr:uid="{00000000-0005-0000-0000-00004E840000}"/>
    <cellStyle name="Normal 7 5 2 4 6 2 2" xfId="33386" xr:uid="{00000000-0005-0000-0000-00004F840000}"/>
    <cellStyle name="Normal 7 5 2 4 6 3" xfId="33387" xr:uid="{00000000-0005-0000-0000-000050840000}"/>
    <cellStyle name="Normal 7 5 2 4 7" xfId="33388" xr:uid="{00000000-0005-0000-0000-000051840000}"/>
    <cellStyle name="Normal 7 5 2 4 7 2" xfId="33389" xr:uid="{00000000-0005-0000-0000-000052840000}"/>
    <cellStyle name="Normal 7 5 2 4 8" xfId="33390" xr:uid="{00000000-0005-0000-0000-000053840000}"/>
    <cellStyle name="Normal 7 5 2 4 8 2" xfId="33391" xr:uid="{00000000-0005-0000-0000-000054840000}"/>
    <cellStyle name="Normal 7 5 2 4 9" xfId="33392" xr:uid="{00000000-0005-0000-0000-000055840000}"/>
    <cellStyle name="Normal 7 5 2 5" xfId="33393" xr:uid="{00000000-0005-0000-0000-000056840000}"/>
    <cellStyle name="Normal 7 5 2 5 2" xfId="33394" xr:uid="{00000000-0005-0000-0000-000057840000}"/>
    <cellStyle name="Normal 7 5 2 5 2 2" xfId="33395" xr:uid="{00000000-0005-0000-0000-000058840000}"/>
    <cellStyle name="Normal 7 5 2 5 2 2 2" xfId="33396" xr:uid="{00000000-0005-0000-0000-000059840000}"/>
    <cellStyle name="Normal 7 5 2 5 2 2 2 2" xfId="33397" xr:uid="{00000000-0005-0000-0000-00005A840000}"/>
    <cellStyle name="Normal 7 5 2 5 2 2 2 2 2" xfId="33398" xr:uid="{00000000-0005-0000-0000-00005B840000}"/>
    <cellStyle name="Normal 7 5 2 5 2 2 2 3" xfId="33399" xr:uid="{00000000-0005-0000-0000-00005C840000}"/>
    <cellStyle name="Normal 7 5 2 5 2 2 3" xfId="33400" xr:uid="{00000000-0005-0000-0000-00005D840000}"/>
    <cellStyle name="Normal 7 5 2 5 2 2 3 2" xfId="33401" xr:uid="{00000000-0005-0000-0000-00005E840000}"/>
    <cellStyle name="Normal 7 5 2 5 2 2 4" xfId="33402" xr:uid="{00000000-0005-0000-0000-00005F840000}"/>
    <cellStyle name="Normal 7 5 2 5 2 3" xfId="33403" xr:uid="{00000000-0005-0000-0000-000060840000}"/>
    <cellStyle name="Normal 7 5 2 5 2 3 2" xfId="33404" xr:uid="{00000000-0005-0000-0000-000061840000}"/>
    <cellStyle name="Normal 7 5 2 5 2 3 2 2" xfId="33405" xr:uid="{00000000-0005-0000-0000-000062840000}"/>
    <cellStyle name="Normal 7 5 2 5 2 3 2 2 2" xfId="33406" xr:uid="{00000000-0005-0000-0000-000063840000}"/>
    <cellStyle name="Normal 7 5 2 5 2 3 2 3" xfId="33407" xr:uid="{00000000-0005-0000-0000-000064840000}"/>
    <cellStyle name="Normal 7 5 2 5 2 3 3" xfId="33408" xr:uid="{00000000-0005-0000-0000-000065840000}"/>
    <cellStyle name="Normal 7 5 2 5 2 3 3 2" xfId="33409" xr:uid="{00000000-0005-0000-0000-000066840000}"/>
    <cellStyle name="Normal 7 5 2 5 2 3 4" xfId="33410" xr:uid="{00000000-0005-0000-0000-000067840000}"/>
    <cellStyle name="Normal 7 5 2 5 2 4" xfId="33411" xr:uid="{00000000-0005-0000-0000-000068840000}"/>
    <cellStyle name="Normal 7 5 2 5 2 4 2" xfId="33412" xr:uid="{00000000-0005-0000-0000-000069840000}"/>
    <cellStyle name="Normal 7 5 2 5 2 4 2 2" xfId="33413" xr:uid="{00000000-0005-0000-0000-00006A840000}"/>
    <cellStyle name="Normal 7 5 2 5 2 4 2 2 2" xfId="33414" xr:uid="{00000000-0005-0000-0000-00006B840000}"/>
    <cellStyle name="Normal 7 5 2 5 2 4 2 3" xfId="33415" xr:uid="{00000000-0005-0000-0000-00006C840000}"/>
    <cellStyle name="Normal 7 5 2 5 2 4 3" xfId="33416" xr:uid="{00000000-0005-0000-0000-00006D840000}"/>
    <cellStyle name="Normal 7 5 2 5 2 4 3 2" xfId="33417" xr:uid="{00000000-0005-0000-0000-00006E840000}"/>
    <cellStyle name="Normal 7 5 2 5 2 4 4" xfId="33418" xr:uid="{00000000-0005-0000-0000-00006F840000}"/>
    <cellStyle name="Normal 7 5 2 5 2 5" xfId="33419" xr:uid="{00000000-0005-0000-0000-000070840000}"/>
    <cellStyle name="Normal 7 5 2 5 2 5 2" xfId="33420" xr:uid="{00000000-0005-0000-0000-000071840000}"/>
    <cellStyle name="Normal 7 5 2 5 2 5 2 2" xfId="33421" xr:uid="{00000000-0005-0000-0000-000072840000}"/>
    <cellStyle name="Normal 7 5 2 5 2 5 3" xfId="33422" xr:uid="{00000000-0005-0000-0000-000073840000}"/>
    <cellStyle name="Normal 7 5 2 5 2 6" xfId="33423" xr:uid="{00000000-0005-0000-0000-000074840000}"/>
    <cellStyle name="Normal 7 5 2 5 2 6 2" xfId="33424" xr:uid="{00000000-0005-0000-0000-000075840000}"/>
    <cellStyle name="Normal 7 5 2 5 2 7" xfId="33425" xr:uid="{00000000-0005-0000-0000-000076840000}"/>
    <cellStyle name="Normal 7 5 2 5 3" xfId="33426" xr:uid="{00000000-0005-0000-0000-000077840000}"/>
    <cellStyle name="Normal 7 5 2 5 3 2" xfId="33427" xr:uid="{00000000-0005-0000-0000-000078840000}"/>
    <cellStyle name="Normal 7 5 2 5 3 2 2" xfId="33428" xr:uid="{00000000-0005-0000-0000-000079840000}"/>
    <cellStyle name="Normal 7 5 2 5 3 2 2 2" xfId="33429" xr:uid="{00000000-0005-0000-0000-00007A840000}"/>
    <cellStyle name="Normal 7 5 2 5 3 2 3" xfId="33430" xr:uid="{00000000-0005-0000-0000-00007B840000}"/>
    <cellStyle name="Normal 7 5 2 5 3 3" xfId="33431" xr:uid="{00000000-0005-0000-0000-00007C840000}"/>
    <cellStyle name="Normal 7 5 2 5 3 3 2" xfId="33432" xr:uid="{00000000-0005-0000-0000-00007D840000}"/>
    <cellStyle name="Normal 7 5 2 5 3 4" xfId="33433" xr:uid="{00000000-0005-0000-0000-00007E840000}"/>
    <cellStyle name="Normal 7 5 2 5 4" xfId="33434" xr:uid="{00000000-0005-0000-0000-00007F840000}"/>
    <cellStyle name="Normal 7 5 2 5 4 2" xfId="33435" xr:uid="{00000000-0005-0000-0000-000080840000}"/>
    <cellStyle name="Normal 7 5 2 5 4 2 2" xfId="33436" xr:uid="{00000000-0005-0000-0000-000081840000}"/>
    <cellStyle name="Normal 7 5 2 5 4 2 2 2" xfId="33437" xr:uid="{00000000-0005-0000-0000-000082840000}"/>
    <cellStyle name="Normal 7 5 2 5 4 2 3" xfId="33438" xr:uid="{00000000-0005-0000-0000-000083840000}"/>
    <cellStyle name="Normal 7 5 2 5 4 3" xfId="33439" xr:uid="{00000000-0005-0000-0000-000084840000}"/>
    <cellStyle name="Normal 7 5 2 5 4 3 2" xfId="33440" xr:uid="{00000000-0005-0000-0000-000085840000}"/>
    <cellStyle name="Normal 7 5 2 5 4 4" xfId="33441" xr:uid="{00000000-0005-0000-0000-000086840000}"/>
    <cellStyle name="Normal 7 5 2 5 5" xfId="33442" xr:uid="{00000000-0005-0000-0000-000087840000}"/>
    <cellStyle name="Normal 7 5 2 5 5 2" xfId="33443" xr:uid="{00000000-0005-0000-0000-000088840000}"/>
    <cellStyle name="Normal 7 5 2 5 5 2 2" xfId="33444" xr:uid="{00000000-0005-0000-0000-000089840000}"/>
    <cellStyle name="Normal 7 5 2 5 5 2 2 2" xfId="33445" xr:uid="{00000000-0005-0000-0000-00008A840000}"/>
    <cellStyle name="Normal 7 5 2 5 5 2 3" xfId="33446" xr:uid="{00000000-0005-0000-0000-00008B840000}"/>
    <cellStyle name="Normal 7 5 2 5 5 3" xfId="33447" xr:uid="{00000000-0005-0000-0000-00008C840000}"/>
    <cellStyle name="Normal 7 5 2 5 5 3 2" xfId="33448" xr:uid="{00000000-0005-0000-0000-00008D840000}"/>
    <cellStyle name="Normal 7 5 2 5 5 4" xfId="33449" xr:uid="{00000000-0005-0000-0000-00008E840000}"/>
    <cellStyle name="Normal 7 5 2 5 6" xfId="33450" xr:uid="{00000000-0005-0000-0000-00008F840000}"/>
    <cellStyle name="Normal 7 5 2 5 6 2" xfId="33451" xr:uid="{00000000-0005-0000-0000-000090840000}"/>
    <cellStyle name="Normal 7 5 2 5 6 2 2" xfId="33452" xr:uid="{00000000-0005-0000-0000-000091840000}"/>
    <cellStyle name="Normal 7 5 2 5 6 3" xfId="33453" xr:uid="{00000000-0005-0000-0000-000092840000}"/>
    <cellStyle name="Normal 7 5 2 5 7" xfId="33454" xr:uid="{00000000-0005-0000-0000-000093840000}"/>
    <cellStyle name="Normal 7 5 2 5 7 2" xfId="33455" xr:uid="{00000000-0005-0000-0000-000094840000}"/>
    <cellStyle name="Normal 7 5 2 5 8" xfId="33456" xr:uid="{00000000-0005-0000-0000-000095840000}"/>
    <cellStyle name="Normal 7 5 2 6" xfId="33457" xr:uid="{00000000-0005-0000-0000-000096840000}"/>
    <cellStyle name="Normal 7 5 2 6 2" xfId="33458" xr:uid="{00000000-0005-0000-0000-000097840000}"/>
    <cellStyle name="Normal 7 5 2 6 2 2" xfId="33459" xr:uid="{00000000-0005-0000-0000-000098840000}"/>
    <cellStyle name="Normal 7 5 2 6 2 2 2" xfId="33460" xr:uid="{00000000-0005-0000-0000-000099840000}"/>
    <cellStyle name="Normal 7 5 2 6 2 2 2 2" xfId="33461" xr:uid="{00000000-0005-0000-0000-00009A840000}"/>
    <cellStyle name="Normal 7 5 2 6 2 2 3" xfId="33462" xr:uid="{00000000-0005-0000-0000-00009B840000}"/>
    <cellStyle name="Normal 7 5 2 6 2 3" xfId="33463" xr:uid="{00000000-0005-0000-0000-00009C840000}"/>
    <cellStyle name="Normal 7 5 2 6 2 3 2" xfId="33464" xr:uid="{00000000-0005-0000-0000-00009D840000}"/>
    <cellStyle name="Normal 7 5 2 6 2 4" xfId="33465" xr:uid="{00000000-0005-0000-0000-00009E840000}"/>
    <cellStyle name="Normal 7 5 2 6 3" xfId="33466" xr:uid="{00000000-0005-0000-0000-00009F840000}"/>
    <cellStyle name="Normal 7 5 2 6 3 2" xfId="33467" xr:uid="{00000000-0005-0000-0000-0000A0840000}"/>
    <cellStyle name="Normal 7 5 2 6 3 2 2" xfId="33468" xr:uid="{00000000-0005-0000-0000-0000A1840000}"/>
    <cellStyle name="Normal 7 5 2 6 3 2 2 2" xfId="33469" xr:uid="{00000000-0005-0000-0000-0000A2840000}"/>
    <cellStyle name="Normal 7 5 2 6 3 2 3" xfId="33470" xr:uid="{00000000-0005-0000-0000-0000A3840000}"/>
    <cellStyle name="Normal 7 5 2 6 3 3" xfId="33471" xr:uid="{00000000-0005-0000-0000-0000A4840000}"/>
    <cellStyle name="Normal 7 5 2 6 3 3 2" xfId="33472" xr:uid="{00000000-0005-0000-0000-0000A5840000}"/>
    <cellStyle name="Normal 7 5 2 6 3 4" xfId="33473" xr:uid="{00000000-0005-0000-0000-0000A6840000}"/>
    <cellStyle name="Normal 7 5 2 6 4" xfId="33474" xr:uid="{00000000-0005-0000-0000-0000A7840000}"/>
    <cellStyle name="Normal 7 5 2 6 4 2" xfId="33475" xr:uid="{00000000-0005-0000-0000-0000A8840000}"/>
    <cellStyle name="Normal 7 5 2 6 4 2 2" xfId="33476" xr:uid="{00000000-0005-0000-0000-0000A9840000}"/>
    <cellStyle name="Normal 7 5 2 6 4 2 2 2" xfId="33477" xr:uid="{00000000-0005-0000-0000-0000AA840000}"/>
    <cellStyle name="Normal 7 5 2 6 4 2 3" xfId="33478" xr:uid="{00000000-0005-0000-0000-0000AB840000}"/>
    <cellStyle name="Normal 7 5 2 6 4 3" xfId="33479" xr:uid="{00000000-0005-0000-0000-0000AC840000}"/>
    <cellStyle name="Normal 7 5 2 6 4 3 2" xfId="33480" xr:uid="{00000000-0005-0000-0000-0000AD840000}"/>
    <cellStyle name="Normal 7 5 2 6 4 4" xfId="33481" xr:uid="{00000000-0005-0000-0000-0000AE840000}"/>
    <cellStyle name="Normal 7 5 2 6 5" xfId="33482" xr:uid="{00000000-0005-0000-0000-0000AF840000}"/>
    <cellStyle name="Normal 7 5 2 6 5 2" xfId="33483" xr:uid="{00000000-0005-0000-0000-0000B0840000}"/>
    <cellStyle name="Normal 7 5 2 6 5 2 2" xfId="33484" xr:uid="{00000000-0005-0000-0000-0000B1840000}"/>
    <cellStyle name="Normal 7 5 2 6 5 3" xfId="33485" xr:uid="{00000000-0005-0000-0000-0000B2840000}"/>
    <cellStyle name="Normal 7 5 2 6 6" xfId="33486" xr:uid="{00000000-0005-0000-0000-0000B3840000}"/>
    <cellStyle name="Normal 7 5 2 6 6 2" xfId="33487" xr:uid="{00000000-0005-0000-0000-0000B4840000}"/>
    <cellStyle name="Normal 7 5 2 6 7" xfId="33488" xr:uid="{00000000-0005-0000-0000-0000B5840000}"/>
    <cellStyle name="Normal 7 5 2 7" xfId="33489" xr:uid="{00000000-0005-0000-0000-0000B6840000}"/>
    <cellStyle name="Normal 7 5 2 7 2" xfId="33490" xr:uid="{00000000-0005-0000-0000-0000B7840000}"/>
    <cellStyle name="Normal 7 5 2 7 2 2" xfId="33491" xr:uid="{00000000-0005-0000-0000-0000B8840000}"/>
    <cellStyle name="Normal 7 5 2 7 2 2 2" xfId="33492" xr:uid="{00000000-0005-0000-0000-0000B9840000}"/>
    <cellStyle name="Normal 7 5 2 7 2 3" xfId="33493" xr:uid="{00000000-0005-0000-0000-0000BA840000}"/>
    <cellStyle name="Normal 7 5 2 7 3" xfId="33494" xr:uid="{00000000-0005-0000-0000-0000BB840000}"/>
    <cellStyle name="Normal 7 5 2 7 3 2" xfId="33495" xr:uid="{00000000-0005-0000-0000-0000BC840000}"/>
    <cellStyle name="Normal 7 5 2 7 4" xfId="33496" xr:uid="{00000000-0005-0000-0000-0000BD840000}"/>
    <cellStyle name="Normal 7 5 2 8" xfId="33497" xr:uid="{00000000-0005-0000-0000-0000BE840000}"/>
    <cellStyle name="Normal 7 5 2 8 2" xfId="33498" xr:uid="{00000000-0005-0000-0000-0000BF840000}"/>
    <cellStyle name="Normal 7 5 2 8 2 2" xfId="33499" xr:uid="{00000000-0005-0000-0000-0000C0840000}"/>
    <cellStyle name="Normal 7 5 2 8 2 2 2" xfId="33500" xr:uid="{00000000-0005-0000-0000-0000C1840000}"/>
    <cellStyle name="Normal 7 5 2 8 2 3" xfId="33501" xr:uid="{00000000-0005-0000-0000-0000C2840000}"/>
    <cellStyle name="Normal 7 5 2 8 3" xfId="33502" xr:uid="{00000000-0005-0000-0000-0000C3840000}"/>
    <cellStyle name="Normal 7 5 2 8 3 2" xfId="33503" xr:uid="{00000000-0005-0000-0000-0000C4840000}"/>
    <cellStyle name="Normal 7 5 2 8 4" xfId="33504" xr:uid="{00000000-0005-0000-0000-0000C5840000}"/>
    <cellStyle name="Normal 7 5 2 9" xfId="33505" xr:uid="{00000000-0005-0000-0000-0000C6840000}"/>
    <cellStyle name="Normal 7 5 2 9 2" xfId="33506" xr:uid="{00000000-0005-0000-0000-0000C7840000}"/>
    <cellStyle name="Normal 7 5 2 9 2 2" xfId="33507" xr:uid="{00000000-0005-0000-0000-0000C8840000}"/>
    <cellStyle name="Normal 7 5 2 9 2 2 2" xfId="33508" xr:uid="{00000000-0005-0000-0000-0000C9840000}"/>
    <cellStyle name="Normal 7 5 2 9 2 3" xfId="33509" xr:uid="{00000000-0005-0000-0000-0000CA840000}"/>
    <cellStyle name="Normal 7 5 2 9 3" xfId="33510" xr:uid="{00000000-0005-0000-0000-0000CB840000}"/>
    <cellStyle name="Normal 7 5 2 9 3 2" xfId="33511" xr:uid="{00000000-0005-0000-0000-0000CC840000}"/>
    <cellStyle name="Normal 7 5 2 9 4" xfId="33512" xr:uid="{00000000-0005-0000-0000-0000CD840000}"/>
    <cellStyle name="Normal 7 5 20" xfId="33513" xr:uid="{00000000-0005-0000-0000-0000CE840000}"/>
    <cellStyle name="Normal 7 5 21" xfId="33514" xr:uid="{00000000-0005-0000-0000-0000CF840000}"/>
    <cellStyle name="Normal 7 5 3" xfId="583" xr:uid="{00000000-0005-0000-0000-0000D0840000}"/>
    <cellStyle name="Normal 7 5 3 10" xfId="33515" xr:uid="{00000000-0005-0000-0000-0000D1840000}"/>
    <cellStyle name="Normal 7 5 3 10 2" xfId="33516" xr:uid="{00000000-0005-0000-0000-0000D2840000}"/>
    <cellStyle name="Normal 7 5 3 10 2 2" xfId="33517" xr:uid="{00000000-0005-0000-0000-0000D3840000}"/>
    <cellStyle name="Normal 7 5 3 10 2 2 2" xfId="33518" xr:uid="{00000000-0005-0000-0000-0000D4840000}"/>
    <cellStyle name="Normal 7 5 3 10 2 3" xfId="33519" xr:uid="{00000000-0005-0000-0000-0000D5840000}"/>
    <cellStyle name="Normal 7 5 3 10 3" xfId="33520" xr:uid="{00000000-0005-0000-0000-0000D6840000}"/>
    <cellStyle name="Normal 7 5 3 10 3 2" xfId="33521" xr:uid="{00000000-0005-0000-0000-0000D7840000}"/>
    <cellStyle name="Normal 7 5 3 10 4" xfId="33522" xr:uid="{00000000-0005-0000-0000-0000D8840000}"/>
    <cellStyle name="Normal 7 5 3 11" xfId="33523" xr:uid="{00000000-0005-0000-0000-0000D9840000}"/>
    <cellStyle name="Normal 7 5 3 11 2" xfId="33524" xr:uid="{00000000-0005-0000-0000-0000DA840000}"/>
    <cellStyle name="Normal 7 5 3 11 2 2" xfId="33525" xr:uid="{00000000-0005-0000-0000-0000DB840000}"/>
    <cellStyle name="Normal 7 5 3 11 3" xfId="33526" xr:uid="{00000000-0005-0000-0000-0000DC840000}"/>
    <cellStyle name="Normal 7 5 3 12" xfId="33527" xr:uid="{00000000-0005-0000-0000-0000DD840000}"/>
    <cellStyle name="Normal 7 5 3 12 2" xfId="33528" xr:uid="{00000000-0005-0000-0000-0000DE840000}"/>
    <cellStyle name="Normal 7 5 3 13" xfId="33529" xr:uid="{00000000-0005-0000-0000-0000DF840000}"/>
    <cellStyle name="Normal 7 5 3 13 2" xfId="33530" xr:uid="{00000000-0005-0000-0000-0000E0840000}"/>
    <cellStyle name="Normal 7 5 3 14" xfId="33531" xr:uid="{00000000-0005-0000-0000-0000E1840000}"/>
    <cellStyle name="Normal 7 5 3 15" xfId="33532" xr:uid="{00000000-0005-0000-0000-0000E2840000}"/>
    <cellStyle name="Normal 7 5 3 2" xfId="33533" xr:uid="{00000000-0005-0000-0000-0000E3840000}"/>
    <cellStyle name="Normal 7 5 3 2 10" xfId="33534" xr:uid="{00000000-0005-0000-0000-0000E4840000}"/>
    <cellStyle name="Normal 7 5 3 2 10 2" xfId="33535" xr:uid="{00000000-0005-0000-0000-0000E5840000}"/>
    <cellStyle name="Normal 7 5 3 2 11" xfId="33536" xr:uid="{00000000-0005-0000-0000-0000E6840000}"/>
    <cellStyle name="Normal 7 5 3 2 2" xfId="33537" xr:uid="{00000000-0005-0000-0000-0000E7840000}"/>
    <cellStyle name="Normal 7 5 3 2 2 2" xfId="33538" xr:uid="{00000000-0005-0000-0000-0000E8840000}"/>
    <cellStyle name="Normal 7 5 3 2 2 2 2" xfId="33539" xr:uid="{00000000-0005-0000-0000-0000E9840000}"/>
    <cellStyle name="Normal 7 5 3 2 2 2 2 2" xfId="33540" xr:uid="{00000000-0005-0000-0000-0000EA840000}"/>
    <cellStyle name="Normal 7 5 3 2 2 2 2 2 2" xfId="33541" xr:uid="{00000000-0005-0000-0000-0000EB840000}"/>
    <cellStyle name="Normal 7 5 3 2 2 2 2 2 2 2" xfId="33542" xr:uid="{00000000-0005-0000-0000-0000EC840000}"/>
    <cellStyle name="Normal 7 5 3 2 2 2 2 2 3" xfId="33543" xr:uid="{00000000-0005-0000-0000-0000ED840000}"/>
    <cellStyle name="Normal 7 5 3 2 2 2 2 3" xfId="33544" xr:uid="{00000000-0005-0000-0000-0000EE840000}"/>
    <cellStyle name="Normal 7 5 3 2 2 2 2 3 2" xfId="33545" xr:uid="{00000000-0005-0000-0000-0000EF840000}"/>
    <cellStyle name="Normal 7 5 3 2 2 2 2 4" xfId="33546" xr:uid="{00000000-0005-0000-0000-0000F0840000}"/>
    <cellStyle name="Normal 7 5 3 2 2 2 3" xfId="33547" xr:uid="{00000000-0005-0000-0000-0000F1840000}"/>
    <cellStyle name="Normal 7 5 3 2 2 2 3 2" xfId="33548" xr:uid="{00000000-0005-0000-0000-0000F2840000}"/>
    <cellStyle name="Normal 7 5 3 2 2 2 3 2 2" xfId="33549" xr:uid="{00000000-0005-0000-0000-0000F3840000}"/>
    <cellStyle name="Normal 7 5 3 2 2 2 3 2 2 2" xfId="33550" xr:uid="{00000000-0005-0000-0000-0000F4840000}"/>
    <cellStyle name="Normal 7 5 3 2 2 2 3 2 3" xfId="33551" xr:uid="{00000000-0005-0000-0000-0000F5840000}"/>
    <cellStyle name="Normal 7 5 3 2 2 2 3 3" xfId="33552" xr:uid="{00000000-0005-0000-0000-0000F6840000}"/>
    <cellStyle name="Normal 7 5 3 2 2 2 3 3 2" xfId="33553" xr:uid="{00000000-0005-0000-0000-0000F7840000}"/>
    <cellStyle name="Normal 7 5 3 2 2 2 3 4" xfId="33554" xr:uid="{00000000-0005-0000-0000-0000F8840000}"/>
    <cellStyle name="Normal 7 5 3 2 2 2 4" xfId="33555" xr:uid="{00000000-0005-0000-0000-0000F9840000}"/>
    <cellStyle name="Normal 7 5 3 2 2 2 4 2" xfId="33556" xr:uid="{00000000-0005-0000-0000-0000FA840000}"/>
    <cellStyle name="Normal 7 5 3 2 2 2 4 2 2" xfId="33557" xr:uid="{00000000-0005-0000-0000-0000FB840000}"/>
    <cellStyle name="Normal 7 5 3 2 2 2 4 2 2 2" xfId="33558" xr:uid="{00000000-0005-0000-0000-0000FC840000}"/>
    <cellStyle name="Normal 7 5 3 2 2 2 4 2 3" xfId="33559" xr:uid="{00000000-0005-0000-0000-0000FD840000}"/>
    <cellStyle name="Normal 7 5 3 2 2 2 4 3" xfId="33560" xr:uid="{00000000-0005-0000-0000-0000FE840000}"/>
    <cellStyle name="Normal 7 5 3 2 2 2 4 3 2" xfId="33561" xr:uid="{00000000-0005-0000-0000-0000FF840000}"/>
    <cellStyle name="Normal 7 5 3 2 2 2 4 4" xfId="33562" xr:uid="{00000000-0005-0000-0000-000000850000}"/>
    <cellStyle name="Normal 7 5 3 2 2 2 5" xfId="33563" xr:uid="{00000000-0005-0000-0000-000001850000}"/>
    <cellStyle name="Normal 7 5 3 2 2 2 5 2" xfId="33564" xr:uid="{00000000-0005-0000-0000-000002850000}"/>
    <cellStyle name="Normal 7 5 3 2 2 2 5 2 2" xfId="33565" xr:uid="{00000000-0005-0000-0000-000003850000}"/>
    <cellStyle name="Normal 7 5 3 2 2 2 5 3" xfId="33566" xr:uid="{00000000-0005-0000-0000-000004850000}"/>
    <cellStyle name="Normal 7 5 3 2 2 2 6" xfId="33567" xr:uid="{00000000-0005-0000-0000-000005850000}"/>
    <cellStyle name="Normal 7 5 3 2 2 2 6 2" xfId="33568" xr:uid="{00000000-0005-0000-0000-000006850000}"/>
    <cellStyle name="Normal 7 5 3 2 2 2 7" xfId="33569" xr:uid="{00000000-0005-0000-0000-000007850000}"/>
    <cellStyle name="Normal 7 5 3 2 2 3" xfId="33570" xr:uid="{00000000-0005-0000-0000-000008850000}"/>
    <cellStyle name="Normal 7 5 3 2 2 3 2" xfId="33571" xr:uid="{00000000-0005-0000-0000-000009850000}"/>
    <cellStyle name="Normal 7 5 3 2 2 3 2 2" xfId="33572" xr:uid="{00000000-0005-0000-0000-00000A850000}"/>
    <cellStyle name="Normal 7 5 3 2 2 3 2 2 2" xfId="33573" xr:uid="{00000000-0005-0000-0000-00000B850000}"/>
    <cellStyle name="Normal 7 5 3 2 2 3 2 3" xfId="33574" xr:uid="{00000000-0005-0000-0000-00000C850000}"/>
    <cellStyle name="Normal 7 5 3 2 2 3 3" xfId="33575" xr:uid="{00000000-0005-0000-0000-00000D850000}"/>
    <cellStyle name="Normal 7 5 3 2 2 3 3 2" xfId="33576" xr:uid="{00000000-0005-0000-0000-00000E850000}"/>
    <cellStyle name="Normal 7 5 3 2 2 3 4" xfId="33577" xr:uid="{00000000-0005-0000-0000-00000F850000}"/>
    <cellStyle name="Normal 7 5 3 2 2 4" xfId="33578" xr:uid="{00000000-0005-0000-0000-000010850000}"/>
    <cellStyle name="Normal 7 5 3 2 2 4 2" xfId="33579" xr:uid="{00000000-0005-0000-0000-000011850000}"/>
    <cellStyle name="Normal 7 5 3 2 2 4 2 2" xfId="33580" xr:uid="{00000000-0005-0000-0000-000012850000}"/>
    <cellStyle name="Normal 7 5 3 2 2 4 2 2 2" xfId="33581" xr:uid="{00000000-0005-0000-0000-000013850000}"/>
    <cellStyle name="Normal 7 5 3 2 2 4 2 3" xfId="33582" xr:uid="{00000000-0005-0000-0000-000014850000}"/>
    <cellStyle name="Normal 7 5 3 2 2 4 3" xfId="33583" xr:uid="{00000000-0005-0000-0000-000015850000}"/>
    <cellStyle name="Normal 7 5 3 2 2 4 3 2" xfId="33584" xr:uid="{00000000-0005-0000-0000-000016850000}"/>
    <cellStyle name="Normal 7 5 3 2 2 4 4" xfId="33585" xr:uid="{00000000-0005-0000-0000-000017850000}"/>
    <cellStyle name="Normal 7 5 3 2 2 5" xfId="33586" xr:uid="{00000000-0005-0000-0000-000018850000}"/>
    <cellStyle name="Normal 7 5 3 2 2 5 2" xfId="33587" xr:uid="{00000000-0005-0000-0000-000019850000}"/>
    <cellStyle name="Normal 7 5 3 2 2 5 2 2" xfId="33588" xr:uid="{00000000-0005-0000-0000-00001A850000}"/>
    <cellStyle name="Normal 7 5 3 2 2 5 2 2 2" xfId="33589" xr:uid="{00000000-0005-0000-0000-00001B850000}"/>
    <cellStyle name="Normal 7 5 3 2 2 5 2 3" xfId="33590" xr:uid="{00000000-0005-0000-0000-00001C850000}"/>
    <cellStyle name="Normal 7 5 3 2 2 5 3" xfId="33591" xr:uid="{00000000-0005-0000-0000-00001D850000}"/>
    <cellStyle name="Normal 7 5 3 2 2 5 3 2" xfId="33592" xr:uid="{00000000-0005-0000-0000-00001E850000}"/>
    <cellStyle name="Normal 7 5 3 2 2 5 4" xfId="33593" xr:uid="{00000000-0005-0000-0000-00001F850000}"/>
    <cellStyle name="Normal 7 5 3 2 2 6" xfId="33594" xr:uid="{00000000-0005-0000-0000-000020850000}"/>
    <cellStyle name="Normal 7 5 3 2 2 6 2" xfId="33595" xr:uid="{00000000-0005-0000-0000-000021850000}"/>
    <cellStyle name="Normal 7 5 3 2 2 6 2 2" xfId="33596" xr:uid="{00000000-0005-0000-0000-000022850000}"/>
    <cellStyle name="Normal 7 5 3 2 2 6 3" xfId="33597" xr:uid="{00000000-0005-0000-0000-000023850000}"/>
    <cellStyle name="Normal 7 5 3 2 2 7" xfId="33598" xr:uid="{00000000-0005-0000-0000-000024850000}"/>
    <cellStyle name="Normal 7 5 3 2 2 7 2" xfId="33599" xr:uid="{00000000-0005-0000-0000-000025850000}"/>
    <cellStyle name="Normal 7 5 3 2 2 8" xfId="33600" xr:uid="{00000000-0005-0000-0000-000026850000}"/>
    <cellStyle name="Normal 7 5 3 2 2 8 2" xfId="33601" xr:uid="{00000000-0005-0000-0000-000027850000}"/>
    <cellStyle name="Normal 7 5 3 2 2 9" xfId="33602" xr:uid="{00000000-0005-0000-0000-000028850000}"/>
    <cellStyle name="Normal 7 5 3 2 3" xfId="33603" xr:uid="{00000000-0005-0000-0000-000029850000}"/>
    <cellStyle name="Normal 7 5 3 2 3 2" xfId="33604" xr:uid="{00000000-0005-0000-0000-00002A850000}"/>
    <cellStyle name="Normal 7 5 3 2 3 2 2" xfId="33605" xr:uid="{00000000-0005-0000-0000-00002B850000}"/>
    <cellStyle name="Normal 7 5 3 2 3 2 2 2" xfId="33606" xr:uid="{00000000-0005-0000-0000-00002C850000}"/>
    <cellStyle name="Normal 7 5 3 2 3 2 2 2 2" xfId="33607" xr:uid="{00000000-0005-0000-0000-00002D850000}"/>
    <cellStyle name="Normal 7 5 3 2 3 2 2 3" xfId="33608" xr:uid="{00000000-0005-0000-0000-00002E850000}"/>
    <cellStyle name="Normal 7 5 3 2 3 2 3" xfId="33609" xr:uid="{00000000-0005-0000-0000-00002F850000}"/>
    <cellStyle name="Normal 7 5 3 2 3 2 3 2" xfId="33610" xr:uid="{00000000-0005-0000-0000-000030850000}"/>
    <cellStyle name="Normal 7 5 3 2 3 2 4" xfId="33611" xr:uid="{00000000-0005-0000-0000-000031850000}"/>
    <cellStyle name="Normal 7 5 3 2 3 3" xfId="33612" xr:uid="{00000000-0005-0000-0000-000032850000}"/>
    <cellStyle name="Normal 7 5 3 2 3 3 2" xfId="33613" xr:uid="{00000000-0005-0000-0000-000033850000}"/>
    <cellStyle name="Normal 7 5 3 2 3 3 2 2" xfId="33614" xr:uid="{00000000-0005-0000-0000-000034850000}"/>
    <cellStyle name="Normal 7 5 3 2 3 3 2 2 2" xfId="33615" xr:uid="{00000000-0005-0000-0000-000035850000}"/>
    <cellStyle name="Normal 7 5 3 2 3 3 2 3" xfId="33616" xr:uid="{00000000-0005-0000-0000-000036850000}"/>
    <cellStyle name="Normal 7 5 3 2 3 3 3" xfId="33617" xr:uid="{00000000-0005-0000-0000-000037850000}"/>
    <cellStyle name="Normal 7 5 3 2 3 3 3 2" xfId="33618" xr:uid="{00000000-0005-0000-0000-000038850000}"/>
    <cellStyle name="Normal 7 5 3 2 3 3 4" xfId="33619" xr:uid="{00000000-0005-0000-0000-000039850000}"/>
    <cellStyle name="Normal 7 5 3 2 3 4" xfId="33620" xr:uid="{00000000-0005-0000-0000-00003A850000}"/>
    <cellStyle name="Normal 7 5 3 2 3 4 2" xfId="33621" xr:uid="{00000000-0005-0000-0000-00003B850000}"/>
    <cellStyle name="Normal 7 5 3 2 3 4 2 2" xfId="33622" xr:uid="{00000000-0005-0000-0000-00003C850000}"/>
    <cellStyle name="Normal 7 5 3 2 3 4 2 2 2" xfId="33623" xr:uid="{00000000-0005-0000-0000-00003D850000}"/>
    <cellStyle name="Normal 7 5 3 2 3 4 2 3" xfId="33624" xr:uid="{00000000-0005-0000-0000-00003E850000}"/>
    <cellStyle name="Normal 7 5 3 2 3 4 3" xfId="33625" xr:uid="{00000000-0005-0000-0000-00003F850000}"/>
    <cellStyle name="Normal 7 5 3 2 3 4 3 2" xfId="33626" xr:uid="{00000000-0005-0000-0000-000040850000}"/>
    <cellStyle name="Normal 7 5 3 2 3 4 4" xfId="33627" xr:uid="{00000000-0005-0000-0000-000041850000}"/>
    <cellStyle name="Normal 7 5 3 2 3 5" xfId="33628" xr:uid="{00000000-0005-0000-0000-000042850000}"/>
    <cellStyle name="Normal 7 5 3 2 3 5 2" xfId="33629" xr:uid="{00000000-0005-0000-0000-000043850000}"/>
    <cellStyle name="Normal 7 5 3 2 3 5 2 2" xfId="33630" xr:uid="{00000000-0005-0000-0000-000044850000}"/>
    <cellStyle name="Normal 7 5 3 2 3 5 3" xfId="33631" xr:uid="{00000000-0005-0000-0000-000045850000}"/>
    <cellStyle name="Normal 7 5 3 2 3 6" xfId="33632" xr:uid="{00000000-0005-0000-0000-000046850000}"/>
    <cellStyle name="Normal 7 5 3 2 3 6 2" xfId="33633" xr:uid="{00000000-0005-0000-0000-000047850000}"/>
    <cellStyle name="Normal 7 5 3 2 3 7" xfId="33634" xr:uid="{00000000-0005-0000-0000-000048850000}"/>
    <cellStyle name="Normal 7 5 3 2 4" xfId="33635" xr:uid="{00000000-0005-0000-0000-000049850000}"/>
    <cellStyle name="Normal 7 5 3 2 4 2" xfId="33636" xr:uid="{00000000-0005-0000-0000-00004A850000}"/>
    <cellStyle name="Normal 7 5 3 2 4 2 2" xfId="33637" xr:uid="{00000000-0005-0000-0000-00004B850000}"/>
    <cellStyle name="Normal 7 5 3 2 4 2 2 2" xfId="33638" xr:uid="{00000000-0005-0000-0000-00004C850000}"/>
    <cellStyle name="Normal 7 5 3 2 4 2 3" xfId="33639" xr:uid="{00000000-0005-0000-0000-00004D850000}"/>
    <cellStyle name="Normal 7 5 3 2 4 3" xfId="33640" xr:uid="{00000000-0005-0000-0000-00004E850000}"/>
    <cellStyle name="Normal 7 5 3 2 4 3 2" xfId="33641" xr:uid="{00000000-0005-0000-0000-00004F850000}"/>
    <cellStyle name="Normal 7 5 3 2 4 4" xfId="33642" xr:uid="{00000000-0005-0000-0000-000050850000}"/>
    <cellStyle name="Normal 7 5 3 2 5" xfId="33643" xr:uid="{00000000-0005-0000-0000-000051850000}"/>
    <cellStyle name="Normal 7 5 3 2 5 2" xfId="33644" xr:uid="{00000000-0005-0000-0000-000052850000}"/>
    <cellStyle name="Normal 7 5 3 2 5 2 2" xfId="33645" xr:uid="{00000000-0005-0000-0000-000053850000}"/>
    <cellStyle name="Normal 7 5 3 2 5 2 2 2" xfId="33646" xr:uid="{00000000-0005-0000-0000-000054850000}"/>
    <cellStyle name="Normal 7 5 3 2 5 2 3" xfId="33647" xr:uid="{00000000-0005-0000-0000-000055850000}"/>
    <cellStyle name="Normal 7 5 3 2 5 3" xfId="33648" xr:uid="{00000000-0005-0000-0000-000056850000}"/>
    <cellStyle name="Normal 7 5 3 2 5 3 2" xfId="33649" xr:uid="{00000000-0005-0000-0000-000057850000}"/>
    <cellStyle name="Normal 7 5 3 2 5 4" xfId="33650" xr:uid="{00000000-0005-0000-0000-000058850000}"/>
    <cellStyle name="Normal 7 5 3 2 6" xfId="33651" xr:uid="{00000000-0005-0000-0000-000059850000}"/>
    <cellStyle name="Normal 7 5 3 2 6 2" xfId="33652" xr:uid="{00000000-0005-0000-0000-00005A850000}"/>
    <cellStyle name="Normal 7 5 3 2 6 2 2" xfId="33653" xr:uid="{00000000-0005-0000-0000-00005B850000}"/>
    <cellStyle name="Normal 7 5 3 2 6 2 2 2" xfId="33654" xr:uid="{00000000-0005-0000-0000-00005C850000}"/>
    <cellStyle name="Normal 7 5 3 2 6 2 3" xfId="33655" xr:uid="{00000000-0005-0000-0000-00005D850000}"/>
    <cellStyle name="Normal 7 5 3 2 6 3" xfId="33656" xr:uid="{00000000-0005-0000-0000-00005E850000}"/>
    <cellStyle name="Normal 7 5 3 2 6 3 2" xfId="33657" xr:uid="{00000000-0005-0000-0000-00005F850000}"/>
    <cellStyle name="Normal 7 5 3 2 6 4" xfId="33658" xr:uid="{00000000-0005-0000-0000-000060850000}"/>
    <cellStyle name="Normal 7 5 3 2 7" xfId="33659" xr:uid="{00000000-0005-0000-0000-000061850000}"/>
    <cellStyle name="Normal 7 5 3 2 7 2" xfId="33660" xr:uid="{00000000-0005-0000-0000-000062850000}"/>
    <cellStyle name="Normal 7 5 3 2 7 2 2" xfId="33661" xr:uid="{00000000-0005-0000-0000-000063850000}"/>
    <cellStyle name="Normal 7 5 3 2 7 2 2 2" xfId="33662" xr:uid="{00000000-0005-0000-0000-000064850000}"/>
    <cellStyle name="Normal 7 5 3 2 7 2 3" xfId="33663" xr:uid="{00000000-0005-0000-0000-000065850000}"/>
    <cellStyle name="Normal 7 5 3 2 7 3" xfId="33664" xr:uid="{00000000-0005-0000-0000-000066850000}"/>
    <cellStyle name="Normal 7 5 3 2 7 3 2" xfId="33665" xr:uid="{00000000-0005-0000-0000-000067850000}"/>
    <cellStyle name="Normal 7 5 3 2 7 4" xfId="33666" xr:uid="{00000000-0005-0000-0000-000068850000}"/>
    <cellStyle name="Normal 7 5 3 2 8" xfId="33667" xr:uid="{00000000-0005-0000-0000-000069850000}"/>
    <cellStyle name="Normal 7 5 3 2 8 2" xfId="33668" xr:uid="{00000000-0005-0000-0000-00006A850000}"/>
    <cellStyle name="Normal 7 5 3 2 8 2 2" xfId="33669" xr:uid="{00000000-0005-0000-0000-00006B850000}"/>
    <cellStyle name="Normal 7 5 3 2 8 3" xfId="33670" xr:uid="{00000000-0005-0000-0000-00006C850000}"/>
    <cellStyle name="Normal 7 5 3 2 9" xfId="33671" xr:uid="{00000000-0005-0000-0000-00006D850000}"/>
    <cellStyle name="Normal 7 5 3 2 9 2" xfId="33672" xr:uid="{00000000-0005-0000-0000-00006E850000}"/>
    <cellStyle name="Normal 7 5 3 3" xfId="33673" xr:uid="{00000000-0005-0000-0000-00006F850000}"/>
    <cellStyle name="Normal 7 5 3 3 10" xfId="33674" xr:uid="{00000000-0005-0000-0000-000070850000}"/>
    <cellStyle name="Normal 7 5 3 3 2" xfId="33675" xr:uid="{00000000-0005-0000-0000-000071850000}"/>
    <cellStyle name="Normal 7 5 3 3 2 2" xfId="33676" xr:uid="{00000000-0005-0000-0000-000072850000}"/>
    <cellStyle name="Normal 7 5 3 3 2 2 2" xfId="33677" xr:uid="{00000000-0005-0000-0000-000073850000}"/>
    <cellStyle name="Normal 7 5 3 3 2 2 2 2" xfId="33678" xr:uid="{00000000-0005-0000-0000-000074850000}"/>
    <cellStyle name="Normal 7 5 3 3 2 2 2 2 2" xfId="33679" xr:uid="{00000000-0005-0000-0000-000075850000}"/>
    <cellStyle name="Normal 7 5 3 3 2 2 2 3" xfId="33680" xr:uid="{00000000-0005-0000-0000-000076850000}"/>
    <cellStyle name="Normal 7 5 3 3 2 2 3" xfId="33681" xr:uid="{00000000-0005-0000-0000-000077850000}"/>
    <cellStyle name="Normal 7 5 3 3 2 2 3 2" xfId="33682" xr:uid="{00000000-0005-0000-0000-000078850000}"/>
    <cellStyle name="Normal 7 5 3 3 2 2 4" xfId="33683" xr:uid="{00000000-0005-0000-0000-000079850000}"/>
    <cellStyle name="Normal 7 5 3 3 2 3" xfId="33684" xr:uid="{00000000-0005-0000-0000-00007A850000}"/>
    <cellStyle name="Normal 7 5 3 3 2 3 2" xfId="33685" xr:uid="{00000000-0005-0000-0000-00007B850000}"/>
    <cellStyle name="Normal 7 5 3 3 2 3 2 2" xfId="33686" xr:uid="{00000000-0005-0000-0000-00007C850000}"/>
    <cellStyle name="Normal 7 5 3 3 2 3 2 2 2" xfId="33687" xr:uid="{00000000-0005-0000-0000-00007D850000}"/>
    <cellStyle name="Normal 7 5 3 3 2 3 2 3" xfId="33688" xr:uid="{00000000-0005-0000-0000-00007E850000}"/>
    <cellStyle name="Normal 7 5 3 3 2 3 3" xfId="33689" xr:uid="{00000000-0005-0000-0000-00007F850000}"/>
    <cellStyle name="Normal 7 5 3 3 2 3 3 2" xfId="33690" xr:uid="{00000000-0005-0000-0000-000080850000}"/>
    <cellStyle name="Normal 7 5 3 3 2 3 4" xfId="33691" xr:uid="{00000000-0005-0000-0000-000081850000}"/>
    <cellStyle name="Normal 7 5 3 3 2 4" xfId="33692" xr:uid="{00000000-0005-0000-0000-000082850000}"/>
    <cellStyle name="Normal 7 5 3 3 2 4 2" xfId="33693" xr:uid="{00000000-0005-0000-0000-000083850000}"/>
    <cellStyle name="Normal 7 5 3 3 2 4 2 2" xfId="33694" xr:uid="{00000000-0005-0000-0000-000084850000}"/>
    <cellStyle name="Normal 7 5 3 3 2 4 2 2 2" xfId="33695" xr:uid="{00000000-0005-0000-0000-000085850000}"/>
    <cellStyle name="Normal 7 5 3 3 2 4 2 3" xfId="33696" xr:uid="{00000000-0005-0000-0000-000086850000}"/>
    <cellStyle name="Normal 7 5 3 3 2 4 3" xfId="33697" xr:uid="{00000000-0005-0000-0000-000087850000}"/>
    <cellStyle name="Normal 7 5 3 3 2 4 3 2" xfId="33698" xr:uid="{00000000-0005-0000-0000-000088850000}"/>
    <cellStyle name="Normal 7 5 3 3 2 4 4" xfId="33699" xr:uid="{00000000-0005-0000-0000-000089850000}"/>
    <cellStyle name="Normal 7 5 3 3 2 5" xfId="33700" xr:uid="{00000000-0005-0000-0000-00008A850000}"/>
    <cellStyle name="Normal 7 5 3 3 2 5 2" xfId="33701" xr:uid="{00000000-0005-0000-0000-00008B850000}"/>
    <cellStyle name="Normal 7 5 3 3 2 5 2 2" xfId="33702" xr:uid="{00000000-0005-0000-0000-00008C850000}"/>
    <cellStyle name="Normal 7 5 3 3 2 5 3" xfId="33703" xr:uid="{00000000-0005-0000-0000-00008D850000}"/>
    <cellStyle name="Normal 7 5 3 3 2 6" xfId="33704" xr:uid="{00000000-0005-0000-0000-00008E850000}"/>
    <cellStyle name="Normal 7 5 3 3 2 6 2" xfId="33705" xr:uid="{00000000-0005-0000-0000-00008F850000}"/>
    <cellStyle name="Normal 7 5 3 3 2 7" xfId="33706" xr:uid="{00000000-0005-0000-0000-000090850000}"/>
    <cellStyle name="Normal 7 5 3 3 3" xfId="33707" xr:uid="{00000000-0005-0000-0000-000091850000}"/>
    <cellStyle name="Normal 7 5 3 3 3 2" xfId="33708" xr:uid="{00000000-0005-0000-0000-000092850000}"/>
    <cellStyle name="Normal 7 5 3 3 3 2 2" xfId="33709" xr:uid="{00000000-0005-0000-0000-000093850000}"/>
    <cellStyle name="Normal 7 5 3 3 3 2 2 2" xfId="33710" xr:uid="{00000000-0005-0000-0000-000094850000}"/>
    <cellStyle name="Normal 7 5 3 3 3 2 3" xfId="33711" xr:uid="{00000000-0005-0000-0000-000095850000}"/>
    <cellStyle name="Normal 7 5 3 3 3 3" xfId="33712" xr:uid="{00000000-0005-0000-0000-000096850000}"/>
    <cellStyle name="Normal 7 5 3 3 3 3 2" xfId="33713" xr:uid="{00000000-0005-0000-0000-000097850000}"/>
    <cellStyle name="Normal 7 5 3 3 3 4" xfId="33714" xr:uid="{00000000-0005-0000-0000-000098850000}"/>
    <cellStyle name="Normal 7 5 3 3 4" xfId="33715" xr:uid="{00000000-0005-0000-0000-000099850000}"/>
    <cellStyle name="Normal 7 5 3 3 4 2" xfId="33716" xr:uid="{00000000-0005-0000-0000-00009A850000}"/>
    <cellStyle name="Normal 7 5 3 3 4 2 2" xfId="33717" xr:uid="{00000000-0005-0000-0000-00009B850000}"/>
    <cellStyle name="Normal 7 5 3 3 4 2 2 2" xfId="33718" xr:uid="{00000000-0005-0000-0000-00009C850000}"/>
    <cellStyle name="Normal 7 5 3 3 4 2 3" xfId="33719" xr:uid="{00000000-0005-0000-0000-00009D850000}"/>
    <cellStyle name="Normal 7 5 3 3 4 3" xfId="33720" xr:uid="{00000000-0005-0000-0000-00009E850000}"/>
    <cellStyle name="Normal 7 5 3 3 4 3 2" xfId="33721" xr:uid="{00000000-0005-0000-0000-00009F850000}"/>
    <cellStyle name="Normal 7 5 3 3 4 4" xfId="33722" xr:uid="{00000000-0005-0000-0000-0000A0850000}"/>
    <cellStyle name="Normal 7 5 3 3 5" xfId="33723" xr:uid="{00000000-0005-0000-0000-0000A1850000}"/>
    <cellStyle name="Normal 7 5 3 3 5 2" xfId="33724" xr:uid="{00000000-0005-0000-0000-0000A2850000}"/>
    <cellStyle name="Normal 7 5 3 3 5 2 2" xfId="33725" xr:uid="{00000000-0005-0000-0000-0000A3850000}"/>
    <cellStyle name="Normal 7 5 3 3 5 2 2 2" xfId="33726" xr:uid="{00000000-0005-0000-0000-0000A4850000}"/>
    <cellStyle name="Normal 7 5 3 3 5 2 3" xfId="33727" xr:uid="{00000000-0005-0000-0000-0000A5850000}"/>
    <cellStyle name="Normal 7 5 3 3 5 3" xfId="33728" xr:uid="{00000000-0005-0000-0000-0000A6850000}"/>
    <cellStyle name="Normal 7 5 3 3 5 3 2" xfId="33729" xr:uid="{00000000-0005-0000-0000-0000A7850000}"/>
    <cellStyle name="Normal 7 5 3 3 5 4" xfId="33730" xr:uid="{00000000-0005-0000-0000-0000A8850000}"/>
    <cellStyle name="Normal 7 5 3 3 6" xfId="33731" xr:uid="{00000000-0005-0000-0000-0000A9850000}"/>
    <cellStyle name="Normal 7 5 3 3 6 2" xfId="33732" xr:uid="{00000000-0005-0000-0000-0000AA850000}"/>
    <cellStyle name="Normal 7 5 3 3 6 2 2" xfId="33733" xr:uid="{00000000-0005-0000-0000-0000AB850000}"/>
    <cellStyle name="Normal 7 5 3 3 6 2 2 2" xfId="33734" xr:uid="{00000000-0005-0000-0000-0000AC850000}"/>
    <cellStyle name="Normal 7 5 3 3 6 2 3" xfId="33735" xr:uid="{00000000-0005-0000-0000-0000AD850000}"/>
    <cellStyle name="Normal 7 5 3 3 6 3" xfId="33736" xr:uid="{00000000-0005-0000-0000-0000AE850000}"/>
    <cellStyle name="Normal 7 5 3 3 6 3 2" xfId="33737" xr:uid="{00000000-0005-0000-0000-0000AF850000}"/>
    <cellStyle name="Normal 7 5 3 3 6 4" xfId="33738" xr:uid="{00000000-0005-0000-0000-0000B0850000}"/>
    <cellStyle name="Normal 7 5 3 3 7" xfId="33739" xr:uid="{00000000-0005-0000-0000-0000B1850000}"/>
    <cellStyle name="Normal 7 5 3 3 7 2" xfId="33740" xr:uid="{00000000-0005-0000-0000-0000B2850000}"/>
    <cellStyle name="Normal 7 5 3 3 7 2 2" xfId="33741" xr:uid="{00000000-0005-0000-0000-0000B3850000}"/>
    <cellStyle name="Normal 7 5 3 3 7 3" xfId="33742" xr:uid="{00000000-0005-0000-0000-0000B4850000}"/>
    <cellStyle name="Normal 7 5 3 3 8" xfId="33743" xr:uid="{00000000-0005-0000-0000-0000B5850000}"/>
    <cellStyle name="Normal 7 5 3 3 8 2" xfId="33744" xr:uid="{00000000-0005-0000-0000-0000B6850000}"/>
    <cellStyle name="Normal 7 5 3 3 9" xfId="33745" xr:uid="{00000000-0005-0000-0000-0000B7850000}"/>
    <cellStyle name="Normal 7 5 3 3 9 2" xfId="33746" xr:uid="{00000000-0005-0000-0000-0000B8850000}"/>
    <cellStyle name="Normal 7 5 3 4" xfId="33747" xr:uid="{00000000-0005-0000-0000-0000B9850000}"/>
    <cellStyle name="Normal 7 5 3 4 2" xfId="33748" xr:uid="{00000000-0005-0000-0000-0000BA850000}"/>
    <cellStyle name="Normal 7 5 3 4 2 2" xfId="33749" xr:uid="{00000000-0005-0000-0000-0000BB850000}"/>
    <cellStyle name="Normal 7 5 3 4 2 2 2" xfId="33750" xr:uid="{00000000-0005-0000-0000-0000BC850000}"/>
    <cellStyle name="Normal 7 5 3 4 2 2 2 2" xfId="33751" xr:uid="{00000000-0005-0000-0000-0000BD850000}"/>
    <cellStyle name="Normal 7 5 3 4 2 2 2 2 2" xfId="33752" xr:uid="{00000000-0005-0000-0000-0000BE850000}"/>
    <cellStyle name="Normal 7 5 3 4 2 2 2 3" xfId="33753" xr:uid="{00000000-0005-0000-0000-0000BF850000}"/>
    <cellStyle name="Normal 7 5 3 4 2 2 3" xfId="33754" xr:uid="{00000000-0005-0000-0000-0000C0850000}"/>
    <cellStyle name="Normal 7 5 3 4 2 2 3 2" xfId="33755" xr:uid="{00000000-0005-0000-0000-0000C1850000}"/>
    <cellStyle name="Normal 7 5 3 4 2 2 4" xfId="33756" xr:uid="{00000000-0005-0000-0000-0000C2850000}"/>
    <cellStyle name="Normal 7 5 3 4 2 3" xfId="33757" xr:uid="{00000000-0005-0000-0000-0000C3850000}"/>
    <cellStyle name="Normal 7 5 3 4 2 3 2" xfId="33758" xr:uid="{00000000-0005-0000-0000-0000C4850000}"/>
    <cellStyle name="Normal 7 5 3 4 2 3 2 2" xfId="33759" xr:uid="{00000000-0005-0000-0000-0000C5850000}"/>
    <cellStyle name="Normal 7 5 3 4 2 3 2 2 2" xfId="33760" xr:uid="{00000000-0005-0000-0000-0000C6850000}"/>
    <cellStyle name="Normal 7 5 3 4 2 3 2 3" xfId="33761" xr:uid="{00000000-0005-0000-0000-0000C7850000}"/>
    <cellStyle name="Normal 7 5 3 4 2 3 3" xfId="33762" xr:uid="{00000000-0005-0000-0000-0000C8850000}"/>
    <cellStyle name="Normal 7 5 3 4 2 3 3 2" xfId="33763" xr:uid="{00000000-0005-0000-0000-0000C9850000}"/>
    <cellStyle name="Normal 7 5 3 4 2 3 4" xfId="33764" xr:uid="{00000000-0005-0000-0000-0000CA850000}"/>
    <cellStyle name="Normal 7 5 3 4 2 4" xfId="33765" xr:uid="{00000000-0005-0000-0000-0000CB850000}"/>
    <cellStyle name="Normal 7 5 3 4 2 4 2" xfId="33766" xr:uid="{00000000-0005-0000-0000-0000CC850000}"/>
    <cellStyle name="Normal 7 5 3 4 2 4 2 2" xfId="33767" xr:uid="{00000000-0005-0000-0000-0000CD850000}"/>
    <cellStyle name="Normal 7 5 3 4 2 4 2 2 2" xfId="33768" xr:uid="{00000000-0005-0000-0000-0000CE850000}"/>
    <cellStyle name="Normal 7 5 3 4 2 4 2 3" xfId="33769" xr:uid="{00000000-0005-0000-0000-0000CF850000}"/>
    <cellStyle name="Normal 7 5 3 4 2 4 3" xfId="33770" xr:uid="{00000000-0005-0000-0000-0000D0850000}"/>
    <cellStyle name="Normal 7 5 3 4 2 4 3 2" xfId="33771" xr:uid="{00000000-0005-0000-0000-0000D1850000}"/>
    <cellStyle name="Normal 7 5 3 4 2 4 4" xfId="33772" xr:uid="{00000000-0005-0000-0000-0000D2850000}"/>
    <cellStyle name="Normal 7 5 3 4 2 5" xfId="33773" xr:uid="{00000000-0005-0000-0000-0000D3850000}"/>
    <cellStyle name="Normal 7 5 3 4 2 5 2" xfId="33774" xr:uid="{00000000-0005-0000-0000-0000D4850000}"/>
    <cellStyle name="Normal 7 5 3 4 2 5 2 2" xfId="33775" xr:uid="{00000000-0005-0000-0000-0000D5850000}"/>
    <cellStyle name="Normal 7 5 3 4 2 5 3" xfId="33776" xr:uid="{00000000-0005-0000-0000-0000D6850000}"/>
    <cellStyle name="Normal 7 5 3 4 2 6" xfId="33777" xr:uid="{00000000-0005-0000-0000-0000D7850000}"/>
    <cellStyle name="Normal 7 5 3 4 2 6 2" xfId="33778" xr:uid="{00000000-0005-0000-0000-0000D8850000}"/>
    <cellStyle name="Normal 7 5 3 4 2 7" xfId="33779" xr:uid="{00000000-0005-0000-0000-0000D9850000}"/>
    <cellStyle name="Normal 7 5 3 4 3" xfId="33780" xr:uid="{00000000-0005-0000-0000-0000DA850000}"/>
    <cellStyle name="Normal 7 5 3 4 3 2" xfId="33781" xr:uid="{00000000-0005-0000-0000-0000DB850000}"/>
    <cellStyle name="Normal 7 5 3 4 3 2 2" xfId="33782" xr:uid="{00000000-0005-0000-0000-0000DC850000}"/>
    <cellStyle name="Normal 7 5 3 4 3 2 2 2" xfId="33783" xr:uid="{00000000-0005-0000-0000-0000DD850000}"/>
    <cellStyle name="Normal 7 5 3 4 3 2 3" xfId="33784" xr:uid="{00000000-0005-0000-0000-0000DE850000}"/>
    <cellStyle name="Normal 7 5 3 4 3 3" xfId="33785" xr:uid="{00000000-0005-0000-0000-0000DF850000}"/>
    <cellStyle name="Normal 7 5 3 4 3 3 2" xfId="33786" xr:uid="{00000000-0005-0000-0000-0000E0850000}"/>
    <cellStyle name="Normal 7 5 3 4 3 4" xfId="33787" xr:uid="{00000000-0005-0000-0000-0000E1850000}"/>
    <cellStyle name="Normal 7 5 3 4 4" xfId="33788" xr:uid="{00000000-0005-0000-0000-0000E2850000}"/>
    <cellStyle name="Normal 7 5 3 4 4 2" xfId="33789" xr:uid="{00000000-0005-0000-0000-0000E3850000}"/>
    <cellStyle name="Normal 7 5 3 4 4 2 2" xfId="33790" xr:uid="{00000000-0005-0000-0000-0000E4850000}"/>
    <cellStyle name="Normal 7 5 3 4 4 2 2 2" xfId="33791" xr:uid="{00000000-0005-0000-0000-0000E5850000}"/>
    <cellStyle name="Normal 7 5 3 4 4 2 3" xfId="33792" xr:uid="{00000000-0005-0000-0000-0000E6850000}"/>
    <cellStyle name="Normal 7 5 3 4 4 3" xfId="33793" xr:uid="{00000000-0005-0000-0000-0000E7850000}"/>
    <cellStyle name="Normal 7 5 3 4 4 3 2" xfId="33794" xr:uid="{00000000-0005-0000-0000-0000E8850000}"/>
    <cellStyle name="Normal 7 5 3 4 4 4" xfId="33795" xr:uid="{00000000-0005-0000-0000-0000E9850000}"/>
    <cellStyle name="Normal 7 5 3 4 5" xfId="33796" xr:uid="{00000000-0005-0000-0000-0000EA850000}"/>
    <cellStyle name="Normal 7 5 3 4 5 2" xfId="33797" xr:uid="{00000000-0005-0000-0000-0000EB850000}"/>
    <cellStyle name="Normal 7 5 3 4 5 2 2" xfId="33798" xr:uid="{00000000-0005-0000-0000-0000EC850000}"/>
    <cellStyle name="Normal 7 5 3 4 5 2 2 2" xfId="33799" xr:uid="{00000000-0005-0000-0000-0000ED850000}"/>
    <cellStyle name="Normal 7 5 3 4 5 2 3" xfId="33800" xr:uid="{00000000-0005-0000-0000-0000EE850000}"/>
    <cellStyle name="Normal 7 5 3 4 5 3" xfId="33801" xr:uid="{00000000-0005-0000-0000-0000EF850000}"/>
    <cellStyle name="Normal 7 5 3 4 5 3 2" xfId="33802" xr:uid="{00000000-0005-0000-0000-0000F0850000}"/>
    <cellStyle name="Normal 7 5 3 4 5 4" xfId="33803" xr:uid="{00000000-0005-0000-0000-0000F1850000}"/>
    <cellStyle name="Normal 7 5 3 4 6" xfId="33804" xr:uid="{00000000-0005-0000-0000-0000F2850000}"/>
    <cellStyle name="Normal 7 5 3 4 6 2" xfId="33805" xr:uid="{00000000-0005-0000-0000-0000F3850000}"/>
    <cellStyle name="Normal 7 5 3 4 6 2 2" xfId="33806" xr:uid="{00000000-0005-0000-0000-0000F4850000}"/>
    <cellStyle name="Normal 7 5 3 4 6 3" xfId="33807" xr:uid="{00000000-0005-0000-0000-0000F5850000}"/>
    <cellStyle name="Normal 7 5 3 4 7" xfId="33808" xr:uid="{00000000-0005-0000-0000-0000F6850000}"/>
    <cellStyle name="Normal 7 5 3 4 7 2" xfId="33809" xr:uid="{00000000-0005-0000-0000-0000F7850000}"/>
    <cellStyle name="Normal 7 5 3 4 8" xfId="33810" xr:uid="{00000000-0005-0000-0000-0000F8850000}"/>
    <cellStyle name="Normal 7 5 3 4 8 2" xfId="33811" xr:uid="{00000000-0005-0000-0000-0000F9850000}"/>
    <cellStyle name="Normal 7 5 3 4 9" xfId="33812" xr:uid="{00000000-0005-0000-0000-0000FA850000}"/>
    <cellStyle name="Normal 7 5 3 5" xfId="33813" xr:uid="{00000000-0005-0000-0000-0000FB850000}"/>
    <cellStyle name="Normal 7 5 3 5 2" xfId="33814" xr:uid="{00000000-0005-0000-0000-0000FC850000}"/>
    <cellStyle name="Normal 7 5 3 5 2 2" xfId="33815" xr:uid="{00000000-0005-0000-0000-0000FD850000}"/>
    <cellStyle name="Normal 7 5 3 5 2 2 2" xfId="33816" xr:uid="{00000000-0005-0000-0000-0000FE850000}"/>
    <cellStyle name="Normal 7 5 3 5 2 2 2 2" xfId="33817" xr:uid="{00000000-0005-0000-0000-0000FF850000}"/>
    <cellStyle name="Normal 7 5 3 5 2 2 2 2 2" xfId="33818" xr:uid="{00000000-0005-0000-0000-000000860000}"/>
    <cellStyle name="Normal 7 5 3 5 2 2 2 3" xfId="33819" xr:uid="{00000000-0005-0000-0000-000001860000}"/>
    <cellStyle name="Normal 7 5 3 5 2 2 3" xfId="33820" xr:uid="{00000000-0005-0000-0000-000002860000}"/>
    <cellStyle name="Normal 7 5 3 5 2 2 3 2" xfId="33821" xr:uid="{00000000-0005-0000-0000-000003860000}"/>
    <cellStyle name="Normal 7 5 3 5 2 2 4" xfId="33822" xr:uid="{00000000-0005-0000-0000-000004860000}"/>
    <cellStyle name="Normal 7 5 3 5 2 3" xfId="33823" xr:uid="{00000000-0005-0000-0000-000005860000}"/>
    <cellStyle name="Normal 7 5 3 5 2 3 2" xfId="33824" xr:uid="{00000000-0005-0000-0000-000006860000}"/>
    <cellStyle name="Normal 7 5 3 5 2 3 2 2" xfId="33825" xr:uid="{00000000-0005-0000-0000-000007860000}"/>
    <cellStyle name="Normal 7 5 3 5 2 3 2 2 2" xfId="33826" xr:uid="{00000000-0005-0000-0000-000008860000}"/>
    <cellStyle name="Normal 7 5 3 5 2 3 2 3" xfId="33827" xr:uid="{00000000-0005-0000-0000-000009860000}"/>
    <cellStyle name="Normal 7 5 3 5 2 3 3" xfId="33828" xr:uid="{00000000-0005-0000-0000-00000A860000}"/>
    <cellStyle name="Normal 7 5 3 5 2 3 3 2" xfId="33829" xr:uid="{00000000-0005-0000-0000-00000B860000}"/>
    <cellStyle name="Normal 7 5 3 5 2 3 4" xfId="33830" xr:uid="{00000000-0005-0000-0000-00000C860000}"/>
    <cellStyle name="Normal 7 5 3 5 2 4" xfId="33831" xr:uid="{00000000-0005-0000-0000-00000D860000}"/>
    <cellStyle name="Normal 7 5 3 5 2 4 2" xfId="33832" xr:uid="{00000000-0005-0000-0000-00000E860000}"/>
    <cellStyle name="Normal 7 5 3 5 2 4 2 2" xfId="33833" xr:uid="{00000000-0005-0000-0000-00000F860000}"/>
    <cellStyle name="Normal 7 5 3 5 2 4 2 2 2" xfId="33834" xr:uid="{00000000-0005-0000-0000-000010860000}"/>
    <cellStyle name="Normal 7 5 3 5 2 4 2 3" xfId="33835" xr:uid="{00000000-0005-0000-0000-000011860000}"/>
    <cellStyle name="Normal 7 5 3 5 2 4 3" xfId="33836" xr:uid="{00000000-0005-0000-0000-000012860000}"/>
    <cellStyle name="Normal 7 5 3 5 2 4 3 2" xfId="33837" xr:uid="{00000000-0005-0000-0000-000013860000}"/>
    <cellStyle name="Normal 7 5 3 5 2 4 4" xfId="33838" xr:uid="{00000000-0005-0000-0000-000014860000}"/>
    <cellStyle name="Normal 7 5 3 5 2 5" xfId="33839" xr:uid="{00000000-0005-0000-0000-000015860000}"/>
    <cellStyle name="Normal 7 5 3 5 2 5 2" xfId="33840" xr:uid="{00000000-0005-0000-0000-000016860000}"/>
    <cellStyle name="Normal 7 5 3 5 2 5 2 2" xfId="33841" xr:uid="{00000000-0005-0000-0000-000017860000}"/>
    <cellStyle name="Normal 7 5 3 5 2 5 3" xfId="33842" xr:uid="{00000000-0005-0000-0000-000018860000}"/>
    <cellStyle name="Normal 7 5 3 5 2 6" xfId="33843" xr:uid="{00000000-0005-0000-0000-000019860000}"/>
    <cellStyle name="Normal 7 5 3 5 2 6 2" xfId="33844" xr:uid="{00000000-0005-0000-0000-00001A860000}"/>
    <cellStyle name="Normal 7 5 3 5 2 7" xfId="33845" xr:uid="{00000000-0005-0000-0000-00001B860000}"/>
    <cellStyle name="Normal 7 5 3 5 3" xfId="33846" xr:uid="{00000000-0005-0000-0000-00001C860000}"/>
    <cellStyle name="Normal 7 5 3 5 3 2" xfId="33847" xr:uid="{00000000-0005-0000-0000-00001D860000}"/>
    <cellStyle name="Normal 7 5 3 5 3 2 2" xfId="33848" xr:uid="{00000000-0005-0000-0000-00001E860000}"/>
    <cellStyle name="Normal 7 5 3 5 3 2 2 2" xfId="33849" xr:uid="{00000000-0005-0000-0000-00001F860000}"/>
    <cellStyle name="Normal 7 5 3 5 3 2 3" xfId="33850" xr:uid="{00000000-0005-0000-0000-000020860000}"/>
    <cellStyle name="Normal 7 5 3 5 3 3" xfId="33851" xr:uid="{00000000-0005-0000-0000-000021860000}"/>
    <cellStyle name="Normal 7 5 3 5 3 3 2" xfId="33852" xr:uid="{00000000-0005-0000-0000-000022860000}"/>
    <cellStyle name="Normal 7 5 3 5 3 4" xfId="33853" xr:uid="{00000000-0005-0000-0000-000023860000}"/>
    <cellStyle name="Normal 7 5 3 5 4" xfId="33854" xr:uid="{00000000-0005-0000-0000-000024860000}"/>
    <cellStyle name="Normal 7 5 3 5 4 2" xfId="33855" xr:uid="{00000000-0005-0000-0000-000025860000}"/>
    <cellStyle name="Normal 7 5 3 5 4 2 2" xfId="33856" xr:uid="{00000000-0005-0000-0000-000026860000}"/>
    <cellStyle name="Normal 7 5 3 5 4 2 2 2" xfId="33857" xr:uid="{00000000-0005-0000-0000-000027860000}"/>
    <cellStyle name="Normal 7 5 3 5 4 2 3" xfId="33858" xr:uid="{00000000-0005-0000-0000-000028860000}"/>
    <cellStyle name="Normal 7 5 3 5 4 3" xfId="33859" xr:uid="{00000000-0005-0000-0000-000029860000}"/>
    <cellStyle name="Normal 7 5 3 5 4 3 2" xfId="33860" xr:uid="{00000000-0005-0000-0000-00002A860000}"/>
    <cellStyle name="Normal 7 5 3 5 4 4" xfId="33861" xr:uid="{00000000-0005-0000-0000-00002B860000}"/>
    <cellStyle name="Normal 7 5 3 5 5" xfId="33862" xr:uid="{00000000-0005-0000-0000-00002C860000}"/>
    <cellStyle name="Normal 7 5 3 5 5 2" xfId="33863" xr:uid="{00000000-0005-0000-0000-00002D860000}"/>
    <cellStyle name="Normal 7 5 3 5 5 2 2" xfId="33864" xr:uid="{00000000-0005-0000-0000-00002E860000}"/>
    <cellStyle name="Normal 7 5 3 5 5 2 2 2" xfId="33865" xr:uid="{00000000-0005-0000-0000-00002F860000}"/>
    <cellStyle name="Normal 7 5 3 5 5 2 3" xfId="33866" xr:uid="{00000000-0005-0000-0000-000030860000}"/>
    <cellStyle name="Normal 7 5 3 5 5 3" xfId="33867" xr:uid="{00000000-0005-0000-0000-000031860000}"/>
    <cellStyle name="Normal 7 5 3 5 5 3 2" xfId="33868" xr:uid="{00000000-0005-0000-0000-000032860000}"/>
    <cellStyle name="Normal 7 5 3 5 5 4" xfId="33869" xr:uid="{00000000-0005-0000-0000-000033860000}"/>
    <cellStyle name="Normal 7 5 3 5 6" xfId="33870" xr:uid="{00000000-0005-0000-0000-000034860000}"/>
    <cellStyle name="Normal 7 5 3 5 6 2" xfId="33871" xr:uid="{00000000-0005-0000-0000-000035860000}"/>
    <cellStyle name="Normal 7 5 3 5 6 2 2" xfId="33872" xr:uid="{00000000-0005-0000-0000-000036860000}"/>
    <cellStyle name="Normal 7 5 3 5 6 3" xfId="33873" xr:uid="{00000000-0005-0000-0000-000037860000}"/>
    <cellStyle name="Normal 7 5 3 5 7" xfId="33874" xr:uid="{00000000-0005-0000-0000-000038860000}"/>
    <cellStyle name="Normal 7 5 3 5 7 2" xfId="33875" xr:uid="{00000000-0005-0000-0000-000039860000}"/>
    <cellStyle name="Normal 7 5 3 5 8" xfId="33876" xr:uid="{00000000-0005-0000-0000-00003A860000}"/>
    <cellStyle name="Normal 7 5 3 6" xfId="33877" xr:uid="{00000000-0005-0000-0000-00003B860000}"/>
    <cellStyle name="Normal 7 5 3 6 2" xfId="33878" xr:uid="{00000000-0005-0000-0000-00003C860000}"/>
    <cellStyle name="Normal 7 5 3 6 2 2" xfId="33879" xr:uid="{00000000-0005-0000-0000-00003D860000}"/>
    <cellStyle name="Normal 7 5 3 6 2 2 2" xfId="33880" xr:uid="{00000000-0005-0000-0000-00003E860000}"/>
    <cellStyle name="Normal 7 5 3 6 2 2 2 2" xfId="33881" xr:uid="{00000000-0005-0000-0000-00003F860000}"/>
    <cellStyle name="Normal 7 5 3 6 2 2 3" xfId="33882" xr:uid="{00000000-0005-0000-0000-000040860000}"/>
    <cellStyle name="Normal 7 5 3 6 2 3" xfId="33883" xr:uid="{00000000-0005-0000-0000-000041860000}"/>
    <cellStyle name="Normal 7 5 3 6 2 3 2" xfId="33884" xr:uid="{00000000-0005-0000-0000-000042860000}"/>
    <cellStyle name="Normal 7 5 3 6 2 4" xfId="33885" xr:uid="{00000000-0005-0000-0000-000043860000}"/>
    <cellStyle name="Normal 7 5 3 6 3" xfId="33886" xr:uid="{00000000-0005-0000-0000-000044860000}"/>
    <cellStyle name="Normal 7 5 3 6 3 2" xfId="33887" xr:uid="{00000000-0005-0000-0000-000045860000}"/>
    <cellStyle name="Normal 7 5 3 6 3 2 2" xfId="33888" xr:uid="{00000000-0005-0000-0000-000046860000}"/>
    <cellStyle name="Normal 7 5 3 6 3 2 2 2" xfId="33889" xr:uid="{00000000-0005-0000-0000-000047860000}"/>
    <cellStyle name="Normal 7 5 3 6 3 2 3" xfId="33890" xr:uid="{00000000-0005-0000-0000-000048860000}"/>
    <cellStyle name="Normal 7 5 3 6 3 3" xfId="33891" xr:uid="{00000000-0005-0000-0000-000049860000}"/>
    <cellStyle name="Normal 7 5 3 6 3 3 2" xfId="33892" xr:uid="{00000000-0005-0000-0000-00004A860000}"/>
    <cellStyle name="Normal 7 5 3 6 3 4" xfId="33893" xr:uid="{00000000-0005-0000-0000-00004B860000}"/>
    <cellStyle name="Normal 7 5 3 6 4" xfId="33894" xr:uid="{00000000-0005-0000-0000-00004C860000}"/>
    <cellStyle name="Normal 7 5 3 6 4 2" xfId="33895" xr:uid="{00000000-0005-0000-0000-00004D860000}"/>
    <cellStyle name="Normal 7 5 3 6 4 2 2" xfId="33896" xr:uid="{00000000-0005-0000-0000-00004E860000}"/>
    <cellStyle name="Normal 7 5 3 6 4 2 2 2" xfId="33897" xr:uid="{00000000-0005-0000-0000-00004F860000}"/>
    <cellStyle name="Normal 7 5 3 6 4 2 3" xfId="33898" xr:uid="{00000000-0005-0000-0000-000050860000}"/>
    <cellStyle name="Normal 7 5 3 6 4 3" xfId="33899" xr:uid="{00000000-0005-0000-0000-000051860000}"/>
    <cellStyle name="Normal 7 5 3 6 4 3 2" xfId="33900" xr:uid="{00000000-0005-0000-0000-000052860000}"/>
    <cellStyle name="Normal 7 5 3 6 4 4" xfId="33901" xr:uid="{00000000-0005-0000-0000-000053860000}"/>
    <cellStyle name="Normal 7 5 3 6 5" xfId="33902" xr:uid="{00000000-0005-0000-0000-000054860000}"/>
    <cellStyle name="Normal 7 5 3 6 5 2" xfId="33903" xr:uid="{00000000-0005-0000-0000-000055860000}"/>
    <cellStyle name="Normal 7 5 3 6 5 2 2" xfId="33904" xr:uid="{00000000-0005-0000-0000-000056860000}"/>
    <cellStyle name="Normal 7 5 3 6 5 3" xfId="33905" xr:uid="{00000000-0005-0000-0000-000057860000}"/>
    <cellStyle name="Normal 7 5 3 6 6" xfId="33906" xr:uid="{00000000-0005-0000-0000-000058860000}"/>
    <cellStyle name="Normal 7 5 3 6 6 2" xfId="33907" xr:uid="{00000000-0005-0000-0000-000059860000}"/>
    <cellStyle name="Normal 7 5 3 6 7" xfId="33908" xr:uid="{00000000-0005-0000-0000-00005A860000}"/>
    <cellStyle name="Normal 7 5 3 7" xfId="33909" xr:uid="{00000000-0005-0000-0000-00005B860000}"/>
    <cellStyle name="Normal 7 5 3 7 2" xfId="33910" xr:uid="{00000000-0005-0000-0000-00005C860000}"/>
    <cellStyle name="Normal 7 5 3 7 2 2" xfId="33911" xr:uid="{00000000-0005-0000-0000-00005D860000}"/>
    <cellStyle name="Normal 7 5 3 7 2 2 2" xfId="33912" xr:uid="{00000000-0005-0000-0000-00005E860000}"/>
    <cellStyle name="Normal 7 5 3 7 2 3" xfId="33913" xr:uid="{00000000-0005-0000-0000-00005F860000}"/>
    <cellStyle name="Normal 7 5 3 7 3" xfId="33914" xr:uid="{00000000-0005-0000-0000-000060860000}"/>
    <cellStyle name="Normal 7 5 3 7 3 2" xfId="33915" xr:uid="{00000000-0005-0000-0000-000061860000}"/>
    <cellStyle name="Normal 7 5 3 7 4" xfId="33916" xr:uid="{00000000-0005-0000-0000-000062860000}"/>
    <cellStyle name="Normal 7 5 3 8" xfId="33917" xr:uid="{00000000-0005-0000-0000-000063860000}"/>
    <cellStyle name="Normal 7 5 3 8 2" xfId="33918" xr:uid="{00000000-0005-0000-0000-000064860000}"/>
    <cellStyle name="Normal 7 5 3 8 2 2" xfId="33919" xr:uid="{00000000-0005-0000-0000-000065860000}"/>
    <cellStyle name="Normal 7 5 3 8 2 2 2" xfId="33920" xr:uid="{00000000-0005-0000-0000-000066860000}"/>
    <cellStyle name="Normal 7 5 3 8 2 3" xfId="33921" xr:uid="{00000000-0005-0000-0000-000067860000}"/>
    <cellStyle name="Normal 7 5 3 8 3" xfId="33922" xr:uid="{00000000-0005-0000-0000-000068860000}"/>
    <cellStyle name="Normal 7 5 3 8 3 2" xfId="33923" xr:uid="{00000000-0005-0000-0000-000069860000}"/>
    <cellStyle name="Normal 7 5 3 8 4" xfId="33924" xr:uid="{00000000-0005-0000-0000-00006A860000}"/>
    <cellStyle name="Normal 7 5 3 9" xfId="33925" xr:uid="{00000000-0005-0000-0000-00006B860000}"/>
    <cellStyle name="Normal 7 5 3 9 2" xfId="33926" xr:uid="{00000000-0005-0000-0000-00006C860000}"/>
    <cellStyle name="Normal 7 5 3 9 2 2" xfId="33927" xr:uid="{00000000-0005-0000-0000-00006D860000}"/>
    <cellStyle name="Normal 7 5 3 9 2 2 2" xfId="33928" xr:uid="{00000000-0005-0000-0000-00006E860000}"/>
    <cellStyle name="Normal 7 5 3 9 2 3" xfId="33929" xr:uid="{00000000-0005-0000-0000-00006F860000}"/>
    <cellStyle name="Normal 7 5 3 9 3" xfId="33930" xr:uid="{00000000-0005-0000-0000-000070860000}"/>
    <cellStyle name="Normal 7 5 3 9 3 2" xfId="33931" xr:uid="{00000000-0005-0000-0000-000071860000}"/>
    <cellStyle name="Normal 7 5 3 9 4" xfId="33932" xr:uid="{00000000-0005-0000-0000-000072860000}"/>
    <cellStyle name="Normal 7 5 4" xfId="33933" xr:uid="{00000000-0005-0000-0000-000073860000}"/>
    <cellStyle name="Normal 7 5 4 10" xfId="33934" xr:uid="{00000000-0005-0000-0000-000074860000}"/>
    <cellStyle name="Normal 7 5 4 10 2" xfId="33935" xr:uid="{00000000-0005-0000-0000-000075860000}"/>
    <cellStyle name="Normal 7 5 4 11" xfId="33936" xr:uid="{00000000-0005-0000-0000-000076860000}"/>
    <cellStyle name="Normal 7 5 4 11 2" xfId="33937" xr:uid="{00000000-0005-0000-0000-000077860000}"/>
    <cellStyle name="Normal 7 5 4 12" xfId="33938" xr:uid="{00000000-0005-0000-0000-000078860000}"/>
    <cellStyle name="Normal 7 5 4 2" xfId="33939" xr:uid="{00000000-0005-0000-0000-000079860000}"/>
    <cellStyle name="Normal 7 5 4 2 2" xfId="33940" xr:uid="{00000000-0005-0000-0000-00007A860000}"/>
    <cellStyle name="Normal 7 5 4 2 2 2" xfId="33941" xr:uid="{00000000-0005-0000-0000-00007B860000}"/>
    <cellStyle name="Normal 7 5 4 2 2 2 2" xfId="33942" xr:uid="{00000000-0005-0000-0000-00007C860000}"/>
    <cellStyle name="Normal 7 5 4 2 2 2 2 2" xfId="33943" xr:uid="{00000000-0005-0000-0000-00007D860000}"/>
    <cellStyle name="Normal 7 5 4 2 2 2 2 2 2" xfId="33944" xr:uid="{00000000-0005-0000-0000-00007E860000}"/>
    <cellStyle name="Normal 7 5 4 2 2 2 2 3" xfId="33945" xr:uid="{00000000-0005-0000-0000-00007F860000}"/>
    <cellStyle name="Normal 7 5 4 2 2 2 3" xfId="33946" xr:uid="{00000000-0005-0000-0000-000080860000}"/>
    <cellStyle name="Normal 7 5 4 2 2 2 3 2" xfId="33947" xr:uid="{00000000-0005-0000-0000-000081860000}"/>
    <cellStyle name="Normal 7 5 4 2 2 2 4" xfId="33948" xr:uid="{00000000-0005-0000-0000-000082860000}"/>
    <cellStyle name="Normal 7 5 4 2 2 3" xfId="33949" xr:uid="{00000000-0005-0000-0000-000083860000}"/>
    <cellStyle name="Normal 7 5 4 2 2 3 2" xfId="33950" xr:uid="{00000000-0005-0000-0000-000084860000}"/>
    <cellStyle name="Normal 7 5 4 2 2 3 2 2" xfId="33951" xr:uid="{00000000-0005-0000-0000-000085860000}"/>
    <cellStyle name="Normal 7 5 4 2 2 3 2 2 2" xfId="33952" xr:uid="{00000000-0005-0000-0000-000086860000}"/>
    <cellStyle name="Normal 7 5 4 2 2 3 2 3" xfId="33953" xr:uid="{00000000-0005-0000-0000-000087860000}"/>
    <cellStyle name="Normal 7 5 4 2 2 3 3" xfId="33954" xr:uid="{00000000-0005-0000-0000-000088860000}"/>
    <cellStyle name="Normal 7 5 4 2 2 3 3 2" xfId="33955" xr:uid="{00000000-0005-0000-0000-000089860000}"/>
    <cellStyle name="Normal 7 5 4 2 2 3 4" xfId="33956" xr:uid="{00000000-0005-0000-0000-00008A860000}"/>
    <cellStyle name="Normal 7 5 4 2 2 4" xfId="33957" xr:uid="{00000000-0005-0000-0000-00008B860000}"/>
    <cellStyle name="Normal 7 5 4 2 2 4 2" xfId="33958" xr:uid="{00000000-0005-0000-0000-00008C860000}"/>
    <cellStyle name="Normal 7 5 4 2 2 4 2 2" xfId="33959" xr:uid="{00000000-0005-0000-0000-00008D860000}"/>
    <cellStyle name="Normal 7 5 4 2 2 4 2 2 2" xfId="33960" xr:uid="{00000000-0005-0000-0000-00008E860000}"/>
    <cellStyle name="Normal 7 5 4 2 2 4 2 3" xfId="33961" xr:uid="{00000000-0005-0000-0000-00008F860000}"/>
    <cellStyle name="Normal 7 5 4 2 2 4 3" xfId="33962" xr:uid="{00000000-0005-0000-0000-000090860000}"/>
    <cellStyle name="Normal 7 5 4 2 2 4 3 2" xfId="33963" xr:uid="{00000000-0005-0000-0000-000091860000}"/>
    <cellStyle name="Normal 7 5 4 2 2 4 4" xfId="33964" xr:uid="{00000000-0005-0000-0000-000092860000}"/>
    <cellStyle name="Normal 7 5 4 2 2 5" xfId="33965" xr:uid="{00000000-0005-0000-0000-000093860000}"/>
    <cellStyle name="Normal 7 5 4 2 2 5 2" xfId="33966" xr:uid="{00000000-0005-0000-0000-000094860000}"/>
    <cellStyle name="Normal 7 5 4 2 2 5 2 2" xfId="33967" xr:uid="{00000000-0005-0000-0000-000095860000}"/>
    <cellStyle name="Normal 7 5 4 2 2 5 3" xfId="33968" xr:uid="{00000000-0005-0000-0000-000096860000}"/>
    <cellStyle name="Normal 7 5 4 2 2 6" xfId="33969" xr:uid="{00000000-0005-0000-0000-000097860000}"/>
    <cellStyle name="Normal 7 5 4 2 2 6 2" xfId="33970" xr:uid="{00000000-0005-0000-0000-000098860000}"/>
    <cellStyle name="Normal 7 5 4 2 2 7" xfId="33971" xr:uid="{00000000-0005-0000-0000-000099860000}"/>
    <cellStyle name="Normal 7 5 4 2 3" xfId="33972" xr:uid="{00000000-0005-0000-0000-00009A860000}"/>
    <cellStyle name="Normal 7 5 4 2 3 2" xfId="33973" xr:uid="{00000000-0005-0000-0000-00009B860000}"/>
    <cellStyle name="Normal 7 5 4 2 3 2 2" xfId="33974" xr:uid="{00000000-0005-0000-0000-00009C860000}"/>
    <cellStyle name="Normal 7 5 4 2 3 2 2 2" xfId="33975" xr:uid="{00000000-0005-0000-0000-00009D860000}"/>
    <cellStyle name="Normal 7 5 4 2 3 2 3" xfId="33976" xr:uid="{00000000-0005-0000-0000-00009E860000}"/>
    <cellStyle name="Normal 7 5 4 2 3 3" xfId="33977" xr:uid="{00000000-0005-0000-0000-00009F860000}"/>
    <cellStyle name="Normal 7 5 4 2 3 3 2" xfId="33978" xr:uid="{00000000-0005-0000-0000-0000A0860000}"/>
    <cellStyle name="Normal 7 5 4 2 3 4" xfId="33979" xr:uid="{00000000-0005-0000-0000-0000A1860000}"/>
    <cellStyle name="Normal 7 5 4 2 4" xfId="33980" xr:uid="{00000000-0005-0000-0000-0000A2860000}"/>
    <cellStyle name="Normal 7 5 4 2 4 2" xfId="33981" xr:uid="{00000000-0005-0000-0000-0000A3860000}"/>
    <cellStyle name="Normal 7 5 4 2 4 2 2" xfId="33982" xr:uid="{00000000-0005-0000-0000-0000A4860000}"/>
    <cellStyle name="Normal 7 5 4 2 4 2 2 2" xfId="33983" xr:uid="{00000000-0005-0000-0000-0000A5860000}"/>
    <cellStyle name="Normal 7 5 4 2 4 2 3" xfId="33984" xr:uid="{00000000-0005-0000-0000-0000A6860000}"/>
    <cellStyle name="Normal 7 5 4 2 4 3" xfId="33985" xr:uid="{00000000-0005-0000-0000-0000A7860000}"/>
    <cellStyle name="Normal 7 5 4 2 4 3 2" xfId="33986" xr:uid="{00000000-0005-0000-0000-0000A8860000}"/>
    <cellStyle name="Normal 7 5 4 2 4 4" xfId="33987" xr:uid="{00000000-0005-0000-0000-0000A9860000}"/>
    <cellStyle name="Normal 7 5 4 2 5" xfId="33988" xr:uid="{00000000-0005-0000-0000-0000AA860000}"/>
    <cellStyle name="Normal 7 5 4 2 5 2" xfId="33989" xr:uid="{00000000-0005-0000-0000-0000AB860000}"/>
    <cellStyle name="Normal 7 5 4 2 5 2 2" xfId="33990" xr:uid="{00000000-0005-0000-0000-0000AC860000}"/>
    <cellStyle name="Normal 7 5 4 2 5 2 2 2" xfId="33991" xr:uid="{00000000-0005-0000-0000-0000AD860000}"/>
    <cellStyle name="Normal 7 5 4 2 5 2 3" xfId="33992" xr:uid="{00000000-0005-0000-0000-0000AE860000}"/>
    <cellStyle name="Normal 7 5 4 2 5 3" xfId="33993" xr:uid="{00000000-0005-0000-0000-0000AF860000}"/>
    <cellStyle name="Normal 7 5 4 2 5 3 2" xfId="33994" xr:uid="{00000000-0005-0000-0000-0000B0860000}"/>
    <cellStyle name="Normal 7 5 4 2 5 4" xfId="33995" xr:uid="{00000000-0005-0000-0000-0000B1860000}"/>
    <cellStyle name="Normal 7 5 4 2 6" xfId="33996" xr:uid="{00000000-0005-0000-0000-0000B2860000}"/>
    <cellStyle name="Normal 7 5 4 2 6 2" xfId="33997" xr:uid="{00000000-0005-0000-0000-0000B3860000}"/>
    <cellStyle name="Normal 7 5 4 2 6 2 2" xfId="33998" xr:uid="{00000000-0005-0000-0000-0000B4860000}"/>
    <cellStyle name="Normal 7 5 4 2 6 3" xfId="33999" xr:uid="{00000000-0005-0000-0000-0000B5860000}"/>
    <cellStyle name="Normal 7 5 4 2 7" xfId="34000" xr:uid="{00000000-0005-0000-0000-0000B6860000}"/>
    <cellStyle name="Normal 7 5 4 2 7 2" xfId="34001" xr:uid="{00000000-0005-0000-0000-0000B7860000}"/>
    <cellStyle name="Normal 7 5 4 2 8" xfId="34002" xr:uid="{00000000-0005-0000-0000-0000B8860000}"/>
    <cellStyle name="Normal 7 5 4 2 8 2" xfId="34003" xr:uid="{00000000-0005-0000-0000-0000B9860000}"/>
    <cellStyle name="Normal 7 5 4 2 9" xfId="34004" xr:uid="{00000000-0005-0000-0000-0000BA860000}"/>
    <cellStyle name="Normal 7 5 4 3" xfId="34005" xr:uid="{00000000-0005-0000-0000-0000BB860000}"/>
    <cellStyle name="Normal 7 5 4 3 2" xfId="34006" xr:uid="{00000000-0005-0000-0000-0000BC860000}"/>
    <cellStyle name="Normal 7 5 4 3 2 2" xfId="34007" xr:uid="{00000000-0005-0000-0000-0000BD860000}"/>
    <cellStyle name="Normal 7 5 4 3 2 2 2" xfId="34008" xr:uid="{00000000-0005-0000-0000-0000BE860000}"/>
    <cellStyle name="Normal 7 5 4 3 2 2 2 2" xfId="34009" xr:uid="{00000000-0005-0000-0000-0000BF860000}"/>
    <cellStyle name="Normal 7 5 4 3 2 2 2 2 2" xfId="34010" xr:uid="{00000000-0005-0000-0000-0000C0860000}"/>
    <cellStyle name="Normal 7 5 4 3 2 2 2 3" xfId="34011" xr:uid="{00000000-0005-0000-0000-0000C1860000}"/>
    <cellStyle name="Normal 7 5 4 3 2 2 3" xfId="34012" xr:uid="{00000000-0005-0000-0000-0000C2860000}"/>
    <cellStyle name="Normal 7 5 4 3 2 2 3 2" xfId="34013" xr:uid="{00000000-0005-0000-0000-0000C3860000}"/>
    <cellStyle name="Normal 7 5 4 3 2 2 4" xfId="34014" xr:uid="{00000000-0005-0000-0000-0000C4860000}"/>
    <cellStyle name="Normal 7 5 4 3 2 3" xfId="34015" xr:uid="{00000000-0005-0000-0000-0000C5860000}"/>
    <cellStyle name="Normal 7 5 4 3 2 3 2" xfId="34016" xr:uid="{00000000-0005-0000-0000-0000C6860000}"/>
    <cellStyle name="Normal 7 5 4 3 2 3 2 2" xfId="34017" xr:uid="{00000000-0005-0000-0000-0000C7860000}"/>
    <cellStyle name="Normal 7 5 4 3 2 3 2 2 2" xfId="34018" xr:uid="{00000000-0005-0000-0000-0000C8860000}"/>
    <cellStyle name="Normal 7 5 4 3 2 3 2 3" xfId="34019" xr:uid="{00000000-0005-0000-0000-0000C9860000}"/>
    <cellStyle name="Normal 7 5 4 3 2 3 3" xfId="34020" xr:uid="{00000000-0005-0000-0000-0000CA860000}"/>
    <cellStyle name="Normal 7 5 4 3 2 3 3 2" xfId="34021" xr:uid="{00000000-0005-0000-0000-0000CB860000}"/>
    <cellStyle name="Normal 7 5 4 3 2 3 4" xfId="34022" xr:uid="{00000000-0005-0000-0000-0000CC860000}"/>
    <cellStyle name="Normal 7 5 4 3 2 4" xfId="34023" xr:uid="{00000000-0005-0000-0000-0000CD860000}"/>
    <cellStyle name="Normal 7 5 4 3 2 4 2" xfId="34024" xr:uid="{00000000-0005-0000-0000-0000CE860000}"/>
    <cellStyle name="Normal 7 5 4 3 2 4 2 2" xfId="34025" xr:uid="{00000000-0005-0000-0000-0000CF860000}"/>
    <cellStyle name="Normal 7 5 4 3 2 4 2 2 2" xfId="34026" xr:uid="{00000000-0005-0000-0000-0000D0860000}"/>
    <cellStyle name="Normal 7 5 4 3 2 4 2 3" xfId="34027" xr:uid="{00000000-0005-0000-0000-0000D1860000}"/>
    <cellStyle name="Normal 7 5 4 3 2 4 3" xfId="34028" xr:uid="{00000000-0005-0000-0000-0000D2860000}"/>
    <cellStyle name="Normal 7 5 4 3 2 4 3 2" xfId="34029" xr:uid="{00000000-0005-0000-0000-0000D3860000}"/>
    <cellStyle name="Normal 7 5 4 3 2 4 4" xfId="34030" xr:uid="{00000000-0005-0000-0000-0000D4860000}"/>
    <cellStyle name="Normal 7 5 4 3 2 5" xfId="34031" xr:uid="{00000000-0005-0000-0000-0000D5860000}"/>
    <cellStyle name="Normal 7 5 4 3 2 5 2" xfId="34032" xr:uid="{00000000-0005-0000-0000-0000D6860000}"/>
    <cellStyle name="Normal 7 5 4 3 2 5 2 2" xfId="34033" xr:uid="{00000000-0005-0000-0000-0000D7860000}"/>
    <cellStyle name="Normal 7 5 4 3 2 5 3" xfId="34034" xr:uid="{00000000-0005-0000-0000-0000D8860000}"/>
    <cellStyle name="Normal 7 5 4 3 2 6" xfId="34035" xr:uid="{00000000-0005-0000-0000-0000D9860000}"/>
    <cellStyle name="Normal 7 5 4 3 2 6 2" xfId="34036" xr:uid="{00000000-0005-0000-0000-0000DA860000}"/>
    <cellStyle name="Normal 7 5 4 3 2 7" xfId="34037" xr:uid="{00000000-0005-0000-0000-0000DB860000}"/>
    <cellStyle name="Normal 7 5 4 3 3" xfId="34038" xr:uid="{00000000-0005-0000-0000-0000DC860000}"/>
    <cellStyle name="Normal 7 5 4 3 3 2" xfId="34039" xr:uid="{00000000-0005-0000-0000-0000DD860000}"/>
    <cellStyle name="Normal 7 5 4 3 3 2 2" xfId="34040" xr:uid="{00000000-0005-0000-0000-0000DE860000}"/>
    <cellStyle name="Normal 7 5 4 3 3 2 2 2" xfId="34041" xr:uid="{00000000-0005-0000-0000-0000DF860000}"/>
    <cellStyle name="Normal 7 5 4 3 3 2 3" xfId="34042" xr:uid="{00000000-0005-0000-0000-0000E0860000}"/>
    <cellStyle name="Normal 7 5 4 3 3 3" xfId="34043" xr:uid="{00000000-0005-0000-0000-0000E1860000}"/>
    <cellStyle name="Normal 7 5 4 3 3 3 2" xfId="34044" xr:uid="{00000000-0005-0000-0000-0000E2860000}"/>
    <cellStyle name="Normal 7 5 4 3 3 4" xfId="34045" xr:uid="{00000000-0005-0000-0000-0000E3860000}"/>
    <cellStyle name="Normal 7 5 4 3 4" xfId="34046" xr:uid="{00000000-0005-0000-0000-0000E4860000}"/>
    <cellStyle name="Normal 7 5 4 3 4 2" xfId="34047" xr:uid="{00000000-0005-0000-0000-0000E5860000}"/>
    <cellStyle name="Normal 7 5 4 3 4 2 2" xfId="34048" xr:uid="{00000000-0005-0000-0000-0000E6860000}"/>
    <cellStyle name="Normal 7 5 4 3 4 2 2 2" xfId="34049" xr:uid="{00000000-0005-0000-0000-0000E7860000}"/>
    <cellStyle name="Normal 7 5 4 3 4 2 3" xfId="34050" xr:uid="{00000000-0005-0000-0000-0000E8860000}"/>
    <cellStyle name="Normal 7 5 4 3 4 3" xfId="34051" xr:uid="{00000000-0005-0000-0000-0000E9860000}"/>
    <cellStyle name="Normal 7 5 4 3 4 3 2" xfId="34052" xr:uid="{00000000-0005-0000-0000-0000EA860000}"/>
    <cellStyle name="Normal 7 5 4 3 4 4" xfId="34053" xr:uid="{00000000-0005-0000-0000-0000EB860000}"/>
    <cellStyle name="Normal 7 5 4 3 5" xfId="34054" xr:uid="{00000000-0005-0000-0000-0000EC860000}"/>
    <cellStyle name="Normal 7 5 4 3 5 2" xfId="34055" xr:uid="{00000000-0005-0000-0000-0000ED860000}"/>
    <cellStyle name="Normal 7 5 4 3 5 2 2" xfId="34056" xr:uid="{00000000-0005-0000-0000-0000EE860000}"/>
    <cellStyle name="Normal 7 5 4 3 5 2 2 2" xfId="34057" xr:uid="{00000000-0005-0000-0000-0000EF860000}"/>
    <cellStyle name="Normal 7 5 4 3 5 2 3" xfId="34058" xr:uid="{00000000-0005-0000-0000-0000F0860000}"/>
    <cellStyle name="Normal 7 5 4 3 5 3" xfId="34059" xr:uid="{00000000-0005-0000-0000-0000F1860000}"/>
    <cellStyle name="Normal 7 5 4 3 5 3 2" xfId="34060" xr:uid="{00000000-0005-0000-0000-0000F2860000}"/>
    <cellStyle name="Normal 7 5 4 3 5 4" xfId="34061" xr:uid="{00000000-0005-0000-0000-0000F3860000}"/>
    <cellStyle name="Normal 7 5 4 3 6" xfId="34062" xr:uid="{00000000-0005-0000-0000-0000F4860000}"/>
    <cellStyle name="Normal 7 5 4 3 6 2" xfId="34063" xr:uid="{00000000-0005-0000-0000-0000F5860000}"/>
    <cellStyle name="Normal 7 5 4 3 6 2 2" xfId="34064" xr:uid="{00000000-0005-0000-0000-0000F6860000}"/>
    <cellStyle name="Normal 7 5 4 3 6 3" xfId="34065" xr:uid="{00000000-0005-0000-0000-0000F7860000}"/>
    <cellStyle name="Normal 7 5 4 3 7" xfId="34066" xr:uid="{00000000-0005-0000-0000-0000F8860000}"/>
    <cellStyle name="Normal 7 5 4 3 7 2" xfId="34067" xr:uid="{00000000-0005-0000-0000-0000F9860000}"/>
    <cellStyle name="Normal 7 5 4 3 8" xfId="34068" xr:uid="{00000000-0005-0000-0000-0000FA860000}"/>
    <cellStyle name="Normal 7 5 4 4" xfId="34069" xr:uid="{00000000-0005-0000-0000-0000FB860000}"/>
    <cellStyle name="Normal 7 5 4 4 2" xfId="34070" xr:uid="{00000000-0005-0000-0000-0000FC860000}"/>
    <cellStyle name="Normal 7 5 4 4 2 2" xfId="34071" xr:uid="{00000000-0005-0000-0000-0000FD860000}"/>
    <cellStyle name="Normal 7 5 4 4 2 2 2" xfId="34072" xr:uid="{00000000-0005-0000-0000-0000FE860000}"/>
    <cellStyle name="Normal 7 5 4 4 2 2 2 2" xfId="34073" xr:uid="{00000000-0005-0000-0000-0000FF860000}"/>
    <cellStyle name="Normal 7 5 4 4 2 2 3" xfId="34074" xr:uid="{00000000-0005-0000-0000-000000870000}"/>
    <cellStyle name="Normal 7 5 4 4 2 3" xfId="34075" xr:uid="{00000000-0005-0000-0000-000001870000}"/>
    <cellStyle name="Normal 7 5 4 4 2 3 2" xfId="34076" xr:uid="{00000000-0005-0000-0000-000002870000}"/>
    <cellStyle name="Normal 7 5 4 4 2 4" xfId="34077" xr:uid="{00000000-0005-0000-0000-000003870000}"/>
    <cellStyle name="Normal 7 5 4 4 3" xfId="34078" xr:uid="{00000000-0005-0000-0000-000004870000}"/>
    <cellStyle name="Normal 7 5 4 4 3 2" xfId="34079" xr:uid="{00000000-0005-0000-0000-000005870000}"/>
    <cellStyle name="Normal 7 5 4 4 3 2 2" xfId="34080" xr:uid="{00000000-0005-0000-0000-000006870000}"/>
    <cellStyle name="Normal 7 5 4 4 3 2 2 2" xfId="34081" xr:uid="{00000000-0005-0000-0000-000007870000}"/>
    <cellStyle name="Normal 7 5 4 4 3 2 3" xfId="34082" xr:uid="{00000000-0005-0000-0000-000008870000}"/>
    <cellStyle name="Normal 7 5 4 4 3 3" xfId="34083" xr:uid="{00000000-0005-0000-0000-000009870000}"/>
    <cellStyle name="Normal 7 5 4 4 3 3 2" xfId="34084" xr:uid="{00000000-0005-0000-0000-00000A870000}"/>
    <cellStyle name="Normal 7 5 4 4 3 4" xfId="34085" xr:uid="{00000000-0005-0000-0000-00000B870000}"/>
    <cellStyle name="Normal 7 5 4 4 4" xfId="34086" xr:uid="{00000000-0005-0000-0000-00000C870000}"/>
    <cellStyle name="Normal 7 5 4 4 4 2" xfId="34087" xr:uid="{00000000-0005-0000-0000-00000D870000}"/>
    <cellStyle name="Normal 7 5 4 4 4 2 2" xfId="34088" xr:uid="{00000000-0005-0000-0000-00000E870000}"/>
    <cellStyle name="Normal 7 5 4 4 4 2 2 2" xfId="34089" xr:uid="{00000000-0005-0000-0000-00000F870000}"/>
    <cellStyle name="Normal 7 5 4 4 4 2 3" xfId="34090" xr:uid="{00000000-0005-0000-0000-000010870000}"/>
    <cellStyle name="Normal 7 5 4 4 4 3" xfId="34091" xr:uid="{00000000-0005-0000-0000-000011870000}"/>
    <cellStyle name="Normal 7 5 4 4 4 3 2" xfId="34092" xr:uid="{00000000-0005-0000-0000-000012870000}"/>
    <cellStyle name="Normal 7 5 4 4 4 4" xfId="34093" xr:uid="{00000000-0005-0000-0000-000013870000}"/>
    <cellStyle name="Normal 7 5 4 4 5" xfId="34094" xr:uid="{00000000-0005-0000-0000-000014870000}"/>
    <cellStyle name="Normal 7 5 4 4 5 2" xfId="34095" xr:uid="{00000000-0005-0000-0000-000015870000}"/>
    <cellStyle name="Normal 7 5 4 4 5 2 2" xfId="34096" xr:uid="{00000000-0005-0000-0000-000016870000}"/>
    <cellStyle name="Normal 7 5 4 4 5 3" xfId="34097" xr:uid="{00000000-0005-0000-0000-000017870000}"/>
    <cellStyle name="Normal 7 5 4 4 6" xfId="34098" xr:uid="{00000000-0005-0000-0000-000018870000}"/>
    <cellStyle name="Normal 7 5 4 4 6 2" xfId="34099" xr:uid="{00000000-0005-0000-0000-000019870000}"/>
    <cellStyle name="Normal 7 5 4 4 7" xfId="34100" xr:uid="{00000000-0005-0000-0000-00001A870000}"/>
    <cellStyle name="Normal 7 5 4 5" xfId="34101" xr:uid="{00000000-0005-0000-0000-00001B870000}"/>
    <cellStyle name="Normal 7 5 4 5 2" xfId="34102" xr:uid="{00000000-0005-0000-0000-00001C870000}"/>
    <cellStyle name="Normal 7 5 4 5 2 2" xfId="34103" xr:uid="{00000000-0005-0000-0000-00001D870000}"/>
    <cellStyle name="Normal 7 5 4 5 2 2 2" xfId="34104" xr:uid="{00000000-0005-0000-0000-00001E870000}"/>
    <cellStyle name="Normal 7 5 4 5 2 3" xfId="34105" xr:uid="{00000000-0005-0000-0000-00001F870000}"/>
    <cellStyle name="Normal 7 5 4 5 3" xfId="34106" xr:uid="{00000000-0005-0000-0000-000020870000}"/>
    <cellStyle name="Normal 7 5 4 5 3 2" xfId="34107" xr:uid="{00000000-0005-0000-0000-000021870000}"/>
    <cellStyle name="Normal 7 5 4 5 4" xfId="34108" xr:uid="{00000000-0005-0000-0000-000022870000}"/>
    <cellStyle name="Normal 7 5 4 6" xfId="34109" xr:uid="{00000000-0005-0000-0000-000023870000}"/>
    <cellStyle name="Normal 7 5 4 6 2" xfId="34110" xr:uid="{00000000-0005-0000-0000-000024870000}"/>
    <cellStyle name="Normal 7 5 4 6 2 2" xfId="34111" xr:uid="{00000000-0005-0000-0000-000025870000}"/>
    <cellStyle name="Normal 7 5 4 6 2 2 2" xfId="34112" xr:uid="{00000000-0005-0000-0000-000026870000}"/>
    <cellStyle name="Normal 7 5 4 6 2 3" xfId="34113" xr:uid="{00000000-0005-0000-0000-000027870000}"/>
    <cellStyle name="Normal 7 5 4 6 3" xfId="34114" xr:uid="{00000000-0005-0000-0000-000028870000}"/>
    <cellStyle name="Normal 7 5 4 6 3 2" xfId="34115" xr:uid="{00000000-0005-0000-0000-000029870000}"/>
    <cellStyle name="Normal 7 5 4 6 4" xfId="34116" xr:uid="{00000000-0005-0000-0000-00002A870000}"/>
    <cellStyle name="Normal 7 5 4 7" xfId="34117" xr:uid="{00000000-0005-0000-0000-00002B870000}"/>
    <cellStyle name="Normal 7 5 4 7 2" xfId="34118" xr:uid="{00000000-0005-0000-0000-00002C870000}"/>
    <cellStyle name="Normal 7 5 4 7 2 2" xfId="34119" xr:uid="{00000000-0005-0000-0000-00002D870000}"/>
    <cellStyle name="Normal 7 5 4 7 2 2 2" xfId="34120" xr:uid="{00000000-0005-0000-0000-00002E870000}"/>
    <cellStyle name="Normal 7 5 4 7 2 3" xfId="34121" xr:uid="{00000000-0005-0000-0000-00002F870000}"/>
    <cellStyle name="Normal 7 5 4 7 3" xfId="34122" xr:uid="{00000000-0005-0000-0000-000030870000}"/>
    <cellStyle name="Normal 7 5 4 7 3 2" xfId="34123" xr:uid="{00000000-0005-0000-0000-000031870000}"/>
    <cellStyle name="Normal 7 5 4 7 4" xfId="34124" xr:uid="{00000000-0005-0000-0000-000032870000}"/>
    <cellStyle name="Normal 7 5 4 8" xfId="34125" xr:uid="{00000000-0005-0000-0000-000033870000}"/>
    <cellStyle name="Normal 7 5 4 8 2" xfId="34126" xr:uid="{00000000-0005-0000-0000-000034870000}"/>
    <cellStyle name="Normal 7 5 4 8 2 2" xfId="34127" xr:uid="{00000000-0005-0000-0000-000035870000}"/>
    <cellStyle name="Normal 7 5 4 8 2 2 2" xfId="34128" xr:uid="{00000000-0005-0000-0000-000036870000}"/>
    <cellStyle name="Normal 7 5 4 8 2 3" xfId="34129" xr:uid="{00000000-0005-0000-0000-000037870000}"/>
    <cellStyle name="Normal 7 5 4 8 3" xfId="34130" xr:uid="{00000000-0005-0000-0000-000038870000}"/>
    <cellStyle name="Normal 7 5 4 8 3 2" xfId="34131" xr:uid="{00000000-0005-0000-0000-000039870000}"/>
    <cellStyle name="Normal 7 5 4 8 4" xfId="34132" xr:uid="{00000000-0005-0000-0000-00003A870000}"/>
    <cellStyle name="Normal 7 5 4 9" xfId="34133" xr:uid="{00000000-0005-0000-0000-00003B870000}"/>
    <cellStyle name="Normal 7 5 4 9 2" xfId="34134" xr:uid="{00000000-0005-0000-0000-00003C870000}"/>
    <cellStyle name="Normal 7 5 4 9 2 2" xfId="34135" xr:uid="{00000000-0005-0000-0000-00003D870000}"/>
    <cellStyle name="Normal 7 5 4 9 3" xfId="34136" xr:uid="{00000000-0005-0000-0000-00003E870000}"/>
    <cellStyle name="Normal 7 5 5" xfId="34137" xr:uid="{00000000-0005-0000-0000-00003F870000}"/>
    <cellStyle name="Normal 7 5 5 10" xfId="34138" xr:uid="{00000000-0005-0000-0000-000040870000}"/>
    <cellStyle name="Normal 7 5 5 2" xfId="34139" xr:uid="{00000000-0005-0000-0000-000041870000}"/>
    <cellStyle name="Normal 7 5 5 2 2" xfId="34140" xr:uid="{00000000-0005-0000-0000-000042870000}"/>
    <cellStyle name="Normal 7 5 5 2 2 2" xfId="34141" xr:uid="{00000000-0005-0000-0000-000043870000}"/>
    <cellStyle name="Normal 7 5 5 2 2 2 2" xfId="34142" xr:uid="{00000000-0005-0000-0000-000044870000}"/>
    <cellStyle name="Normal 7 5 5 2 2 2 2 2" xfId="34143" xr:uid="{00000000-0005-0000-0000-000045870000}"/>
    <cellStyle name="Normal 7 5 5 2 2 2 3" xfId="34144" xr:uid="{00000000-0005-0000-0000-000046870000}"/>
    <cellStyle name="Normal 7 5 5 2 2 3" xfId="34145" xr:uid="{00000000-0005-0000-0000-000047870000}"/>
    <cellStyle name="Normal 7 5 5 2 2 3 2" xfId="34146" xr:uid="{00000000-0005-0000-0000-000048870000}"/>
    <cellStyle name="Normal 7 5 5 2 2 4" xfId="34147" xr:uid="{00000000-0005-0000-0000-000049870000}"/>
    <cellStyle name="Normal 7 5 5 2 3" xfId="34148" xr:uid="{00000000-0005-0000-0000-00004A870000}"/>
    <cellStyle name="Normal 7 5 5 2 3 2" xfId="34149" xr:uid="{00000000-0005-0000-0000-00004B870000}"/>
    <cellStyle name="Normal 7 5 5 2 3 2 2" xfId="34150" xr:uid="{00000000-0005-0000-0000-00004C870000}"/>
    <cellStyle name="Normal 7 5 5 2 3 2 2 2" xfId="34151" xr:uid="{00000000-0005-0000-0000-00004D870000}"/>
    <cellStyle name="Normal 7 5 5 2 3 2 3" xfId="34152" xr:uid="{00000000-0005-0000-0000-00004E870000}"/>
    <cellStyle name="Normal 7 5 5 2 3 3" xfId="34153" xr:uid="{00000000-0005-0000-0000-00004F870000}"/>
    <cellStyle name="Normal 7 5 5 2 3 3 2" xfId="34154" xr:uid="{00000000-0005-0000-0000-000050870000}"/>
    <cellStyle name="Normal 7 5 5 2 3 4" xfId="34155" xr:uid="{00000000-0005-0000-0000-000051870000}"/>
    <cellStyle name="Normal 7 5 5 2 4" xfId="34156" xr:uid="{00000000-0005-0000-0000-000052870000}"/>
    <cellStyle name="Normal 7 5 5 2 4 2" xfId="34157" xr:uid="{00000000-0005-0000-0000-000053870000}"/>
    <cellStyle name="Normal 7 5 5 2 4 2 2" xfId="34158" xr:uid="{00000000-0005-0000-0000-000054870000}"/>
    <cellStyle name="Normal 7 5 5 2 4 2 2 2" xfId="34159" xr:uid="{00000000-0005-0000-0000-000055870000}"/>
    <cellStyle name="Normal 7 5 5 2 4 2 3" xfId="34160" xr:uid="{00000000-0005-0000-0000-000056870000}"/>
    <cellStyle name="Normal 7 5 5 2 4 3" xfId="34161" xr:uid="{00000000-0005-0000-0000-000057870000}"/>
    <cellStyle name="Normal 7 5 5 2 4 3 2" xfId="34162" xr:uid="{00000000-0005-0000-0000-000058870000}"/>
    <cellStyle name="Normal 7 5 5 2 4 4" xfId="34163" xr:uid="{00000000-0005-0000-0000-000059870000}"/>
    <cellStyle name="Normal 7 5 5 2 5" xfId="34164" xr:uid="{00000000-0005-0000-0000-00005A870000}"/>
    <cellStyle name="Normal 7 5 5 2 5 2" xfId="34165" xr:uid="{00000000-0005-0000-0000-00005B870000}"/>
    <cellStyle name="Normal 7 5 5 2 5 2 2" xfId="34166" xr:uid="{00000000-0005-0000-0000-00005C870000}"/>
    <cellStyle name="Normal 7 5 5 2 5 3" xfId="34167" xr:uid="{00000000-0005-0000-0000-00005D870000}"/>
    <cellStyle name="Normal 7 5 5 2 6" xfId="34168" xr:uid="{00000000-0005-0000-0000-00005E870000}"/>
    <cellStyle name="Normal 7 5 5 2 6 2" xfId="34169" xr:uid="{00000000-0005-0000-0000-00005F870000}"/>
    <cellStyle name="Normal 7 5 5 2 7" xfId="34170" xr:uid="{00000000-0005-0000-0000-000060870000}"/>
    <cellStyle name="Normal 7 5 5 3" xfId="34171" xr:uid="{00000000-0005-0000-0000-000061870000}"/>
    <cellStyle name="Normal 7 5 5 3 2" xfId="34172" xr:uid="{00000000-0005-0000-0000-000062870000}"/>
    <cellStyle name="Normal 7 5 5 3 2 2" xfId="34173" xr:uid="{00000000-0005-0000-0000-000063870000}"/>
    <cellStyle name="Normal 7 5 5 3 2 2 2" xfId="34174" xr:uid="{00000000-0005-0000-0000-000064870000}"/>
    <cellStyle name="Normal 7 5 5 3 2 3" xfId="34175" xr:uid="{00000000-0005-0000-0000-000065870000}"/>
    <cellStyle name="Normal 7 5 5 3 3" xfId="34176" xr:uid="{00000000-0005-0000-0000-000066870000}"/>
    <cellStyle name="Normal 7 5 5 3 3 2" xfId="34177" xr:uid="{00000000-0005-0000-0000-000067870000}"/>
    <cellStyle name="Normal 7 5 5 3 4" xfId="34178" xr:uid="{00000000-0005-0000-0000-000068870000}"/>
    <cellStyle name="Normal 7 5 5 4" xfId="34179" xr:uid="{00000000-0005-0000-0000-000069870000}"/>
    <cellStyle name="Normal 7 5 5 4 2" xfId="34180" xr:uid="{00000000-0005-0000-0000-00006A870000}"/>
    <cellStyle name="Normal 7 5 5 4 2 2" xfId="34181" xr:uid="{00000000-0005-0000-0000-00006B870000}"/>
    <cellStyle name="Normal 7 5 5 4 2 2 2" xfId="34182" xr:uid="{00000000-0005-0000-0000-00006C870000}"/>
    <cellStyle name="Normal 7 5 5 4 2 3" xfId="34183" xr:uid="{00000000-0005-0000-0000-00006D870000}"/>
    <cellStyle name="Normal 7 5 5 4 3" xfId="34184" xr:uid="{00000000-0005-0000-0000-00006E870000}"/>
    <cellStyle name="Normal 7 5 5 4 3 2" xfId="34185" xr:uid="{00000000-0005-0000-0000-00006F870000}"/>
    <cellStyle name="Normal 7 5 5 4 4" xfId="34186" xr:uid="{00000000-0005-0000-0000-000070870000}"/>
    <cellStyle name="Normal 7 5 5 5" xfId="34187" xr:uid="{00000000-0005-0000-0000-000071870000}"/>
    <cellStyle name="Normal 7 5 5 5 2" xfId="34188" xr:uid="{00000000-0005-0000-0000-000072870000}"/>
    <cellStyle name="Normal 7 5 5 5 2 2" xfId="34189" xr:uid="{00000000-0005-0000-0000-000073870000}"/>
    <cellStyle name="Normal 7 5 5 5 2 2 2" xfId="34190" xr:uid="{00000000-0005-0000-0000-000074870000}"/>
    <cellStyle name="Normal 7 5 5 5 2 3" xfId="34191" xr:uid="{00000000-0005-0000-0000-000075870000}"/>
    <cellStyle name="Normal 7 5 5 5 3" xfId="34192" xr:uid="{00000000-0005-0000-0000-000076870000}"/>
    <cellStyle name="Normal 7 5 5 5 3 2" xfId="34193" xr:uid="{00000000-0005-0000-0000-000077870000}"/>
    <cellStyle name="Normal 7 5 5 5 4" xfId="34194" xr:uid="{00000000-0005-0000-0000-000078870000}"/>
    <cellStyle name="Normal 7 5 5 6" xfId="34195" xr:uid="{00000000-0005-0000-0000-000079870000}"/>
    <cellStyle name="Normal 7 5 5 6 2" xfId="34196" xr:uid="{00000000-0005-0000-0000-00007A870000}"/>
    <cellStyle name="Normal 7 5 5 6 2 2" xfId="34197" xr:uid="{00000000-0005-0000-0000-00007B870000}"/>
    <cellStyle name="Normal 7 5 5 6 2 2 2" xfId="34198" xr:uid="{00000000-0005-0000-0000-00007C870000}"/>
    <cellStyle name="Normal 7 5 5 6 2 3" xfId="34199" xr:uid="{00000000-0005-0000-0000-00007D870000}"/>
    <cellStyle name="Normal 7 5 5 6 3" xfId="34200" xr:uid="{00000000-0005-0000-0000-00007E870000}"/>
    <cellStyle name="Normal 7 5 5 6 3 2" xfId="34201" xr:uid="{00000000-0005-0000-0000-00007F870000}"/>
    <cellStyle name="Normal 7 5 5 6 4" xfId="34202" xr:uid="{00000000-0005-0000-0000-000080870000}"/>
    <cellStyle name="Normal 7 5 5 7" xfId="34203" xr:uid="{00000000-0005-0000-0000-000081870000}"/>
    <cellStyle name="Normal 7 5 5 7 2" xfId="34204" xr:uid="{00000000-0005-0000-0000-000082870000}"/>
    <cellStyle name="Normal 7 5 5 7 2 2" xfId="34205" xr:uid="{00000000-0005-0000-0000-000083870000}"/>
    <cellStyle name="Normal 7 5 5 7 3" xfId="34206" xr:uid="{00000000-0005-0000-0000-000084870000}"/>
    <cellStyle name="Normal 7 5 5 8" xfId="34207" xr:uid="{00000000-0005-0000-0000-000085870000}"/>
    <cellStyle name="Normal 7 5 5 8 2" xfId="34208" xr:uid="{00000000-0005-0000-0000-000086870000}"/>
    <cellStyle name="Normal 7 5 5 9" xfId="34209" xr:uid="{00000000-0005-0000-0000-000087870000}"/>
    <cellStyle name="Normal 7 5 5 9 2" xfId="34210" xr:uid="{00000000-0005-0000-0000-000088870000}"/>
    <cellStyle name="Normal 7 5 6" xfId="34211" xr:uid="{00000000-0005-0000-0000-000089870000}"/>
    <cellStyle name="Normal 7 5 6 2" xfId="34212" xr:uid="{00000000-0005-0000-0000-00008A870000}"/>
    <cellStyle name="Normal 7 5 6 2 2" xfId="34213" xr:uid="{00000000-0005-0000-0000-00008B870000}"/>
    <cellStyle name="Normal 7 5 6 2 2 2" xfId="34214" xr:uid="{00000000-0005-0000-0000-00008C870000}"/>
    <cellStyle name="Normal 7 5 6 2 2 2 2" xfId="34215" xr:uid="{00000000-0005-0000-0000-00008D870000}"/>
    <cellStyle name="Normal 7 5 6 2 2 2 2 2" xfId="34216" xr:uid="{00000000-0005-0000-0000-00008E870000}"/>
    <cellStyle name="Normal 7 5 6 2 2 2 3" xfId="34217" xr:uid="{00000000-0005-0000-0000-00008F870000}"/>
    <cellStyle name="Normal 7 5 6 2 2 3" xfId="34218" xr:uid="{00000000-0005-0000-0000-000090870000}"/>
    <cellStyle name="Normal 7 5 6 2 2 3 2" xfId="34219" xr:uid="{00000000-0005-0000-0000-000091870000}"/>
    <cellStyle name="Normal 7 5 6 2 2 4" xfId="34220" xr:uid="{00000000-0005-0000-0000-000092870000}"/>
    <cellStyle name="Normal 7 5 6 2 3" xfId="34221" xr:uid="{00000000-0005-0000-0000-000093870000}"/>
    <cellStyle name="Normal 7 5 6 2 3 2" xfId="34222" xr:uid="{00000000-0005-0000-0000-000094870000}"/>
    <cellStyle name="Normal 7 5 6 2 3 2 2" xfId="34223" xr:uid="{00000000-0005-0000-0000-000095870000}"/>
    <cellStyle name="Normal 7 5 6 2 3 2 2 2" xfId="34224" xr:uid="{00000000-0005-0000-0000-000096870000}"/>
    <cellStyle name="Normal 7 5 6 2 3 2 3" xfId="34225" xr:uid="{00000000-0005-0000-0000-000097870000}"/>
    <cellStyle name="Normal 7 5 6 2 3 3" xfId="34226" xr:uid="{00000000-0005-0000-0000-000098870000}"/>
    <cellStyle name="Normal 7 5 6 2 3 3 2" xfId="34227" xr:uid="{00000000-0005-0000-0000-000099870000}"/>
    <cellStyle name="Normal 7 5 6 2 3 4" xfId="34228" xr:uid="{00000000-0005-0000-0000-00009A870000}"/>
    <cellStyle name="Normal 7 5 6 2 4" xfId="34229" xr:uid="{00000000-0005-0000-0000-00009B870000}"/>
    <cellStyle name="Normal 7 5 6 2 4 2" xfId="34230" xr:uid="{00000000-0005-0000-0000-00009C870000}"/>
    <cellStyle name="Normal 7 5 6 2 4 2 2" xfId="34231" xr:uid="{00000000-0005-0000-0000-00009D870000}"/>
    <cellStyle name="Normal 7 5 6 2 4 2 2 2" xfId="34232" xr:uid="{00000000-0005-0000-0000-00009E870000}"/>
    <cellStyle name="Normal 7 5 6 2 4 2 3" xfId="34233" xr:uid="{00000000-0005-0000-0000-00009F870000}"/>
    <cellStyle name="Normal 7 5 6 2 4 3" xfId="34234" xr:uid="{00000000-0005-0000-0000-0000A0870000}"/>
    <cellStyle name="Normal 7 5 6 2 4 3 2" xfId="34235" xr:uid="{00000000-0005-0000-0000-0000A1870000}"/>
    <cellStyle name="Normal 7 5 6 2 4 4" xfId="34236" xr:uid="{00000000-0005-0000-0000-0000A2870000}"/>
    <cellStyle name="Normal 7 5 6 2 5" xfId="34237" xr:uid="{00000000-0005-0000-0000-0000A3870000}"/>
    <cellStyle name="Normal 7 5 6 2 5 2" xfId="34238" xr:uid="{00000000-0005-0000-0000-0000A4870000}"/>
    <cellStyle name="Normal 7 5 6 2 5 2 2" xfId="34239" xr:uid="{00000000-0005-0000-0000-0000A5870000}"/>
    <cellStyle name="Normal 7 5 6 2 5 3" xfId="34240" xr:uid="{00000000-0005-0000-0000-0000A6870000}"/>
    <cellStyle name="Normal 7 5 6 2 6" xfId="34241" xr:uid="{00000000-0005-0000-0000-0000A7870000}"/>
    <cellStyle name="Normal 7 5 6 2 6 2" xfId="34242" xr:uid="{00000000-0005-0000-0000-0000A8870000}"/>
    <cellStyle name="Normal 7 5 6 2 7" xfId="34243" xr:uid="{00000000-0005-0000-0000-0000A9870000}"/>
    <cellStyle name="Normal 7 5 6 3" xfId="34244" xr:uid="{00000000-0005-0000-0000-0000AA870000}"/>
    <cellStyle name="Normal 7 5 6 3 2" xfId="34245" xr:uid="{00000000-0005-0000-0000-0000AB870000}"/>
    <cellStyle name="Normal 7 5 6 3 2 2" xfId="34246" xr:uid="{00000000-0005-0000-0000-0000AC870000}"/>
    <cellStyle name="Normal 7 5 6 3 2 2 2" xfId="34247" xr:uid="{00000000-0005-0000-0000-0000AD870000}"/>
    <cellStyle name="Normal 7 5 6 3 2 3" xfId="34248" xr:uid="{00000000-0005-0000-0000-0000AE870000}"/>
    <cellStyle name="Normal 7 5 6 3 3" xfId="34249" xr:uid="{00000000-0005-0000-0000-0000AF870000}"/>
    <cellStyle name="Normal 7 5 6 3 3 2" xfId="34250" xr:uid="{00000000-0005-0000-0000-0000B0870000}"/>
    <cellStyle name="Normal 7 5 6 3 4" xfId="34251" xr:uid="{00000000-0005-0000-0000-0000B1870000}"/>
    <cellStyle name="Normal 7 5 6 4" xfId="34252" xr:uid="{00000000-0005-0000-0000-0000B2870000}"/>
    <cellStyle name="Normal 7 5 6 4 2" xfId="34253" xr:uid="{00000000-0005-0000-0000-0000B3870000}"/>
    <cellStyle name="Normal 7 5 6 4 2 2" xfId="34254" xr:uid="{00000000-0005-0000-0000-0000B4870000}"/>
    <cellStyle name="Normal 7 5 6 4 2 2 2" xfId="34255" xr:uid="{00000000-0005-0000-0000-0000B5870000}"/>
    <cellStyle name="Normal 7 5 6 4 2 3" xfId="34256" xr:uid="{00000000-0005-0000-0000-0000B6870000}"/>
    <cellStyle name="Normal 7 5 6 4 3" xfId="34257" xr:uid="{00000000-0005-0000-0000-0000B7870000}"/>
    <cellStyle name="Normal 7 5 6 4 3 2" xfId="34258" xr:uid="{00000000-0005-0000-0000-0000B8870000}"/>
    <cellStyle name="Normal 7 5 6 4 4" xfId="34259" xr:uid="{00000000-0005-0000-0000-0000B9870000}"/>
    <cellStyle name="Normal 7 5 6 5" xfId="34260" xr:uid="{00000000-0005-0000-0000-0000BA870000}"/>
    <cellStyle name="Normal 7 5 6 5 2" xfId="34261" xr:uid="{00000000-0005-0000-0000-0000BB870000}"/>
    <cellStyle name="Normal 7 5 6 5 2 2" xfId="34262" xr:uid="{00000000-0005-0000-0000-0000BC870000}"/>
    <cellStyle name="Normal 7 5 6 5 2 2 2" xfId="34263" xr:uid="{00000000-0005-0000-0000-0000BD870000}"/>
    <cellStyle name="Normal 7 5 6 5 2 3" xfId="34264" xr:uid="{00000000-0005-0000-0000-0000BE870000}"/>
    <cellStyle name="Normal 7 5 6 5 3" xfId="34265" xr:uid="{00000000-0005-0000-0000-0000BF870000}"/>
    <cellStyle name="Normal 7 5 6 5 3 2" xfId="34266" xr:uid="{00000000-0005-0000-0000-0000C0870000}"/>
    <cellStyle name="Normal 7 5 6 5 4" xfId="34267" xr:uid="{00000000-0005-0000-0000-0000C1870000}"/>
    <cellStyle name="Normal 7 5 6 6" xfId="34268" xr:uid="{00000000-0005-0000-0000-0000C2870000}"/>
    <cellStyle name="Normal 7 5 6 6 2" xfId="34269" xr:uid="{00000000-0005-0000-0000-0000C3870000}"/>
    <cellStyle name="Normal 7 5 6 6 2 2" xfId="34270" xr:uid="{00000000-0005-0000-0000-0000C4870000}"/>
    <cellStyle name="Normal 7 5 6 6 3" xfId="34271" xr:uid="{00000000-0005-0000-0000-0000C5870000}"/>
    <cellStyle name="Normal 7 5 6 7" xfId="34272" xr:uid="{00000000-0005-0000-0000-0000C6870000}"/>
    <cellStyle name="Normal 7 5 6 7 2" xfId="34273" xr:uid="{00000000-0005-0000-0000-0000C7870000}"/>
    <cellStyle name="Normal 7 5 6 8" xfId="34274" xr:uid="{00000000-0005-0000-0000-0000C8870000}"/>
    <cellStyle name="Normal 7 5 6 8 2" xfId="34275" xr:uid="{00000000-0005-0000-0000-0000C9870000}"/>
    <cellStyle name="Normal 7 5 6 9" xfId="34276" xr:uid="{00000000-0005-0000-0000-0000CA870000}"/>
    <cellStyle name="Normal 7 5 7" xfId="34277" xr:uid="{00000000-0005-0000-0000-0000CB870000}"/>
    <cellStyle name="Normal 7 5 7 2" xfId="34278" xr:uid="{00000000-0005-0000-0000-0000CC870000}"/>
    <cellStyle name="Normal 7 5 7 2 2" xfId="34279" xr:uid="{00000000-0005-0000-0000-0000CD870000}"/>
    <cellStyle name="Normal 7 5 7 2 2 2" xfId="34280" xr:uid="{00000000-0005-0000-0000-0000CE870000}"/>
    <cellStyle name="Normal 7 5 7 2 2 2 2" xfId="34281" xr:uid="{00000000-0005-0000-0000-0000CF870000}"/>
    <cellStyle name="Normal 7 5 7 2 2 2 2 2" xfId="34282" xr:uid="{00000000-0005-0000-0000-0000D0870000}"/>
    <cellStyle name="Normal 7 5 7 2 2 2 3" xfId="34283" xr:uid="{00000000-0005-0000-0000-0000D1870000}"/>
    <cellStyle name="Normal 7 5 7 2 2 3" xfId="34284" xr:uid="{00000000-0005-0000-0000-0000D2870000}"/>
    <cellStyle name="Normal 7 5 7 2 2 3 2" xfId="34285" xr:uid="{00000000-0005-0000-0000-0000D3870000}"/>
    <cellStyle name="Normal 7 5 7 2 2 4" xfId="34286" xr:uid="{00000000-0005-0000-0000-0000D4870000}"/>
    <cellStyle name="Normal 7 5 7 2 3" xfId="34287" xr:uid="{00000000-0005-0000-0000-0000D5870000}"/>
    <cellStyle name="Normal 7 5 7 2 3 2" xfId="34288" xr:uid="{00000000-0005-0000-0000-0000D6870000}"/>
    <cellStyle name="Normal 7 5 7 2 3 2 2" xfId="34289" xr:uid="{00000000-0005-0000-0000-0000D7870000}"/>
    <cellStyle name="Normal 7 5 7 2 3 2 2 2" xfId="34290" xr:uid="{00000000-0005-0000-0000-0000D8870000}"/>
    <cellStyle name="Normal 7 5 7 2 3 2 3" xfId="34291" xr:uid="{00000000-0005-0000-0000-0000D9870000}"/>
    <cellStyle name="Normal 7 5 7 2 3 3" xfId="34292" xr:uid="{00000000-0005-0000-0000-0000DA870000}"/>
    <cellStyle name="Normal 7 5 7 2 3 3 2" xfId="34293" xr:uid="{00000000-0005-0000-0000-0000DB870000}"/>
    <cellStyle name="Normal 7 5 7 2 3 4" xfId="34294" xr:uid="{00000000-0005-0000-0000-0000DC870000}"/>
    <cellStyle name="Normal 7 5 7 2 4" xfId="34295" xr:uid="{00000000-0005-0000-0000-0000DD870000}"/>
    <cellStyle name="Normal 7 5 7 2 4 2" xfId="34296" xr:uid="{00000000-0005-0000-0000-0000DE870000}"/>
    <cellStyle name="Normal 7 5 7 2 4 2 2" xfId="34297" xr:uid="{00000000-0005-0000-0000-0000DF870000}"/>
    <cellStyle name="Normal 7 5 7 2 4 2 2 2" xfId="34298" xr:uid="{00000000-0005-0000-0000-0000E0870000}"/>
    <cellStyle name="Normal 7 5 7 2 4 2 3" xfId="34299" xr:uid="{00000000-0005-0000-0000-0000E1870000}"/>
    <cellStyle name="Normal 7 5 7 2 4 3" xfId="34300" xr:uid="{00000000-0005-0000-0000-0000E2870000}"/>
    <cellStyle name="Normal 7 5 7 2 4 3 2" xfId="34301" xr:uid="{00000000-0005-0000-0000-0000E3870000}"/>
    <cellStyle name="Normal 7 5 7 2 4 4" xfId="34302" xr:uid="{00000000-0005-0000-0000-0000E4870000}"/>
    <cellStyle name="Normal 7 5 7 2 5" xfId="34303" xr:uid="{00000000-0005-0000-0000-0000E5870000}"/>
    <cellStyle name="Normal 7 5 7 2 5 2" xfId="34304" xr:uid="{00000000-0005-0000-0000-0000E6870000}"/>
    <cellStyle name="Normal 7 5 7 2 5 2 2" xfId="34305" xr:uid="{00000000-0005-0000-0000-0000E7870000}"/>
    <cellStyle name="Normal 7 5 7 2 5 3" xfId="34306" xr:uid="{00000000-0005-0000-0000-0000E8870000}"/>
    <cellStyle name="Normal 7 5 7 2 6" xfId="34307" xr:uid="{00000000-0005-0000-0000-0000E9870000}"/>
    <cellStyle name="Normal 7 5 7 2 6 2" xfId="34308" xr:uid="{00000000-0005-0000-0000-0000EA870000}"/>
    <cellStyle name="Normal 7 5 7 2 7" xfId="34309" xr:uid="{00000000-0005-0000-0000-0000EB870000}"/>
    <cellStyle name="Normal 7 5 7 3" xfId="34310" xr:uid="{00000000-0005-0000-0000-0000EC870000}"/>
    <cellStyle name="Normal 7 5 7 3 2" xfId="34311" xr:uid="{00000000-0005-0000-0000-0000ED870000}"/>
    <cellStyle name="Normal 7 5 7 3 2 2" xfId="34312" xr:uid="{00000000-0005-0000-0000-0000EE870000}"/>
    <cellStyle name="Normal 7 5 7 3 2 2 2" xfId="34313" xr:uid="{00000000-0005-0000-0000-0000EF870000}"/>
    <cellStyle name="Normal 7 5 7 3 2 3" xfId="34314" xr:uid="{00000000-0005-0000-0000-0000F0870000}"/>
    <cellStyle name="Normal 7 5 7 3 3" xfId="34315" xr:uid="{00000000-0005-0000-0000-0000F1870000}"/>
    <cellStyle name="Normal 7 5 7 3 3 2" xfId="34316" xr:uid="{00000000-0005-0000-0000-0000F2870000}"/>
    <cellStyle name="Normal 7 5 7 3 4" xfId="34317" xr:uid="{00000000-0005-0000-0000-0000F3870000}"/>
    <cellStyle name="Normal 7 5 7 4" xfId="34318" xr:uid="{00000000-0005-0000-0000-0000F4870000}"/>
    <cellStyle name="Normal 7 5 7 4 2" xfId="34319" xr:uid="{00000000-0005-0000-0000-0000F5870000}"/>
    <cellStyle name="Normal 7 5 7 4 2 2" xfId="34320" xr:uid="{00000000-0005-0000-0000-0000F6870000}"/>
    <cellStyle name="Normal 7 5 7 4 2 2 2" xfId="34321" xr:uid="{00000000-0005-0000-0000-0000F7870000}"/>
    <cellStyle name="Normal 7 5 7 4 2 3" xfId="34322" xr:uid="{00000000-0005-0000-0000-0000F8870000}"/>
    <cellStyle name="Normal 7 5 7 4 3" xfId="34323" xr:uid="{00000000-0005-0000-0000-0000F9870000}"/>
    <cellStyle name="Normal 7 5 7 4 3 2" xfId="34324" xr:uid="{00000000-0005-0000-0000-0000FA870000}"/>
    <cellStyle name="Normal 7 5 7 4 4" xfId="34325" xr:uid="{00000000-0005-0000-0000-0000FB870000}"/>
    <cellStyle name="Normal 7 5 7 5" xfId="34326" xr:uid="{00000000-0005-0000-0000-0000FC870000}"/>
    <cellStyle name="Normal 7 5 7 5 2" xfId="34327" xr:uid="{00000000-0005-0000-0000-0000FD870000}"/>
    <cellStyle name="Normal 7 5 7 5 2 2" xfId="34328" xr:uid="{00000000-0005-0000-0000-0000FE870000}"/>
    <cellStyle name="Normal 7 5 7 5 2 2 2" xfId="34329" xr:uid="{00000000-0005-0000-0000-0000FF870000}"/>
    <cellStyle name="Normal 7 5 7 5 2 3" xfId="34330" xr:uid="{00000000-0005-0000-0000-000000880000}"/>
    <cellStyle name="Normal 7 5 7 5 3" xfId="34331" xr:uid="{00000000-0005-0000-0000-000001880000}"/>
    <cellStyle name="Normal 7 5 7 5 3 2" xfId="34332" xr:uid="{00000000-0005-0000-0000-000002880000}"/>
    <cellStyle name="Normal 7 5 7 5 4" xfId="34333" xr:uid="{00000000-0005-0000-0000-000003880000}"/>
    <cellStyle name="Normal 7 5 7 6" xfId="34334" xr:uid="{00000000-0005-0000-0000-000004880000}"/>
    <cellStyle name="Normal 7 5 7 6 2" xfId="34335" xr:uid="{00000000-0005-0000-0000-000005880000}"/>
    <cellStyle name="Normal 7 5 7 6 2 2" xfId="34336" xr:uid="{00000000-0005-0000-0000-000006880000}"/>
    <cellStyle name="Normal 7 5 7 6 3" xfId="34337" xr:uid="{00000000-0005-0000-0000-000007880000}"/>
    <cellStyle name="Normal 7 5 7 7" xfId="34338" xr:uid="{00000000-0005-0000-0000-000008880000}"/>
    <cellStyle name="Normal 7 5 7 7 2" xfId="34339" xr:uid="{00000000-0005-0000-0000-000009880000}"/>
    <cellStyle name="Normal 7 5 7 8" xfId="34340" xr:uid="{00000000-0005-0000-0000-00000A880000}"/>
    <cellStyle name="Normal 7 5 7 8 2" xfId="34341" xr:uid="{00000000-0005-0000-0000-00000B880000}"/>
    <cellStyle name="Normal 7 5 7 9" xfId="34342" xr:uid="{00000000-0005-0000-0000-00000C880000}"/>
    <cellStyle name="Normal 7 5 8" xfId="34343" xr:uid="{00000000-0005-0000-0000-00000D880000}"/>
    <cellStyle name="Normal 7 5 8 2" xfId="34344" xr:uid="{00000000-0005-0000-0000-00000E880000}"/>
    <cellStyle name="Normal 7 5 8 2 2" xfId="34345" xr:uid="{00000000-0005-0000-0000-00000F880000}"/>
    <cellStyle name="Normal 7 5 8 2 2 2" xfId="34346" xr:uid="{00000000-0005-0000-0000-000010880000}"/>
    <cellStyle name="Normal 7 5 8 2 2 2 2" xfId="34347" xr:uid="{00000000-0005-0000-0000-000011880000}"/>
    <cellStyle name="Normal 7 5 8 2 2 3" xfId="34348" xr:uid="{00000000-0005-0000-0000-000012880000}"/>
    <cellStyle name="Normal 7 5 8 2 3" xfId="34349" xr:uid="{00000000-0005-0000-0000-000013880000}"/>
    <cellStyle name="Normal 7 5 8 2 3 2" xfId="34350" xr:uid="{00000000-0005-0000-0000-000014880000}"/>
    <cellStyle name="Normal 7 5 8 2 4" xfId="34351" xr:uid="{00000000-0005-0000-0000-000015880000}"/>
    <cellStyle name="Normal 7 5 8 3" xfId="34352" xr:uid="{00000000-0005-0000-0000-000016880000}"/>
    <cellStyle name="Normal 7 5 8 3 2" xfId="34353" xr:uid="{00000000-0005-0000-0000-000017880000}"/>
    <cellStyle name="Normal 7 5 8 3 2 2" xfId="34354" xr:uid="{00000000-0005-0000-0000-000018880000}"/>
    <cellStyle name="Normal 7 5 8 3 2 2 2" xfId="34355" xr:uid="{00000000-0005-0000-0000-000019880000}"/>
    <cellStyle name="Normal 7 5 8 3 2 3" xfId="34356" xr:uid="{00000000-0005-0000-0000-00001A880000}"/>
    <cellStyle name="Normal 7 5 8 3 3" xfId="34357" xr:uid="{00000000-0005-0000-0000-00001B880000}"/>
    <cellStyle name="Normal 7 5 8 3 3 2" xfId="34358" xr:uid="{00000000-0005-0000-0000-00001C880000}"/>
    <cellStyle name="Normal 7 5 8 3 4" xfId="34359" xr:uid="{00000000-0005-0000-0000-00001D880000}"/>
    <cellStyle name="Normal 7 5 8 4" xfId="34360" xr:uid="{00000000-0005-0000-0000-00001E880000}"/>
    <cellStyle name="Normal 7 5 8 4 2" xfId="34361" xr:uid="{00000000-0005-0000-0000-00001F880000}"/>
    <cellStyle name="Normal 7 5 8 4 2 2" xfId="34362" xr:uid="{00000000-0005-0000-0000-000020880000}"/>
    <cellStyle name="Normal 7 5 8 4 2 2 2" xfId="34363" xr:uid="{00000000-0005-0000-0000-000021880000}"/>
    <cellStyle name="Normal 7 5 8 4 2 3" xfId="34364" xr:uid="{00000000-0005-0000-0000-000022880000}"/>
    <cellStyle name="Normal 7 5 8 4 3" xfId="34365" xr:uid="{00000000-0005-0000-0000-000023880000}"/>
    <cellStyle name="Normal 7 5 8 4 3 2" xfId="34366" xr:uid="{00000000-0005-0000-0000-000024880000}"/>
    <cellStyle name="Normal 7 5 8 4 4" xfId="34367" xr:uid="{00000000-0005-0000-0000-000025880000}"/>
    <cellStyle name="Normal 7 5 8 5" xfId="34368" xr:uid="{00000000-0005-0000-0000-000026880000}"/>
    <cellStyle name="Normal 7 5 8 5 2" xfId="34369" xr:uid="{00000000-0005-0000-0000-000027880000}"/>
    <cellStyle name="Normal 7 5 8 5 2 2" xfId="34370" xr:uid="{00000000-0005-0000-0000-000028880000}"/>
    <cellStyle name="Normal 7 5 8 5 3" xfId="34371" xr:uid="{00000000-0005-0000-0000-000029880000}"/>
    <cellStyle name="Normal 7 5 8 6" xfId="34372" xr:uid="{00000000-0005-0000-0000-00002A880000}"/>
    <cellStyle name="Normal 7 5 8 6 2" xfId="34373" xr:uid="{00000000-0005-0000-0000-00002B880000}"/>
    <cellStyle name="Normal 7 5 8 7" xfId="34374" xr:uid="{00000000-0005-0000-0000-00002C880000}"/>
    <cellStyle name="Normal 7 5 8 7 2" xfId="34375" xr:uid="{00000000-0005-0000-0000-00002D880000}"/>
    <cellStyle name="Normal 7 5 8 8" xfId="34376" xr:uid="{00000000-0005-0000-0000-00002E880000}"/>
    <cellStyle name="Normal 7 5 9" xfId="34377" xr:uid="{00000000-0005-0000-0000-00002F880000}"/>
    <cellStyle name="Normal 7 5 9 2" xfId="34378" xr:uid="{00000000-0005-0000-0000-000030880000}"/>
    <cellStyle name="Normal 7 5 9 2 2" xfId="34379" xr:uid="{00000000-0005-0000-0000-000031880000}"/>
    <cellStyle name="Normal 7 5 9 2 2 2" xfId="34380" xr:uid="{00000000-0005-0000-0000-000032880000}"/>
    <cellStyle name="Normal 7 5 9 2 3" xfId="34381" xr:uid="{00000000-0005-0000-0000-000033880000}"/>
    <cellStyle name="Normal 7 5 9 3" xfId="34382" xr:uid="{00000000-0005-0000-0000-000034880000}"/>
    <cellStyle name="Normal 7 5 9 3 2" xfId="34383" xr:uid="{00000000-0005-0000-0000-000035880000}"/>
    <cellStyle name="Normal 7 5 9 4" xfId="34384" xr:uid="{00000000-0005-0000-0000-000036880000}"/>
    <cellStyle name="Normal 7 6" xfId="584" xr:uid="{00000000-0005-0000-0000-000037880000}"/>
    <cellStyle name="Normal 7 6 10" xfId="34385" xr:uid="{00000000-0005-0000-0000-000038880000}"/>
    <cellStyle name="Normal 7 6 10 2" xfId="34386" xr:uid="{00000000-0005-0000-0000-000039880000}"/>
    <cellStyle name="Normal 7 6 10 2 2" xfId="34387" xr:uid="{00000000-0005-0000-0000-00003A880000}"/>
    <cellStyle name="Normal 7 6 10 2 2 2" xfId="34388" xr:uid="{00000000-0005-0000-0000-00003B880000}"/>
    <cellStyle name="Normal 7 6 10 2 3" xfId="34389" xr:uid="{00000000-0005-0000-0000-00003C880000}"/>
    <cellStyle name="Normal 7 6 10 3" xfId="34390" xr:uid="{00000000-0005-0000-0000-00003D880000}"/>
    <cellStyle name="Normal 7 6 10 3 2" xfId="34391" xr:uid="{00000000-0005-0000-0000-00003E880000}"/>
    <cellStyle name="Normal 7 6 10 4" xfId="34392" xr:uid="{00000000-0005-0000-0000-00003F880000}"/>
    <cellStyle name="Normal 7 6 11" xfId="34393" xr:uid="{00000000-0005-0000-0000-000040880000}"/>
    <cellStyle name="Normal 7 6 11 2" xfId="34394" xr:uid="{00000000-0005-0000-0000-000041880000}"/>
    <cellStyle name="Normal 7 6 11 2 2" xfId="34395" xr:uid="{00000000-0005-0000-0000-000042880000}"/>
    <cellStyle name="Normal 7 6 11 2 2 2" xfId="34396" xr:uid="{00000000-0005-0000-0000-000043880000}"/>
    <cellStyle name="Normal 7 6 11 2 3" xfId="34397" xr:uid="{00000000-0005-0000-0000-000044880000}"/>
    <cellStyle name="Normal 7 6 11 3" xfId="34398" xr:uid="{00000000-0005-0000-0000-000045880000}"/>
    <cellStyle name="Normal 7 6 11 3 2" xfId="34399" xr:uid="{00000000-0005-0000-0000-000046880000}"/>
    <cellStyle name="Normal 7 6 11 4" xfId="34400" xr:uid="{00000000-0005-0000-0000-000047880000}"/>
    <cellStyle name="Normal 7 6 12" xfId="34401" xr:uid="{00000000-0005-0000-0000-000048880000}"/>
    <cellStyle name="Normal 7 6 12 2" xfId="34402" xr:uid="{00000000-0005-0000-0000-000049880000}"/>
    <cellStyle name="Normal 7 6 12 2 2" xfId="34403" xr:uid="{00000000-0005-0000-0000-00004A880000}"/>
    <cellStyle name="Normal 7 6 12 3" xfId="34404" xr:uid="{00000000-0005-0000-0000-00004B880000}"/>
    <cellStyle name="Normal 7 6 13" xfId="34405" xr:uid="{00000000-0005-0000-0000-00004C880000}"/>
    <cellStyle name="Normal 7 6 13 2" xfId="34406" xr:uid="{00000000-0005-0000-0000-00004D880000}"/>
    <cellStyle name="Normal 7 6 14" xfId="34407" xr:uid="{00000000-0005-0000-0000-00004E880000}"/>
    <cellStyle name="Normal 7 6 14 2" xfId="34408" xr:uid="{00000000-0005-0000-0000-00004F880000}"/>
    <cellStyle name="Normal 7 6 15" xfId="34409" xr:uid="{00000000-0005-0000-0000-000050880000}"/>
    <cellStyle name="Normal 7 6 15 2" xfId="34410" xr:uid="{00000000-0005-0000-0000-000051880000}"/>
    <cellStyle name="Normal 7 6 16" xfId="34411" xr:uid="{00000000-0005-0000-0000-000052880000}"/>
    <cellStyle name="Normal 7 6 17" xfId="34412" xr:uid="{00000000-0005-0000-0000-000053880000}"/>
    <cellStyle name="Normal 7 6 18" xfId="34413" xr:uid="{00000000-0005-0000-0000-000054880000}"/>
    <cellStyle name="Normal 7 6 19" xfId="34414" xr:uid="{00000000-0005-0000-0000-000055880000}"/>
    <cellStyle name="Normal 7 6 2" xfId="585" xr:uid="{00000000-0005-0000-0000-000056880000}"/>
    <cellStyle name="Normal 7 6 2 10" xfId="34415" xr:uid="{00000000-0005-0000-0000-000057880000}"/>
    <cellStyle name="Normal 7 6 2 10 2" xfId="34416" xr:uid="{00000000-0005-0000-0000-000058880000}"/>
    <cellStyle name="Normal 7 6 2 10 2 2" xfId="34417" xr:uid="{00000000-0005-0000-0000-000059880000}"/>
    <cellStyle name="Normal 7 6 2 10 2 2 2" xfId="34418" xr:uid="{00000000-0005-0000-0000-00005A880000}"/>
    <cellStyle name="Normal 7 6 2 10 2 3" xfId="34419" xr:uid="{00000000-0005-0000-0000-00005B880000}"/>
    <cellStyle name="Normal 7 6 2 10 3" xfId="34420" xr:uid="{00000000-0005-0000-0000-00005C880000}"/>
    <cellStyle name="Normal 7 6 2 10 3 2" xfId="34421" xr:uid="{00000000-0005-0000-0000-00005D880000}"/>
    <cellStyle name="Normal 7 6 2 10 4" xfId="34422" xr:uid="{00000000-0005-0000-0000-00005E880000}"/>
    <cellStyle name="Normal 7 6 2 11" xfId="34423" xr:uid="{00000000-0005-0000-0000-00005F880000}"/>
    <cellStyle name="Normal 7 6 2 11 2" xfId="34424" xr:uid="{00000000-0005-0000-0000-000060880000}"/>
    <cellStyle name="Normal 7 6 2 11 2 2" xfId="34425" xr:uid="{00000000-0005-0000-0000-000061880000}"/>
    <cellStyle name="Normal 7 6 2 11 3" xfId="34426" xr:uid="{00000000-0005-0000-0000-000062880000}"/>
    <cellStyle name="Normal 7 6 2 12" xfId="34427" xr:uid="{00000000-0005-0000-0000-000063880000}"/>
    <cellStyle name="Normal 7 6 2 12 2" xfId="34428" xr:uid="{00000000-0005-0000-0000-000064880000}"/>
    <cellStyle name="Normal 7 6 2 13" xfId="34429" xr:uid="{00000000-0005-0000-0000-000065880000}"/>
    <cellStyle name="Normal 7 6 2 13 2" xfId="34430" xr:uid="{00000000-0005-0000-0000-000066880000}"/>
    <cellStyle name="Normal 7 6 2 14" xfId="34431" xr:uid="{00000000-0005-0000-0000-000067880000}"/>
    <cellStyle name="Normal 7 6 2 14 2" xfId="34432" xr:uid="{00000000-0005-0000-0000-000068880000}"/>
    <cellStyle name="Normal 7 6 2 15" xfId="34433" xr:uid="{00000000-0005-0000-0000-000069880000}"/>
    <cellStyle name="Normal 7 6 2 16" xfId="34434" xr:uid="{00000000-0005-0000-0000-00006A880000}"/>
    <cellStyle name="Normal 7 6 2 17" xfId="34435" xr:uid="{00000000-0005-0000-0000-00006B880000}"/>
    <cellStyle name="Normal 7 6 2 2" xfId="34436" xr:uid="{00000000-0005-0000-0000-00006C880000}"/>
    <cellStyle name="Normal 7 6 2 2 10" xfId="34437" xr:uid="{00000000-0005-0000-0000-00006D880000}"/>
    <cellStyle name="Normal 7 6 2 2 10 2" xfId="34438" xr:uid="{00000000-0005-0000-0000-00006E880000}"/>
    <cellStyle name="Normal 7 6 2 2 11" xfId="34439" xr:uid="{00000000-0005-0000-0000-00006F880000}"/>
    <cellStyle name="Normal 7 6 2 2 2" xfId="34440" xr:uid="{00000000-0005-0000-0000-000070880000}"/>
    <cellStyle name="Normal 7 6 2 2 2 2" xfId="34441" xr:uid="{00000000-0005-0000-0000-000071880000}"/>
    <cellStyle name="Normal 7 6 2 2 2 2 2" xfId="34442" xr:uid="{00000000-0005-0000-0000-000072880000}"/>
    <cellStyle name="Normal 7 6 2 2 2 2 2 2" xfId="34443" xr:uid="{00000000-0005-0000-0000-000073880000}"/>
    <cellStyle name="Normal 7 6 2 2 2 2 2 2 2" xfId="34444" xr:uid="{00000000-0005-0000-0000-000074880000}"/>
    <cellStyle name="Normal 7 6 2 2 2 2 2 2 2 2" xfId="34445" xr:uid="{00000000-0005-0000-0000-000075880000}"/>
    <cellStyle name="Normal 7 6 2 2 2 2 2 2 3" xfId="34446" xr:uid="{00000000-0005-0000-0000-000076880000}"/>
    <cellStyle name="Normal 7 6 2 2 2 2 2 3" xfId="34447" xr:uid="{00000000-0005-0000-0000-000077880000}"/>
    <cellStyle name="Normal 7 6 2 2 2 2 2 3 2" xfId="34448" xr:uid="{00000000-0005-0000-0000-000078880000}"/>
    <cellStyle name="Normal 7 6 2 2 2 2 2 4" xfId="34449" xr:uid="{00000000-0005-0000-0000-000079880000}"/>
    <cellStyle name="Normal 7 6 2 2 2 2 3" xfId="34450" xr:uid="{00000000-0005-0000-0000-00007A880000}"/>
    <cellStyle name="Normal 7 6 2 2 2 2 3 2" xfId="34451" xr:uid="{00000000-0005-0000-0000-00007B880000}"/>
    <cellStyle name="Normal 7 6 2 2 2 2 3 2 2" xfId="34452" xr:uid="{00000000-0005-0000-0000-00007C880000}"/>
    <cellStyle name="Normal 7 6 2 2 2 2 3 2 2 2" xfId="34453" xr:uid="{00000000-0005-0000-0000-00007D880000}"/>
    <cellStyle name="Normal 7 6 2 2 2 2 3 2 3" xfId="34454" xr:uid="{00000000-0005-0000-0000-00007E880000}"/>
    <cellStyle name="Normal 7 6 2 2 2 2 3 3" xfId="34455" xr:uid="{00000000-0005-0000-0000-00007F880000}"/>
    <cellStyle name="Normal 7 6 2 2 2 2 3 3 2" xfId="34456" xr:uid="{00000000-0005-0000-0000-000080880000}"/>
    <cellStyle name="Normal 7 6 2 2 2 2 3 4" xfId="34457" xr:uid="{00000000-0005-0000-0000-000081880000}"/>
    <cellStyle name="Normal 7 6 2 2 2 2 4" xfId="34458" xr:uid="{00000000-0005-0000-0000-000082880000}"/>
    <cellStyle name="Normal 7 6 2 2 2 2 4 2" xfId="34459" xr:uid="{00000000-0005-0000-0000-000083880000}"/>
    <cellStyle name="Normal 7 6 2 2 2 2 4 2 2" xfId="34460" xr:uid="{00000000-0005-0000-0000-000084880000}"/>
    <cellStyle name="Normal 7 6 2 2 2 2 4 2 2 2" xfId="34461" xr:uid="{00000000-0005-0000-0000-000085880000}"/>
    <cellStyle name="Normal 7 6 2 2 2 2 4 2 3" xfId="34462" xr:uid="{00000000-0005-0000-0000-000086880000}"/>
    <cellStyle name="Normal 7 6 2 2 2 2 4 3" xfId="34463" xr:uid="{00000000-0005-0000-0000-000087880000}"/>
    <cellStyle name="Normal 7 6 2 2 2 2 4 3 2" xfId="34464" xr:uid="{00000000-0005-0000-0000-000088880000}"/>
    <cellStyle name="Normal 7 6 2 2 2 2 4 4" xfId="34465" xr:uid="{00000000-0005-0000-0000-000089880000}"/>
    <cellStyle name="Normal 7 6 2 2 2 2 5" xfId="34466" xr:uid="{00000000-0005-0000-0000-00008A880000}"/>
    <cellStyle name="Normal 7 6 2 2 2 2 5 2" xfId="34467" xr:uid="{00000000-0005-0000-0000-00008B880000}"/>
    <cellStyle name="Normal 7 6 2 2 2 2 5 2 2" xfId="34468" xr:uid="{00000000-0005-0000-0000-00008C880000}"/>
    <cellStyle name="Normal 7 6 2 2 2 2 5 3" xfId="34469" xr:uid="{00000000-0005-0000-0000-00008D880000}"/>
    <cellStyle name="Normal 7 6 2 2 2 2 6" xfId="34470" xr:uid="{00000000-0005-0000-0000-00008E880000}"/>
    <cellStyle name="Normal 7 6 2 2 2 2 6 2" xfId="34471" xr:uid="{00000000-0005-0000-0000-00008F880000}"/>
    <cellStyle name="Normal 7 6 2 2 2 2 7" xfId="34472" xr:uid="{00000000-0005-0000-0000-000090880000}"/>
    <cellStyle name="Normal 7 6 2 2 2 3" xfId="34473" xr:uid="{00000000-0005-0000-0000-000091880000}"/>
    <cellStyle name="Normal 7 6 2 2 2 3 2" xfId="34474" xr:uid="{00000000-0005-0000-0000-000092880000}"/>
    <cellStyle name="Normal 7 6 2 2 2 3 2 2" xfId="34475" xr:uid="{00000000-0005-0000-0000-000093880000}"/>
    <cellStyle name="Normal 7 6 2 2 2 3 2 2 2" xfId="34476" xr:uid="{00000000-0005-0000-0000-000094880000}"/>
    <cellStyle name="Normal 7 6 2 2 2 3 2 3" xfId="34477" xr:uid="{00000000-0005-0000-0000-000095880000}"/>
    <cellStyle name="Normal 7 6 2 2 2 3 3" xfId="34478" xr:uid="{00000000-0005-0000-0000-000096880000}"/>
    <cellStyle name="Normal 7 6 2 2 2 3 3 2" xfId="34479" xr:uid="{00000000-0005-0000-0000-000097880000}"/>
    <cellStyle name="Normal 7 6 2 2 2 3 4" xfId="34480" xr:uid="{00000000-0005-0000-0000-000098880000}"/>
    <cellStyle name="Normal 7 6 2 2 2 4" xfId="34481" xr:uid="{00000000-0005-0000-0000-000099880000}"/>
    <cellStyle name="Normal 7 6 2 2 2 4 2" xfId="34482" xr:uid="{00000000-0005-0000-0000-00009A880000}"/>
    <cellStyle name="Normal 7 6 2 2 2 4 2 2" xfId="34483" xr:uid="{00000000-0005-0000-0000-00009B880000}"/>
    <cellStyle name="Normal 7 6 2 2 2 4 2 2 2" xfId="34484" xr:uid="{00000000-0005-0000-0000-00009C880000}"/>
    <cellStyle name="Normal 7 6 2 2 2 4 2 3" xfId="34485" xr:uid="{00000000-0005-0000-0000-00009D880000}"/>
    <cellStyle name="Normal 7 6 2 2 2 4 3" xfId="34486" xr:uid="{00000000-0005-0000-0000-00009E880000}"/>
    <cellStyle name="Normal 7 6 2 2 2 4 3 2" xfId="34487" xr:uid="{00000000-0005-0000-0000-00009F880000}"/>
    <cellStyle name="Normal 7 6 2 2 2 4 4" xfId="34488" xr:uid="{00000000-0005-0000-0000-0000A0880000}"/>
    <cellStyle name="Normal 7 6 2 2 2 5" xfId="34489" xr:uid="{00000000-0005-0000-0000-0000A1880000}"/>
    <cellStyle name="Normal 7 6 2 2 2 5 2" xfId="34490" xr:uid="{00000000-0005-0000-0000-0000A2880000}"/>
    <cellStyle name="Normal 7 6 2 2 2 5 2 2" xfId="34491" xr:uid="{00000000-0005-0000-0000-0000A3880000}"/>
    <cellStyle name="Normal 7 6 2 2 2 5 2 2 2" xfId="34492" xr:uid="{00000000-0005-0000-0000-0000A4880000}"/>
    <cellStyle name="Normal 7 6 2 2 2 5 2 3" xfId="34493" xr:uid="{00000000-0005-0000-0000-0000A5880000}"/>
    <cellStyle name="Normal 7 6 2 2 2 5 3" xfId="34494" xr:uid="{00000000-0005-0000-0000-0000A6880000}"/>
    <cellStyle name="Normal 7 6 2 2 2 5 3 2" xfId="34495" xr:uid="{00000000-0005-0000-0000-0000A7880000}"/>
    <cellStyle name="Normal 7 6 2 2 2 5 4" xfId="34496" xr:uid="{00000000-0005-0000-0000-0000A8880000}"/>
    <cellStyle name="Normal 7 6 2 2 2 6" xfId="34497" xr:uid="{00000000-0005-0000-0000-0000A9880000}"/>
    <cellStyle name="Normal 7 6 2 2 2 6 2" xfId="34498" xr:uid="{00000000-0005-0000-0000-0000AA880000}"/>
    <cellStyle name="Normal 7 6 2 2 2 6 2 2" xfId="34499" xr:uid="{00000000-0005-0000-0000-0000AB880000}"/>
    <cellStyle name="Normal 7 6 2 2 2 6 3" xfId="34500" xr:uid="{00000000-0005-0000-0000-0000AC880000}"/>
    <cellStyle name="Normal 7 6 2 2 2 7" xfId="34501" xr:uid="{00000000-0005-0000-0000-0000AD880000}"/>
    <cellStyle name="Normal 7 6 2 2 2 7 2" xfId="34502" xr:uid="{00000000-0005-0000-0000-0000AE880000}"/>
    <cellStyle name="Normal 7 6 2 2 2 8" xfId="34503" xr:uid="{00000000-0005-0000-0000-0000AF880000}"/>
    <cellStyle name="Normal 7 6 2 2 2 8 2" xfId="34504" xr:uid="{00000000-0005-0000-0000-0000B0880000}"/>
    <cellStyle name="Normal 7 6 2 2 2 9" xfId="34505" xr:uid="{00000000-0005-0000-0000-0000B1880000}"/>
    <cellStyle name="Normal 7 6 2 2 3" xfId="34506" xr:uid="{00000000-0005-0000-0000-0000B2880000}"/>
    <cellStyle name="Normal 7 6 2 2 3 2" xfId="34507" xr:uid="{00000000-0005-0000-0000-0000B3880000}"/>
    <cellStyle name="Normal 7 6 2 2 3 2 2" xfId="34508" xr:uid="{00000000-0005-0000-0000-0000B4880000}"/>
    <cellStyle name="Normal 7 6 2 2 3 2 2 2" xfId="34509" xr:uid="{00000000-0005-0000-0000-0000B5880000}"/>
    <cellStyle name="Normal 7 6 2 2 3 2 2 2 2" xfId="34510" xr:uid="{00000000-0005-0000-0000-0000B6880000}"/>
    <cellStyle name="Normal 7 6 2 2 3 2 2 3" xfId="34511" xr:uid="{00000000-0005-0000-0000-0000B7880000}"/>
    <cellStyle name="Normal 7 6 2 2 3 2 3" xfId="34512" xr:uid="{00000000-0005-0000-0000-0000B8880000}"/>
    <cellStyle name="Normal 7 6 2 2 3 2 3 2" xfId="34513" xr:uid="{00000000-0005-0000-0000-0000B9880000}"/>
    <cellStyle name="Normal 7 6 2 2 3 2 4" xfId="34514" xr:uid="{00000000-0005-0000-0000-0000BA880000}"/>
    <cellStyle name="Normal 7 6 2 2 3 3" xfId="34515" xr:uid="{00000000-0005-0000-0000-0000BB880000}"/>
    <cellStyle name="Normal 7 6 2 2 3 3 2" xfId="34516" xr:uid="{00000000-0005-0000-0000-0000BC880000}"/>
    <cellStyle name="Normal 7 6 2 2 3 3 2 2" xfId="34517" xr:uid="{00000000-0005-0000-0000-0000BD880000}"/>
    <cellStyle name="Normal 7 6 2 2 3 3 2 2 2" xfId="34518" xr:uid="{00000000-0005-0000-0000-0000BE880000}"/>
    <cellStyle name="Normal 7 6 2 2 3 3 2 3" xfId="34519" xr:uid="{00000000-0005-0000-0000-0000BF880000}"/>
    <cellStyle name="Normal 7 6 2 2 3 3 3" xfId="34520" xr:uid="{00000000-0005-0000-0000-0000C0880000}"/>
    <cellStyle name="Normal 7 6 2 2 3 3 3 2" xfId="34521" xr:uid="{00000000-0005-0000-0000-0000C1880000}"/>
    <cellStyle name="Normal 7 6 2 2 3 3 4" xfId="34522" xr:uid="{00000000-0005-0000-0000-0000C2880000}"/>
    <cellStyle name="Normal 7 6 2 2 3 4" xfId="34523" xr:uid="{00000000-0005-0000-0000-0000C3880000}"/>
    <cellStyle name="Normal 7 6 2 2 3 4 2" xfId="34524" xr:uid="{00000000-0005-0000-0000-0000C4880000}"/>
    <cellStyle name="Normal 7 6 2 2 3 4 2 2" xfId="34525" xr:uid="{00000000-0005-0000-0000-0000C5880000}"/>
    <cellStyle name="Normal 7 6 2 2 3 4 2 2 2" xfId="34526" xr:uid="{00000000-0005-0000-0000-0000C6880000}"/>
    <cellStyle name="Normal 7 6 2 2 3 4 2 3" xfId="34527" xr:uid="{00000000-0005-0000-0000-0000C7880000}"/>
    <cellStyle name="Normal 7 6 2 2 3 4 3" xfId="34528" xr:uid="{00000000-0005-0000-0000-0000C8880000}"/>
    <cellStyle name="Normal 7 6 2 2 3 4 3 2" xfId="34529" xr:uid="{00000000-0005-0000-0000-0000C9880000}"/>
    <cellStyle name="Normal 7 6 2 2 3 4 4" xfId="34530" xr:uid="{00000000-0005-0000-0000-0000CA880000}"/>
    <cellStyle name="Normal 7 6 2 2 3 5" xfId="34531" xr:uid="{00000000-0005-0000-0000-0000CB880000}"/>
    <cellStyle name="Normal 7 6 2 2 3 5 2" xfId="34532" xr:uid="{00000000-0005-0000-0000-0000CC880000}"/>
    <cellStyle name="Normal 7 6 2 2 3 5 2 2" xfId="34533" xr:uid="{00000000-0005-0000-0000-0000CD880000}"/>
    <cellStyle name="Normal 7 6 2 2 3 5 3" xfId="34534" xr:uid="{00000000-0005-0000-0000-0000CE880000}"/>
    <cellStyle name="Normal 7 6 2 2 3 6" xfId="34535" xr:uid="{00000000-0005-0000-0000-0000CF880000}"/>
    <cellStyle name="Normal 7 6 2 2 3 6 2" xfId="34536" xr:uid="{00000000-0005-0000-0000-0000D0880000}"/>
    <cellStyle name="Normal 7 6 2 2 3 7" xfId="34537" xr:uid="{00000000-0005-0000-0000-0000D1880000}"/>
    <cellStyle name="Normal 7 6 2 2 4" xfId="34538" xr:uid="{00000000-0005-0000-0000-0000D2880000}"/>
    <cellStyle name="Normal 7 6 2 2 4 2" xfId="34539" xr:uid="{00000000-0005-0000-0000-0000D3880000}"/>
    <cellStyle name="Normal 7 6 2 2 4 2 2" xfId="34540" xr:uid="{00000000-0005-0000-0000-0000D4880000}"/>
    <cellStyle name="Normal 7 6 2 2 4 2 2 2" xfId="34541" xr:uid="{00000000-0005-0000-0000-0000D5880000}"/>
    <cellStyle name="Normal 7 6 2 2 4 2 3" xfId="34542" xr:uid="{00000000-0005-0000-0000-0000D6880000}"/>
    <cellStyle name="Normal 7 6 2 2 4 3" xfId="34543" xr:uid="{00000000-0005-0000-0000-0000D7880000}"/>
    <cellStyle name="Normal 7 6 2 2 4 3 2" xfId="34544" xr:uid="{00000000-0005-0000-0000-0000D8880000}"/>
    <cellStyle name="Normal 7 6 2 2 4 4" xfId="34545" xr:uid="{00000000-0005-0000-0000-0000D9880000}"/>
    <cellStyle name="Normal 7 6 2 2 5" xfId="34546" xr:uid="{00000000-0005-0000-0000-0000DA880000}"/>
    <cellStyle name="Normal 7 6 2 2 5 2" xfId="34547" xr:uid="{00000000-0005-0000-0000-0000DB880000}"/>
    <cellStyle name="Normal 7 6 2 2 5 2 2" xfId="34548" xr:uid="{00000000-0005-0000-0000-0000DC880000}"/>
    <cellStyle name="Normal 7 6 2 2 5 2 2 2" xfId="34549" xr:uid="{00000000-0005-0000-0000-0000DD880000}"/>
    <cellStyle name="Normal 7 6 2 2 5 2 3" xfId="34550" xr:uid="{00000000-0005-0000-0000-0000DE880000}"/>
    <cellStyle name="Normal 7 6 2 2 5 3" xfId="34551" xr:uid="{00000000-0005-0000-0000-0000DF880000}"/>
    <cellStyle name="Normal 7 6 2 2 5 3 2" xfId="34552" xr:uid="{00000000-0005-0000-0000-0000E0880000}"/>
    <cellStyle name="Normal 7 6 2 2 5 4" xfId="34553" xr:uid="{00000000-0005-0000-0000-0000E1880000}"/>
    <cellStyle name="Normal 7 6 2 2 6" xfId="34554" xr:uid="{00000000-0005-0000-0000-0000E2880000}"/>
    <cellStyle name="Normal 7 6 2 2 6 2" xfId="34555" xr:uid="{00000000-0005-0000-0000-0000E3880000}"/>
    <cellStyle name="Normal 7 6 2 2 6 2 2" xfId="34556" xr:uid="{00000000-0005-0000-0000-0000E4880000}"/>
    <cellStyle name="Normal 7 6 2 2 6 2 2 2" xfId="34557" xr:uid="{00000000-0005-0000-0000-0000E5880000}"/>
    <cellStyle name="Normal 7 6 2 2 6 2 3" xfId="34558" xr:uid="{00000000-0005-0000-0000-0000E6880000}"/>
    <cellStyle name="Normal 7 6 2 2 6 3" xfId="34559" xr:uid="{00000000-0005-0000-0000-0000E7880000}"/>
    <cellStyle name="Normal 7 6 2 2 6 3 2" xfId="34560" xr:uid="{00000000-0005-0000-0000-0000E8880000}"/>
    <cellStyle name="Normal 7 6 2 2 6 4" xfId="34561" xr:uid="{00000000-0005-0000-0000-0000E9880000}"/>
    <cellStyle name="Normal 7 6 2 2 7" xfId="34562" xr:uid="{00000000-0005-0000-0000-0000EA880000}"/>
    <cellStyle name="Normal 7 6 2 2 7 2" xfId="34563" xr:uid="{00000000-0005-0000-0000-0000EB880000}"/>
    <cellStyle name="Normal 7 6 2 2 7 2 2" xfId="34564" xr:uid="{00000000-0005-0000-0000-0000EC880000}"/>
    <cellStyle name="Normal 7 6 2 2 7 2 2 2" xfId="34565" xr:uid="{00000000-0005-0000-0000-0000ED880000}"/>
    <cellStyle name="Normal 7 6 2 2 7 2 3" xfId="34566" xr:uid="{00000000-0005-0000-0000-0000EE880000}"/>
    <cellStyle name="Normal 7 6 2 2 7 3" xfId="34567" xr:uid="{00000000-0005-0000-0000-0000EF880000}"/>
    <cellStyle name="Normal 7 6 2 2 7 3 2" xfId="34568" xr:uid="{00000000-0005-0000-0000-0000F0880000}"/>
    <cellStyle name="Normal 7 6 2 2 7 4" xfId="34569" xr:uid="{00000000-0005-0000-0000-0000F1880000}"/>
    <cellStyle name="Normal 7 6 2 2 8" xfId="34570" xr:uid="{00000000-0005-0000-0000-0000F2880000}"/>
    <cellStyle name="Normal 7 6 2 2 8 2" xfId="34571" xr:uid="{00000000-0005-0000-0000-0000F3880000}"/>
    <cellStyle name="Normal 7 6 2 2 8 2 2" xfId="34572" xr:uid="{00000000-0005-0000-0000-0000F4880000}"/>
    <cellStyle name="Normal 7 6 2 2 8 3" xfId="34573" xr:uid="{00000000-0005-0000-0000-0000F5880000}"/>
    <cellStyle name="Normal 7 6 2 2 9" xfId="34574" xr:uid="{00000000-0005-0000-0000-0000F6880000}"/>
    <cellStyle name="Normal 7 6 2 2 9 2" xfId="34575" xr:uid="{00000000-0005-0000-0000-0000F7880000}"/>
    <cellStyle name="Normal 7 6 2 3" xfId="34576" xr:uid="{00000000-0005-0000-0000-0000F8880000}"/>
    <cellStyle name="Normal 7 6 2 3 10" xfId="34577" xr:uid="{00000000-0005-0000-0000-0000F9880000}"/>
    <cellStyle name="Normal 7 6 2 3 2" xfId="34578" xr:uid="{00000000-0005-0000-0000-0000FA880000}"/>
    <cellStyle name="Normal 7 6 2 3 2 2" xfId="34579" xr:uid="{00000000-0005-0000-0000-0000FB880000}"/>
    <cellStyle name="Normal 7 6 2 3 2 2 2" xfId="34580" xr:uid="{00000000-0005-0000-0000-0000FC880000}"/>
    <cellStyle name="Normal 7 6 2 3 2 2 2 2" xfId="34581" xr:uid="{00000000-0005-0000-0000-0000FD880000}"/>
    <cellStyle name="Normal 7 6 2 3 2 2 2 2 2" xfId="34582" xr:uid="{00000000-0005-0000-0000-0000FE880000}"/>
    <cellStyle name="Normal 7 6 2 3 2 2 2 3" xfId="34583" xr:uid="{00000000-0005-0000-0000-0000FF880000}"/>
    <cellStyle name="Normal 7 6 2 3 2 2 3" xfId="34584" xr:uid="{00000000-0005-0000-0000-000000890000}"/>
    <cellStyle name="Normal 7 6 2 3 2 2 3 2" xfId="34585" xr:uid="{00000000-0005-0000-0000-000001890000}"/>
    <cellStyle name="Normal 7 6 2 3 2 2 4" xfId="34586" xr:uid="{00000000-0005-0000-0000-000002890000}"/>
    <cellStyle name="Normal 7 6 2 3 2 3" xfId="34587" xr:uid="{00000000-0005-0000-0000-000003890000}"/>
    <cellStyle name="Normal 7 6 2 3 2 3 2" xfId="34588" xr:uid="{00000000-0005-0000-0000-000004890000}"/>
    <cellStyle name="Normal 7 6 2 3 2 3 2 2" xfId="34589" xr:uid="{00000000-0005-0000-0000-000005890000}"/>
    <cellStyle name="Normal 7 6 2 3 2 3 2 2 2" xfId="34590" xr:uid="{00000000-0005-0000-0000-000006890000}"/>
    <cellStyle name="Normal 7 6 2 3 2 3 2 3" xfId="34591" xr:uid="{00000000-0005-0000-0000-000007890000}"/>
    <cellStyle name="Normal 7 6 2 3 2 3 3" xfId="34592" xr:uid="{00000000-0005-0000-0000-000008890000}"/>
    <cellStyle name="Normal 7 6 2 3 2 3 3 2" xfId="34593" xr:uid="{00000000-0005-0000-0000-000009890000}"/>
    <cellStyle name="Normal 7 6 2 3 2 3 4" xfId="34594" xr:uid="{00000000-0005-0000-0000-00000A890000}"/>
    <cellStyle name="Normal 7 6 2 3 2 4" xfId="34595" xr:uid="{00000000-0005-0000-0000-00000B890000}"/>
    <cellStyle name="Normal 7 6 2 3 2 4 2" xfId="34596" xr:uid="{00000000-0005-0000-0000-00000C890000}"/>
    <cellStyle name="Normal 7 6 2 3 2 4 2 2" xfId="34597" xr:uid="{00000000-0005-0000-0000-00000D890000}"/>
    <cellStyle name="Normal 7 6 2 3 2 4 2 2 2" xfId="34598" xr:uid="{00000000-0005-0000-0000-00000E890000}"/>
    <cellStyle name="Normal 7 6 2 3 2 4 2 3" xfId="34599" xr:uid="{00000000-0005-0000-0000-00000F890000}"/>
    <cellStyle name="Normal 7 6 2 3 2 4 3" xfId="34600" xr:uid="{00000000-0005-0000-0000-000010890000}"/>
    <cellStyle name="Normal 7 6 2 3 2 4 3 2" xfId="34601" xr:uid="{00000000-0005-0000-0000-000011890000}"/>
    <cellStyle name="Normal 7 6 2 3 2 4 4" xfId="34602" xr:uid="{00000000-0005-0000-0000-000012890000}"/>
    <cellStyle name="Normal 7 6 2 3 2 5" xfId="34603" xr:uid="{00000000-0005-0000-0000-000013890000}"/>
    <cellStyle name="Normal 7 6 2 3 2 5 2" xfId="34604" xr:uid="{00000000-0005-0000-0000-000014890000}"/>
    <cellStyle name="Normal 7 6 2 3 2 5 2 2" xfId="34605" xr:uid="{00000000-0005-0000-0000-000015890000}"/>
    <cellStyle name="Normal 7 6 2 3 2 5 3" xfId="34606" xr:uid="{00000000-0005-0000-0000-000016890000}"/>
    <cellStyle name="Normal 7 6 2 3 2 6" xfId="34607" xr:uid="{00000000-0005-0000-0000-000017890000}"/>
    <cellStyle name="Normal 7 6 2 3 2 6 2" xfId="34608" xr:uid="{00000000-0005-0000-0000-000018890000}"/>
    <cellStyle name="Normal 7 6 2 3 2 7" xfId="34609" xr:uid="{00000000-0005-0000-0000-000019890000}"/>
    <cellStyle name="Normal 7 6 2 3 3" xfId="34610" xr:uid="{00000000-0005-0000-0000-00001A890000}"/>
    <cellStyle name="Normal 7 6 2 3 3 2" xfId="34611" xr:uid="{00000000-0005-0000-0000-00001B890000}"/>
    <cellStyle name="Normal 7 6 2 3 3 2 2" xfId="34612" xr:uid="{00000000-0005-0000-0000-00001C890000}"/>
    <cellStyle name="Normal 7 6 2 3 3 2 2 2" xfId="34613" xr:uid="{00000000-0005-0000-0000-00001D890000}"/>
    <cellStyle name="Normal 7 6 2 3 3 2 3" xfId="34614" xr:uid="{00000000-0005-0000-0000-00001E890000}"/>
    <cellStyle name="Normal 7 6 2 3 3 3" xfId="34615" xr:uid="{00000000-0005-0000-0000-00001F890000}"/>
    <cellStyle name="Normal 7 6 2 3 3 3 2" xfId="34616" xr:uid="{00000000-0005-0000-0000-000020890000}"/>
    <cellStyle name="Normal 7 6 2 3 3 4" xfId="34617" xr:uid="{00000000-0005-0000-0000-000021890000}"/>
    <cellStyle name="Normal 7 6 2 3 4" xfId="34618" xr:uid="{00000000-0005-0000-0000-000022890000}"/>
    <cellStyle name="Normal 7 6 2 3 4 2" xfId="34619" xr:uid="{00000000-0005-0000-0000-000023890000}"/>
    <cellStyle name="Normal 7 6 2 3 4 2 2" xfId="34620" xr:uid="{00000000-0005-0000-0000-000024890000}"/>
    <cellStyle name="Normal 7 6 2 3 4 2 2 2" xfId="34621" xr:uid="{00000000-0005-0000-0000-000025890000}"/>
    <cellStyle name="Normal 7 6 2 3 4 2 3" xfId="34622" xr:uid="{00000000-0005-0000-0000-000026890000}"/>
    <cellStyle name="Normal 7 6 2 3 4 3" xfId="34623" xr:uid="{00000000-0005-0000-0000-000027890000}"/>
    <cellStyle name="Normal 7 6 2 3 4 3 2" xfId="34624" xr:uid="{00000000-0005-0000-0000-000028890000}"/>
    <cellStyle name="Normal 7 6 2 3 4 4" xfId="34625" xr:uid="{00000000-0005-0000-0000-000029890000}"/>
    <cellStyle name="Normal 7 6 2 3 5" xfId="34626" xr:uid="{00000000-0005-0000-0000-00002A890000}"/>
    <cellStyle name="Normal 7 6 2 3 5 2" xfId="34627" xr:uid="{00000000-0005-0000-0000-00002B890000}"/>
    <cellStyle name="Normal 7 6 2 3 5 2 2" xfId="34628" xr:uid="{00000000-0005-0000-0000-00002C890000}"/>
    <cellStyle name="Normal 7 6 2 3 5 2 2 2" xfId="34629" xr:uid="{00000000-0005-0000-0000-00002D890000}"/>
    <cellStyle name="Normal 7 6 2 3 5 2 3" xfId="34630" xr:uid="{00000000-0005-0000-0000-00002E890000}"/>
    <cellStyle name="Normal 7 6 2 3 5 3" xfId="34631" xr:uid="{00000000-0005-0000-0000-00002F890000}"/>
    <cellStyle name="Normal 7 6 2 3 5 3 2" xfId="34632" xr:uid="{00000000-0005-0000-0000-000030890000}"/>
    <cellStyle name="Normal 7 6 2 3 5 4" xfId="34633" xr:uid="{00000000-0005-0000-0000-000031890000}"/>
    <cellStyle name="Normal 7 6 2 3 6" xfId="34634" xr:uid="{00000000-0005-0000-0000-000032890000}"/>
    <cellStyle name="Normal 7 6 2 3 6 2" xfId="34635" xr:uid="{00000000-0005-0000-0000-000033890000}"/>
    <cellStyle name="Normal 7 6 2 3 6 2 2" xfId="34636" xr:uid="{00000000-0005-0000-0000-000034890000}"/>
    <cellStyle name="Normal 7 6 2 3 6 2 2 2" xfId="34637" xr:uid="{00000000-0005-0000-0000-000035890000}"/>
    <cellStyle name="Normal 7 6 2 3 6 2 3" xfId="34638" xr:uid="{00000000-0005-0000-0000-000036890000}"/>
    <cellStyle name="Normal 7 6 2 3 6 3" xfId="34639" xr:uid="{00000000-0005-0000-0000-000037890000}"/>
    <cellStyle name="Normal 7 6 2 3 6 3 2" xfId="34640" xr:uid="{00000000-0005-0000-0000-000038890000}"/>
    <cellStyle name="Normal 7 6 2 3 6 4" xfId="34641" xr:uid="{00000000-0005-0000-0000-000039890000}"/>
    <cellStyle name="Normal 7 6 2 3 7" xfId="34642" xr:uid="{00000000-0005-0000-0000-00003A890000}"/>
    <cellStyle name="Normal 7 6 2 3 7 2" xfId="34643" xr:uid="{00000000-0005-0000-0000-00003B890000}"/>
    <cellStyle name="Normal 7 6 2 3 7 2 2" xfId="34644" xr:uid="{00000000-0005-0000-0000-00003C890000}"/>
    <cellStyle name="Normal 7 6 2 3 7 3" xfId="34645" xr:uid="{00000000-0005-0000-0000-00003D890000}"/>
    <cellStyle name="Normal 7 6 2 3 8" xfId="34646" xr:uid="{00000000-0005-0000-0000-00003E890000}"/>
    <cellStyle name="Normal 7 6 2 3 8 2" xfId="34647" xr:uid="{00000000-0005-0000-0000-00003F890000}"/>
    <cellStyle name="Normal 7 6 2 3 9" xfId="34648" xr:uid="{00000000-0005-0000-0000-000040890000}"/>
    <cellStyle name="Normal 7 6 2 3 9 2" xfId="34649" xr:uid="{00000000-0005-0000-0000-000041890000}"/>
    <cellStyle name="Normal 7 6 2 4" xfId="34650" xr:uid="{00000000-0005-0000-0000-000042890000}"/>
    <cellStyle name="Normal 7 6 2 4 2" xfId="34651" xr:uid="{00000000-0005-0000-0000-000043890000}"/>
    <cellStyle name="Normal 7 6 2 4 2 2" xfId="34652" xr:uid="{00000000-0005-0000-0000-000044890000}"/>
    <cellStyle name="Normal 7 6 2 4 2 2 2" xfId="34653" xr:uid="{00000000-0005-0000-0000-000045890000}"/>
    <cellStyle name="Normal 7 6 2 4 2 2 2 2" xfId="34654" xr:uid="{00000000-0005-0000-0000-000046890000}"/>
    <cellStyle name="Normal 7 6 2 4 2 2 2 2 2" xfId="34655" xr:uid="{00000000-0005-0000-0000-000047890000}"/>
    <cellStyle name="Normal 7 6 2 4 2 2 2 3" xfId="34656" xr:uid="{00000000-0005-0000-0000-000048890000}"/>
    <cellStyle name="Normal 7 6 2 4 2 2 3" xfId="34657" xr:uid="{00000000-0005-0000-0000-000049890000}"/>
    <cellStyle name="Normal 7 6 2 4 2 2 3 2" xfId="34658" xr:uid="{00000000-0005-0000-0000-00004A890000}"/>
    <cellStyle name="Normal 7 6 2 4 2 2 4" xfId="34659" xr:uid="{00000000-0005-0000-0000-00004B890000}"/>
    <cellStyle name="Normal 7 6 2 4 2 3" xfId="34660" xr:uid="{00000000-0005-0000-0000-00004C890000}"/>
    <cellStyle name="Normal 7 6 2 4 2 3 2" xfId="34661" xr:uid="{00000000-0005-0000-0000-00004D890000}"/>
    <cellStyle name="Normal 7 6 2 4 2 3 2 2" xfId="34662" xr:uid="{00000000-0005-0000-0000-00004E890000}"/>
    <cellStyle name="Normal 7 6 2 4 2 3 2 2 2" xfId="34663" xr:uid="{00000000-0005-0000-0000-00004F890000}"/>
    <cellStyle name="Normal 7 6 2 4 2 3 2 3" xfId="34664" xr:uid="{00000000-0005-0000-0000-000050890000}"/>
    <cellStyle name="Normal 7 6 2 4 2 3 3" xfId="34665" xr:uid="{00000000-0005-0000-0000-000051890000}"/>
    <cellStyle name="Normal 7 6 2 4 2 3 3 2" xfId="34666" xr:uid="{00000000-0005-0000-0000-000052890000}"/>
    <cellStyle name="Normal 7 6 2 4 2 3 4" xfId="34667" xr:uid="{00000000-0005-0000-0000-000053890000}"/>
    <cellStyle name="Normal 7 6 2 4 2 4" xfId="34668" xr:uid="{00000000-0005-0000-0000-000054890000}"/>
    <cellStyle name="Normal 7 6 2 4 2 4 2" xfId="34669" xr:uid="{00000000-0005-0000-0000-000055890000}"/>
    <cellStyle name="Normal 7 6 2 4 2 4 2 2" xfId="34670" xr:uid="{00000000-0005-0000-0000-000056890000}"/>
    <cellStyle name="Normal 7 6 2 4 2 4 2 2 2" xfId="34671" xr:uid="{00000000-0005-0000-0000-000057890000}"/>
    <cellStyle name="Normal 7 6 2 4 2 4 2 3" xfId="34672" xr:uid="{00000000-0005-0000-0000-000058890000}"/>
    <cellStyle name="Normal 7 6 2 4 2 4 3" xfId="34673" xr:uid="{00000000-0005-0000-0000-000059890000}"/>
    <cellStyle name="Normal 7 6 2 4 2 4 3 2" xfId="34674" xr:uid="{00000000-0005-0000-0000-00005A890000}"/>
    <cellStyle name="Normal 7 6 2 4 2 4 4" xfId="34675" xr:uid="{00000000-0005-0000-0000-00005B890000}"/>
    <cellStyle name="Normal 7 6 2 4 2 5" xfId="34676" xr:uid="{00000000-0005-0000-0000-00005C890000}"/>
    <cellStyle name="Normal 7 6 2 4 2 5 2" xfId="34677" xr:uid="{00000000-0005-0000-0000-00005D890000}"/>
    <cellStyle name="Normal 7 6 2 4 2 5 2 2" xfId="34678" xr:uid="{00000000-0005-0000-0000-00005E890000}"/>
    <cellStyle name="Normal 7 6 2 4 2 5 3" xfId="34679" xr:uid="{00000000-0005-0000-0000-00005F890000}"/>
    <cellStyle name="Normal 7 6 2 4 2 6" xfId="34680" xr:uid="{00000000-0005-0000-0000-000060890000}"/>
    <cellStyle name="Normal 7 6 2 4 2 6 2" xfId="34681" xr:uid="{00000000-0005-0000-0000-000061890000}"/>
    <cellStyle name="Normal 7 6 2 4 2 7" xfId="34682" xr:uid="{00000000-0005-0000-0000-000062890000}"/>
    <cellStyle name="Normal 7 6 2 4 3" xfId="34683" xr:uid="{00000000-0005-0000-0000-000063890000}"/>
    <cellStyle name="Normal 7 6 2 4 3 2" xfId="34684" xr:uid="{00000000-0005-0000-0000-000064890000}"/>
    <cellStyle name="Normal 7 6 2 4 3 2 2" xfId="34685" xr:uid="{00000000-0005-0000-0000-000065890000}"/>
    <cellStyle name="Normal 7 6 2 4 3 2 2 2" xfId="34686" xr:uid="{00000000-0005-0000-0000-000066890000}"/>
    <cellStyle name="Normal 7 6 2 4 3 2 3" xfId="34687" xr:uid="{00000000-0005-0000-0000-000067890000}"/>
    <cellStyle name="Normal 7 6 2 4 3 3" xfId="34688" xr:uid="{00000000-0005-0000-0000-000068890000}"/>
    <cellStyle name="Normal 7 6 2 4 3 3 2" xfId="34689" xr:uid="{00000000-0005-0000-0000-000069890000}"/>
    <cellStyle name="Normal 7 6 2 4 3 4" xfId="34690" xr:uid="{00000000-0005-0000-0000-00006A890000}"/>
    <cellStyle name="Normal 7 6 2 4 4" xfId="34691" xr:uid="{00000000-0005-0000-0000-00006B890000}"/>
    <cellStyle name="Normal 7 6 2 4 4 2" xfId="34692" xr:uid="{00000000-0005-0000-0000-00006C890000}"/>
    <cellStyle name="Normal 7 6 2 4 4 2 2" xfId="34693" xr:uid="{00000000-0005-0000-0000-00006D890000}"/>
    <cellStyle name="Normal 7 6 2 4 4 2 2 2" xfId="34694" xr:uid="{00000000-0005-0000-0000-00006E890000}"/>
    <cellStyle name="Normal 7 6 2 4 4 2 3" xfId="34695" xr:uid="{00000000-0005-0000-0000-00006F890000}"/>
    <cellStyle name="Normal 7 6 2 4 4 3" xfId="34696" xr:uid="{00000000-0005-0000-0000-000070890000}"/>
    <cellStyle name="Normal 7 6 2 4 4 3 2" xfId="34697" xr:uid="{00000000-0005-0000-0000-000071890000}"/>
    <cellStyle name="Normal 7 6 2 4 4 4" xfId="34698" xr:uid="{00000000-0005-0000-0000-000072890000}"/>
    <cellStyle name="Normal 7 6 2 4 5" xfId="34699" xr:uid="{00000000-0005-0000-0000-000073890000}"/>
    <cellStyle name="Normal 7 6 2 4 5 2" xfId="34700" xr:uid="{00000000-0005-0000-0000-000074890000}"/>
    <cellStyle name="Normal 7 6 2 4 5 2 2" xfId="34701" xr:uid="{00000000-0005-0000-0000-000075890000}"/>
    <cellStyle name="Normal 7 6 2 4 5 2 2 2" xfId="34702" xr:uid="{00000000-0005-0000-0000-000076890000}"/>
    <cellStyle name="Normal 7 6 2 4 5 2 3" xfId="34703" xr:uid="{00000000-0005-0000-0000-000077890000}"/>
    <cellStyle name="Normal 7 6 2 4 5 3" xfId="34704" xr:uid="{00000000-0005-0000-0000-000078890000}"/>
    <cellStyle name="Normal 7 6 2 4 5 3 2" xfId="34705" xr:uid="{00000000-0005-0000-0000-000079890000}"/>
    <cellStyle name="Normal 7 6 2 4 5 4" xfId="34706" xr:uid="{00000000-0005-0000-0000-00007A890000}"/>
    <cellStyle name="Normal 7 6 2 4 6" xfId="34707" xr:uid="{00000000-0005-0000-0000-00007B890000}"/>
    <cellStyle name="Normal 7 6 2 4 6 2" xfId="34708" xr:uid="{00000000-0005-0000-0000-00007C890000}"/>
    <cellStyle name="Normal 7 6 2 4 6 2 2" xfId="34709" xr:uid="{00000000-0005-0000-0000-00007D890000}"/>
    <cellStyle name="Normal 7 6 2 4 6 3" xfId="34710" xr:uid="{00000000-0005-0000-0000-00007E890000}"/>
    <cellStyle name="Normal 7 6 2 4 7" xfId="34711" xr:uid="{00000000-0005-0000-0000-00007F890000}"/>
    <cellStyle name="Normal 7 6 2 4 7 2" xfId="34712" xr:uid="{00000000-0005-0000-0000-000080890000}"/>
    <cellStyle name="Normal 7 6 2 4 8" xfId="34713" xr:uid="{00000000-0005-0000-0000-000081890000}"/>
    <cellStyle name="Normal 7 6 2 4 8 2" xfId="34714" xr:uid="{00000000-0005-0000-0000-000082890000}"/>
    <cellStyle name="Normal 7 6 2 4 9" xfId="34715" xr:uid="{00000000-0005-0000-0000-000083890000}"/>
    <cellStyle name="Normal 7 6 2 5" xfId="34716" xr:uid="{00000000-0005-0000-0000-000084890000}"/>
    <cellStyle name="Normal 7 6 2 5 2" xfId="34717" xr:uid="{00000000-0005-0000-0000-000085890000}"/>
    <cellStyle name="Normal 7 6 2 5 2 2" xfId="34718" xr:uid="{00000000-0005-0000-0000-000086890000}"/>
    <cellStyle name="Normal 7 6 2 5 2 2 2" xfId="34719" xr:uid="{00000000-0005-0000-0000-000087890000}"/>
    <cellStyle name="Normal 7 6 2 5 2 2 2 2" xfId="34720" xr:uid="{00000000-0005-0000-0000-000088890000}"/>
    <cellStyle name="Normal 7 6 2 5 2 2 2 2 2" xfId="34721" xr:uid="{00000000-0005-0000-0000-000089890000}"/>
    <cellStyle name="Normal 7 6 2 5 2 2 2 3" xfId="34722" xr:uid="{00000000-0005-0000-0000-00008A890000}"/>
    <cellStyle name="Normal 7 6 2 5 2 2 3" xfId="34723" xr:uid="{00000000-0005-0000-0000-00008B890000}"/>
    <cellStyle name="Normal 7 6 2 5 2 2 3 2" xfId="34724" xr:uid="{00000000-0005-0000-0000-00008C890000}"/>
    <cellStyle name="Normal 7 6 2 5 2 2 4" xfId="34725" xr:uid="{00000000-0005-0000-0000-00008D890000}"/>
    <cellStyle name="Normal 7 6 2 5 2 3" xfId="34726" xr:uid="{00000000-0005-0000-0000-00008E890000}"/>
    <cellStyle name="Normal 7 6 2 5 2 3 2" xfId="34727" xr:uid="{00000000-0005-0000-0000-00008F890000}"/>
    <cellStyle name="Normal 7 6 2 5 2 3 2 2" xfId="34728" xr:uid="{00000000-0005-0000-0000-000090890000}"/>
    <cellStyle name="Normal 7 6 2 5 2 3 2 2 2" xfId="34729" xr:uid="{00000000-0005-0000-0000-000091890000}"/>
    <cellStyle name="Normal 7 6 2 5 2 3 2 3" xfId="34730" xr:uid="{00000000-0005-0000-0000-000092890000}"/>
    <cellStyle name="Normal 7 6 2 5 2 3 3" xfId="34731" xr:uid="{00000000-0005-0000-0000-000093890000}"/>
    <cellStyle name="Normal 7 6 2 5 2 3 3 2" xfId="34732" xr:uid="{00000000-0005-0000-0000-000094890000}"/>
    <cellStyle name="Normal 7 6 2 5 2 3 4" xfId="34733" xr:uid="{00000000-0005-0000-0000-000095890000}"/>
    <cellStyle name="Normal 7 6 2 5 2 4" xfId="34734" xr:uid="{00000000-0005-0000-0000-000096890000}"/>
    <cellStyle name="Normal 7 6 2 5 2 4 2" xfId="34735" xr:uid="{00000000-0005-0000-0000-000097890000}"/>
    <cellStyle name="Normal 7 6 2 5 2 4 2 2" xfId="34736" xr:uid="{00000000-0005-0000-0000-000098890000}"/>
    <cellStyle name="Normal 7 6 2 5 2 4 2 2 2" xfId="34737" xr:uid="{00000000-0005-0000-0000-000099890000}"/>
    <cellStyle name="Normal 7 6 2 5 2 4 2 3" xfId="34738" xr:uid="{00000000-0005-0000-0000-00009A890000}"/>
    <cellStyle name="Normal 7 6 2 5 2 4 3" xfId="34739" xr:uid="{00000000-0005-0000-0000-00009B890000}"/>
    <cellStyle name="Normal 7 6 2 5 2 4 3 2" xfId="34740" xr:uid="{00000000-0005-0000-0000-00009C890000}"/>
    <cellStyle name="Normal 7 6 2 5 2 4 4" xfId="34741" xr:uid="{00000000-0005-0000-0000-00009D890000}"/>
    <cellStyle name="Normal 7 6 2 5 2 5" xfId="34742" xr:uid="{00000000-0005-0000-0000-00009E890000}"/>
    <cellStyle name="Normal 7 6 2 5 2 5 2" xfId="34743" xr:uid="{00000000-0005-0000-0000-00009F890000}"/>
    <cellStyle name="Normal 7 6 2 5 2 5 2 2" xfId="34744" xr:uid="{00000000-0005-0000-0000-0000A0890000}"/>
    <cellStyle name="Normal 7 6 2 5 2 5 3" xfId="34745" xr:uid="{00000000-0005-0000-0000-0000A1890000}"/>
    <cellStyle name="Normal 7 6 2 5 2 6" xfId="34746" xr:uid="{00000000-0005-0000-0000-0000A2890000}"/>
    <cellStyle name="Normal 7 6 2 5 2 6 2" xfId="34747" xr:uid="{00000000-0005-0000-0000-0000A3890000}"/>
    <cellStyle name="Normal 7 6 2 5 2 7" xfId="34748" xr:uid="{00000000-0005-0000-0000-0000A4890000}"/>
    <cellStyle name="Normal 7 6 2 5 3" xfId="34749" xr:uid="{00000000-0005-0000-0000-0000A5890000}"/>
    <cellStyle name="Normal 7 6 2 5 3 2" xfId="34750" xr:uid="{00000000-0005-0000-0000-0000A6890000}"/>
    <cellStyle name="Normal 7 6 2 5 3 2 2" xfId="34751" xr:uid="{00000000-0005-0000-0000-0000A7890000}"/>
    <cellStyle name="Normal 7 6 2 5 3 2 2 2" xfId="34752" xr:uid="{00000000-0005-0000-0000-0000A8890000}"/>
    <cellStyle name="Normal 7 6 2 5 3 2 3" xfId="34753" xr:uid="{00000000-0005-0000-0000-0000A9890000}"/>
    <cellStyle name="Normal 7 6 2 5 3 3" xfId="34754" xr:uid="{00000000-0005-0000-0000-0000AA890000}"/>
    <cellStyle name="Normal 7 6 2 5 3 3 2" xfId="34755" xr:uid="{00000000-0005-0000-0000-0000AB890000}"/>
    <cellStyle name="Normal 7 6 2 5 3 4" xfId="34756" xr:uid="{00000000-0005-0000-0000-0000AC890000}"/>
    <cellStyle name="Normal 7 6 2 5 4" xfId="34757" xr:uid="{00000000-0005-0000-0000-0000AD890000}"/>
    <cellStyle name="Normal 7 6 2 5 4 2" xfId="34758" xr:uid="{00000000-0005-0000-0000-0000AE890000}"/>
    <cellStyle name="Normal 7 6 2 5 4 2 2" xfId="34759" xr:uid="{00000000-0005-0000-0000-0000AF890000}"/>
    <cellStyle name="Normal 7 6 2 5 4 2 2 2" xfId="34760" xr:uid="{00000000-0005-0000-0000-0000B0890000}"/>
    <cellStyle name="Normal 7 6 2 5 4 2 3" xfId="34761" xr:uid="{00000000-0005-0000-0000-0000B1890000}"/>
    <cellStyle name="Normal 7 6 2 5 4 3" xfId="34762" xr:uid="{00000000-0005-0000-0000-0000B2890000}"/>
    <cellStyle name="Normal 7 6 2 5 4 3 2" xfId="34763" xr:uid="{00000000-0005-0000-0000-0000B3890000}"/>
    <cellStyle name="Normal 7 6 2 5 4 4" xfId="34764" xr:uid="{00000000-0005-0000-0000-0000B4890000}"/>
    <cellStyle name="Normal 7 6 2 5 5" xfId="34765" xr:uid="{00000000-0005-0000-0000-0000B5890000}"/>
    <cellStyle name="Normal 7 6 2 5 5 2" xfId="34766" xr:uid="{00000000-0005-0000-0000-0000B6890000}"/>
    <cellStyle name="Normal 7 6 2 5 5 2 2" xfId="34767" xr:uid="{00000000-0005-0000-0000-0000B7890000}"/>
    <cellStyle name="Normal 7 6 2 5 5 2 2 2" xfId="34768" xr:uid="{00000000-0005-0000-0000-0000B8890000}"/>
    <cellStyle name="Normal 7 6 2 5 5 2 3" xfId="34769" xr:uid="{00000000-0005-0000-0000-0000B9890000}"/>
    <cellStyle name="Normal 7 6 2 5 5 3" xfId="34770" xr:uid="{00000000-0005-0000-0000-0000BA890000}"/>
    <cellStyle name="Normal 7 6 2 5 5 3 2" xfId="34771" xr:uid="{00000000-0005-0000-0000-0000BB890000}"/>
    <cellStyle name="Normal 7 6 2 5 5 4" xfId="34772" xr:uid="{00000000-0005-0000-0000-0000BC890000}"/>
    <cellStyle name="Normal 7 6 2 5 6" xfId="34773" xr:uid="{00000000-0005-0000-0000-0000BD890000}"/>
    <cellStyle name="Normal 7 6 2 5 6 2" xfId="34774" xr:uid="{00000000-0005-0000-0000-0000BE890000}"/>
    <cellStyle name="Normal 7 6 2 5 6 2 2" xfId="34775" xr:uid="{00000000-0005-0000-0000-0000BF890000}"/>
    <cellStyle name="Normal 7 6 2 5 6 3" xfId="34776" xr:uid="{00000000-0005-0000-0000-0000C0890000}"/>
    <cellStyle name="Normal 7 6 2 5 7" xfId="34777" xr:uid="{00000000-0005-0000-0000-0000C1890000}"/>
    <cellStyle name="Normal 7 6 2 5 7 2" xfId="34778" xr:uid="{00000000-0005-0000-0000-0000C2890000}"/>
    <cellStyle name="Normal 7 6 2 5 8" xfId="34779" xr:uid="{00000000-0005-0000-0000-0000C3890000}"/>
    <cellStyle name="Normal 7 6 2 6" xfId="34780" xr:uid="{00000000-0005-0000-0000-0000C4890000}"/>
    <cellStyle name="Normal 7 6 2 6 2" xfId="34781" xr:uid="{00000000-0005-0000-0000-0000C5890000}"/>
    <cellStyle name="Normal 7 6 2 6 2 2" xfId="34782" xr:uid="{00000000-0005-0000-0000-0000C6890000}"/>
    <cellStyle name="Normal 7 6 2 6 2 2 2" xfId="34783" xr:uid="{00000000-0005-0000-0000-0000C7890000}"/>
    <cellStyle name="Normal 7 6 2 6 2 2 2 2" xfId="34784" xr:uid="{00000000-0005-0000-0000-0000C8890000}"/>
    <cellStyle name="Normal 7 6 2 6 2 2 3" xfId="34785" xr:uid="{00000000-0005-0000-0000-0000C9890000}"/>
    <cellStyle name="Normal 7 6 2 6 2 3" xfId="34786" xr:uid="{00000000-0005-0000-0000-0000CA890000}"/>
    <cellStyle name="Normal 7 6 2 6 2 3 2" xfId="34787" xr:uid="{00000000-0005-0000-0000-0000CB890000}"/>
    <cellStyle name="Normal 7 6 2 6 2 4" xfId="34788" xr:uid="{00000000-0005-0000-0000-0000CC890000}"/>
    <cellStyle name="Normal 7 6 2 6 3" xfId="34789" xr:uid="{00000000-0005-0000-0000-0000CD890000}"/>
    <cellStyle name="Normal 7 6 2 6 3 2" xfId="34790" xr:uid="{00000000-0005-0000-0000-0000CE890000}"/>
    <cellStyle name="Normal 7 6 2 6 3 2 2" xfId="34791" xr:uid="{00000000-0005-0000-0000-0000CF890000}"/>
    <cellStyle name="Normal 7 6 2 6 3 2 2 2" xfId="34792" xr:uid="{00000000-0005-0000-0000-0000D0890000}"/>
    <cellStyle name="Normal 7 6 2 6 3 2 3" xfId="34793" xr:uid="{00000000-0005-0000-0000-0000D1890000}"/>
    <cellStyle name="Normal 7 6 2 6 3 3" xfId="34794" xr:uid="{00000000-0005-0000-0000-0000D2890000}"/>
    <cellStyle name="Normal 7 6 2 6 3 3 2" xfId="34795" xr:uid="{00000000-0005-0000-0000-0000D3890000}"/>
    <cellStyle name="Normal 7 6 2 6 3 4" xfId="34796" xr:uid="{00000000-0005-0000-0000-0000D4890000}"/>
    <cellStyle name="Normal 7 6 2 6 4" xfId="34797" xr:uid="{00000000-0005-0000-0000-0000D5890000}"/>
    <cellStyle name="Normal 7 6 2 6 4 2" xfId="34798" xr:uid="{00000000-0005-0000-0000-0000D6890000}"/>
    <cellStyle name="Normal 7 6 2 6 4 2 2" xfId="34799" xr:uid="{00000000-0005-0000-0000-0000D7890000}"/>
    <cellStyle name="Normal 7 6 2 6 4 2 2 2" xfId="34800" xr:uid="{00000000-0005-0000-0000-0000D8890000}"/>
    <cellStyle name="Normal 7 6 2 6 4 2 3" xfId="34801" xr:uid="{00000000-0005-0000-0000-0000D9890000}"/>
    <cellStyle name="Normal 7 6 2 6 4 3" xfId="34802" xr:uid="{00000000-0005-0000-0000-0000DA890000}"/>
    <cellStyle name="Normal 7 6 2 6 4 3 2" xfId="34803" xr:uid="{00000000-0005-0000-0000-0000DB890000}"/>
    <cellStyle name="Normal 7 6 2 6 4 4" xfId="34804" xr:uid="{00000000-0005-0000-0000-0000DC890000}"/>
    <cellStyle name="Normal 7 6 2 6 5" xfId="34805" xr:uid="{00000000-0005-0000-0000-0000DD890000}"/>
    <cellStyle name="Normal 7 6 2 6 5 2" xfId="34806" xr:uid="{00000000-0005-0000-0000-0000DE890000}"/>
    <cellStyle name="Normal 7 6 2 6 5 2 2" xfId="34807" xr:uid="{00000000-0005-0000-0000-0000DF890000}"/>
    <cellStyle name="Normal 7 6 2 6 5 3" xfId="34808" xr:uid="{00000000-0005-0000-0000-0000E0890000}"/>
    <cellStyle name="Normal 7 6 2 6 6" xfId="34809" xr:uid="{00000000-0005-0000-0000-0000E1890000}"/>
    <cellStyle name="Normal 7 6 2 6 6 2" xfId="34810" xr:uid="{00000000-0005-0000-0000-0000E2890000}"/>
    <cellStyle name="Normal 7 6 2 6 7" xfId="34811" xr:uid="{00000000-0005-0000-0000-0000E3890000}"/>
    <cellStyle name="Normal 7 6 2 7" xfId="34812" xr:uid="{00000000-0005-0000-0000-0000E4890000}"/>
    <cellStyle name="Normal 7 6 2 7 2" xfId="34813" xr:uid="{00000000-0005-0000-0000-0000E5890000}"/>
    <cellStyle name="Normal 7 6 2 7 2 2" xfId="34814" xr:uid="{00000000-0005-0000-0000-0000E6890000}"/>
    <cellStyle name="Normal 7 6 2 7 2 2 2" xfId="34815" xr:uid="{00000000-0005-0000-0000-0000E7890000}"/>
    <cellStyle name="Normal 7 6 2 7 2 3" xfId="34816" xr:uid="{00000000-0005-0000-0000-0000E8890000}"/>
    <cellStyle name="Normal 7 6 2 7 3" xfId="34817" xr:uid="{00000000-0005-0000-0000-0000E9890000}"/>
    <cellStyle name="Normal 7 6 2 7 3 2" xfId="34818" xr:uid="{00000000-0005-0000-0000-0000EA890000}"/>
    <cellStyle name="Normal 7 6 2 7 4" xfId="34819" xr:uid="{00000000-0005-0000-0000-0000EB890000}"/>
    <cellStyle name="Normal 7 6 2 8" xfId="34820" xr:uid="{00000000-0005-0000-0000-0000EC890000}"/>
    <cellStyle name="Normal 7 6 2 8 2" xfId="34821" xr:uid="{00000000-0005-0000-0000-0000ED890000}"/>
    <cellStyle name="Normal 7 6 2 8 2 2" xfId="34822" xr:uid="{00000000-0005-0000-0000-0000EE890000}"/>
    <cellStyle name="Normal 7 6 2 8 2 2 2" xfId="34823" xr:uid="{00000000-0005-0000-0000-0000EF890000}"/>
    <cellStyle name="Normal 7 6 2 8 2 3" xfId="34824" xr:uid="{00000000-0005-0000-0000-0000F0890000}"/>
    <cellStyle name="Normal 7 6 2 8 3" xfId="34825" xr:uid="{00000000-0005-0000-0000-0000F1890000}"/>
    <cellStyle name="Normal 7 6 2 8 3 2" xfId="34826" xr:uid="{00000000-0005-0000-0000-0000F2890000}"/>
    <cellStyle name="Normal 7 6 2 8 4" xfId="34827" xr:uid="{00000000-0005-0000-0000-0000F3890000}"/>
    <cellStyle name="Normal 7 6 2 9" xfId="34828" xr:uid="{00000000-0005-0000-0000-0000F4890000}"/>
    <cellStyle name="Normal 7 6 2 9 2" xfId="34829" xr:uid="{00000000-0005-0000-0000-0000F5890000}"/>
    <cellStyle name="Normal 7 6 2 9 2 2" xfId="34830" xr:uid="{00000000-0005-0000-0000-0000F6890000}"/>
    <cellStyle name="Normal 7 6 2 9 2 2 2" xfId="34831" xr:uid="{00000000-0005-0000-0000-0000F7890000}"/>
    <cellStyle name="Normal 7 6 2 9 2 3" xfId="34832" xr:uid="{00000000-0005-0000-0000-0000F8890000}"/>
    <cellStyle name="Normal 7 6 2 9 3" xfId="34833" xr:uid="{00000000-0005-0000-0000-0000F9890000}"/>
    <cellStyle name="Normal 7 6 2 9 3 2" xfId="34834" xr:uid="{00000000-0005-0000-0000-0000FA890000}"/>
    <cellStyle name="Normal 7 6 2 9 4" xfId="34835" xr:uid="{00000000-0005-0000-0000-0000FB890000}"/>
    <cellStyle name="Normal 7 6 20" xfId="34836" xr:uid="{00000000-0005-0000-0000-0000FC890000}"/>
    <cellStyle name="Normal 7 6 3" xfId="34837" xr:uid="{00000000-0005-0000-0000-0000FD890000}"/>
    <cellStyle name="Normal 7 6 3 10" xfId="34838" xr:uid="{00000000-0005-0000-0000-0000FE890000}"/>
    <cellStyle name="Normal 7 6 3 10 2" xfId="34839" xr:uid="{00000000-0005-0000-0000-0000FF890000}"/>
    <cellStyle name="Normal 7 6 3 11" xfId="34840" xr:uid="{00000000-0005-0000-0000-0000008A0000}"/>
    <cellStyle name="Normal 7 6 3 11 2" xfId="34841" xr:uid="{00000000-0005-0000-0000-0000018A0000}"/>
    <cellStyle name="Normal 7 6 3 12" xfId="34842" xr:uid="{00000000-0005-0000-0000-0000028A0000}"/>
    <cellStyle name="Normal 7 6 3 2" xfId="34843" xr:uid="{00000000-0005-0000-0000-0000038A0000}"/>
    <cellStyle name="Normal 7 6 3 2 2" xfId="34844" xr:uid="{00000000-0005-0000-0000-0000048A0000}"/>
    <cellStyle name="Normal 7 6 3 2 2 2" xfId="34845" xr:uid="{00000000-0005-0000-0000-0000058A0000}"/>
    <cellStyle name="Normal 7 6 3 2 2 2 2" xfId="34846" xr:uid="{00000000-0005-0000-0000-0000068A0000}"/>
    <cellStyle name="Normal 7 6 3 2 2 2 2 2" xfId="34847" xr:uid="{00000000-0005-0000-0000-0000078A0000}"/>
    <cellStyle name="Normal 7 6 3 2 2 2 2 2 2" xfId="34848" xr:uid="{00000000-0005-0000-0000-0000088A0000}"/>
    <cellStyle name="Normal 7 6 3 2 2 2 2 3" xfId="34849" xr:uid="{00000000-0005-0000-0000-0000098A0000}"/>
    <cellStyle name="Normal 7 6 3 2 2 2 3" xfId="34850" xr:uid="{00000000-0005-0000-0000-00000A8A0000}"/>
    <cellStyle name="Normal 7 6 3 2 2 2 3 2" xfId="34851" xr:uid="{00000000-0005-0000-0000-00000B8A0000}"/>
    <cellStyle name="Normal 7 6 3 2 2 2 4" xfId="34852" xr:uid="{00000000-0005-0000-0000-00000C8A0000}"/>
    <cellStyle name="Normal 7 6 3 2 2 3" xfId="34853" xr:uid="{00000000-0005-0000-0000-00000D8A0000}"/>
    <cellStyle name="Normal 7 6 3 2 2 3 2" xfId="34854" xr:uid="{00000000-0005-0000-0000-00000E8A0000}"/>
    <cellStyle name="Normal 7 6 3 2 2 3 2 2" xfId="34855" xr:uid="{00000000-0005-0000-0000-00000F8A0000}"/>
    <cellStyle name="Normal 7 6 3 2 2 3 2 2 2" xfId="34856" xr:uid="{00000000-0005-0000-0000-0000108A0000}"/>
    <cellStyle name="Normal 7 6 3 2 2 3 2 3" xfId="34857" xr:uid="{00000000-0005-0000-0000-0000118A0000}"/>
    <cellStyle name="Normal 7 6 3 2 2 3 3" xfId="34858" xr:uid="{00000000-0005-0000-0000-0000128A0000}"/>
    <cellStyle name="Normal 7 6 3 2 2 3 3 2" xfId="34859" xr:uid="{00000000-0005-0000-0000-0000138A0000}"/>
    <cellStyle name="Normal 7 6 3 2 2 3 4" xfId="34860" xr:uid="{00000000-0005-0000-0000-0000148A0000}"/>
    <cellStyle name="Normal 7 6 3 2 2 4" xfId="34861" xr:uid="{00000000-0005-0000-0000-0000158A0000}"/>
    <cellStyle name="Normal 7 6 3 2 2 4 2" xfId="34862" xr:uid="{00000000-0005-0000-0000-0000168A0000}"/>
    <cellStyle name="Normal 7 6 3 2 2 4 2 2" xfId="34863" xr:uid="{00000000-0005-0000-0000-0000178A0000}"/>
    <cellStyle name="Normal 7 6 3 2 2 4 2 2 2" xfId="34864" xr:uid="{00000000-0005-0000-0000-0000188A0000}"/>
    <cellStyle name="Normal 7 6 3 2 2 4 2 3" xfId="34865" xr:uid="{00000000-0005-0000-0000-0000198A0000}"/>
    <cellStyle name="Normal 7 6 3 2 2 4 3" xfId="34866" xr:uid="{00000000-0005-0000-0000-00001A8A0000}"/>
    <cellStyle name="Normal 7 6 3 2 2 4 3 2" xfId="34867" xr:uid="{00000000-0005-0000-0000-00001B8A0000}"/>
    <cellStyle name="Normal 7 6 3 2 2 4 4" xfId="34868" xr:uid="{00000000-0005-0000-0000-00001C8A0000}"/>
    <cellStyle name="Normal 7 6 3 2 2 5" xfId="34869" xr:uid="{00000000-0005-0000-0000-00001D8A0000}"/>
    <cellStyle name="Normal 7 6 3 2 2 5 2" xfId="34870" xr:uid="{00000000-0005-0000-0000-00001E8A0000}"/>
    <cellStyle name="Normal 7 6 3 2 2 5 2 2" xfId="34871" xr:uid="{00000000-0005-0000-0000-00001F8A0000}"/>
    <cellStyle name="Normal 7 6 3 2 2 5 3" xfId="34872" xr:uid="{00000000-0005-0000-0000-0000208A0000}"/>
    <cellStyle name="Normal 7 6 3 2 2 6" xfId="34873" xr:uid="{00000000-0005-0000-0000-0000218A0000}"/>
    <cellStyle name="Normal 7 6 3 2 2 6 2" xfId="34874" xr:uid="{00000000-0005-0000-0000-0000228A0000}"/>
    <cellStyle name="Normal 7 6 3 2 2 7" xfId="34875" xr:uid="{00000000-0005-0000-0000-0000238A0000}"/>
    <cellStyle name="Normal 7 6 3 2 3" xfId="34876" xr:uid="{00000000-0005-0000-0000-0000248A0000}"/>
    <cellStyle name="Normal 7 6 3 2 3 2" xfId="34877" xr:uid="{00000000-0005-0000-0000-0000258A0000}"/>
    <cellStyle name="Normal 7 6 3 2 3 2 2" xfId="34878" xr:uid="{00000000-0005-0000-0000-0000268A0000}"/>
    <cellStyle name="Normal 7 6 3 2 3 2 2 2" xfId="34879" xr:uid="{00000000-0005-0000-0000-0000278A0000}"/>
    <cellStyle name="Normal 7 6 3 2 3 2 3" xfId="34880" xr:uid="{00000000-0005-0000-0000-0000288A0000}"/>
    <cellStyle name="Normal 7 6 3 2 3 3" xfId="34881" xr:uid="{00000000-0005-0000-0000-0000298A0000}"/>
    <cellStyle name="Normal 7 6 3 2 3 3 2" xfId="34882" xr:uid="{00000000-0005-0000-0000-00002A8A0000}"/>
    <cellStyle name="Normal 7 6 3 2 3 4" xfId="34883" xr:uid="{00000000-0005-0000-0000-00002B8A0000}"/>
    <cellStyle name="Normal 7 6 3 2 4" xfId="34884" xr:uid="{00000000-0005-0000-0000-00002C8A0000}"/>
    <cellStyle name="Normal 7 6 3 2 4 2" xfId="34885" xr:uid="{00000000-0005-0000-0000-00002D8A0000}"/>
    <cellStyle name="Normal 7 6 3 2 4 2 2" xfId="34886" xr:uid="{00000000-0005-0000-0000-00002E8A0000}"/>
    <cellStyle name="Normal 7 6 3 2 4 2 2 2" xfId="34887" xr:uid="{00000000-0005-0000-0000-00002F8A0000}"/>
    <cellStyle name="Normal 7 6 3 2 4 2 3" xfId="34888" xr:uid="{00000000-0005-0000-0000-0000308A0000}"/>
    <cellStyle name="Normal 7 6 3 2 4 3" xfId="34889" xr:uid="{00000000-0005-0000-0000-0000318A0000}"/>
    <cellStyle name="Normal 7 6 3 2 4 3 2" xfId="34890" xr:uid="{00000000-0005-0000-0000-0000328A0000}"/>
    <cellStyle name="Normal 7 6 3 2 4 4" xfId="34891" xr:uid="{00000000-0005-0000-0000-0000338A0000}"/>
    <cellStyle name="Normal 7 6 3 2 5" xfId="34892" xr:uid="{00000000-0005-0000-0000-0000348A0000}"/>
    <cellStyle name="Normal 7 6 3 2 5 2" xfId="34893" xr:uid="{00000000-0005-0000-0000-0000358A0000}"/>
    <cellStyle name="Normal 7 6 3 2 5 2 2" xfId="34894" xr:uid="{00000000-0005-0000-0000-0000368A0000}"/>
    <cellStyle name="Normal 7 6 3 2 5 2 2 2" xfId="34895" xr:uid="{00000000-0005-0000-0000-0000378A0000}"/>
    <cellStyle name="Normal 7 6 3 2 5 2 3" xfId="34896" xr:uid="{00000000-0005-0000-0000-0000388A0000}"/>
    <cellStyle name="Normal 7 6 3 2 5 3" xfId="34897" xr:uid="{00000000-0005-0000-0000-0000398A0000}"/>
    <cellStyle name="Normal 7 6 3 2 5 3 2" xfId="34898" xr:uid="{00000000-0005-0000-0000-00003A8A0000}"/>
    <cellStyle name="Normal 7 6 3 2 5 4" xfId="34899" xr:uid="{00000000-0005-0000-0000-00003B8A0000}"/>
    <cellStyle name="Normal 7 6 3 2 6" xfId="34900" xr:uid="{00000000-0005-0000-0000-00003C8A0000}"/>
    <cellStyle name="Normal 7 6 3 2 6 2" xfId="34901" xr:uid="{00000000-0005-0000-0000-00003D8A0000}"/>
    <cellStyle name="Normal 7 6 3 2 6 2 2" xfId="34902" xr:uid="{00000000-0005-0000-0000-00003E8A0000}"/>
    <cellStyle name="Normal 7 6 3 2 6 3" xfId="34903" xr:uid="{00000000-0005-0000-0000-00003F8A0000}"/>
    <cellStyle name="Normal 7 6 3 2 7" xfId="34904" xr:uid="{00000000-0005-0000-0000-0000408A0000}"/>
    <cellStyle name="Normal 7 6 3 2 7 2" xfId="34905" xr:uid="{00000000-0005-0000-0000-0000418A0000}"/>
    <cellStyle name="Normal 7 6 3 2 8" xfId="34906" xr:uid="{00000000-0005-0000-0000-0000428A0000}"/>
    <cellStyle name="Normal 7 6 3 2 8 2" xfId="34907" xr:uid="{00000000-0005-0000-0000-0000438A0000}"/>
    <cellStyle name="Normal 7 6 3 2 9" xfId="34908" xr:uid="{00000000-0005-0000-0000-0000448A0000}"/>
    <cellStyle name="Normal 7 6 3 3" xfId="34909" xr:uid="{00000000-0005-0000-0000-0000458A0000}"/>
    <cellStyle name="Normal 7 6 3 3 2" xfId="34910" xr:uid="{00000000-0005-0000-0000-0000468A0000}"/>
    <cellStyle name="Normal 7 6 3 3 2 2" xfId="34911" xr:uid="{00000000-0005-0000-0000-0000478A0000}"/>
    <cellStyle name="Normal 7 6 3 3 2 2 2" xfId="34912" xr:uid="{00000000-0005-0000-0000-0000488A0000}"/>
    <cellStyle name="Normal 7 6 3 3 2 2 2 2" xfId="34913" xr:uid="{00000000-0005-0000-0000-0000498A0000}"/>
    <cellStyle name="Normal 7 6 3 3 2 2 2 2 2" xfId="34914" xr:uid="{00000000-0005-0000-0000-00004A8A0000}"/>
    <cellStyle name="Normal 7 6 3 3 2 2 2 3" xfId="34915" xr:uid="{00000000-0005-0000-0000-00004B8A0000}"/>
    <cellStyle name="Normal 7 6 3 3 2 2 3" xfId="34916" xr:uid="{00000000-0005-0000-0000-00004C8A0000}"/>
    <cellStyle name="Normal 7 6 3 3 2 2 3 2" xfId="34917" xr:uid="{00000000-0005-0000-0000-00004D8A0000}"/>
    <cellStyle name="Normal 7 6 3 3 2 2 4" xfId="34918" xr:uid="{00000000-0005-0000-0000-00004E8A0000}"/>
    <cellStyle name="Normal 7 6 3 3 2 3" xfId="34919" xr:uid="{00000000-0005-0000-0000-00004F8A0000}"/>
    <cellStyle name="Normal 7 6 3 3 2 3 2" xfId="34920" xr:uid="{00000000-0005-0000-0000-0000508A0000}"/>
    <cellStyle name="Normal 7 6 3 3 2 3 2 2" xfId="34921" xr:uid="{00000000-0005-0000-0000-0000518A0000}"/>
    <cellStyle name="Normal 7 6 3 3 2 3 2 2 2" xfId="34922" xr:uid="{00000000-0005-0000-0000-0000528A0000}"/>
    <cellStyle name="Normal 7 6 3 3 2 3 2 3" xfId="34923" xr:uid="{00000000-0005-0000-0000-0000538A0000}"/>
    <cellStyle name="Normal 7 6 3 3 2 3 3" xfId="34924" xr:uid="{00000000-0005-0000-0000-0000548A0000}"/>
    <cellStyle name="Normal 7 6 3 3 2 3 3 2" xfId="34925" xr:uid="{00000000-0005-0000-0000-0000558A0000}"/>
    <cellStyle name="Normal 7 6 3 3 2 3 4" xfId="34926" xr:uid="{00000000-0005-0000-0000-0000568A0000}"/>
    <cellStyle name="Normal 7 6 3 3 2 4" xfId="34927" xr:uid="{00000000-0005-0000-0000-0000578A0000}"/>
    <cellStyle name="Normal 7 6 3 3 2 4 2" xfId="34928" xr:uid="{00000000-0005-0000-0000-0000588A0000}"/>
    <cellStyle name="Normal 7 6 3 3 2 4 2 2" xfId="34929" xr:uid="{00000000-0005-0000-0000-0000598A0000}"/>
    <cellStyle name="Normal 7 6 3 3 2 4 2 2 2" xfId="34930" xr:uid="{00000000-0005-0000-0000-00005A8A0000}"/>
    <cellStyle name="Normal 7 6 3 3 2 4 2 3" xfId="34931" xr:uid="{00000000-0005-0000-0000-00005B8A0000}"/>
    <cellStyle name="Normal 7 6 3 3 2 4 3" xfId="34932" xr:uid="{00000000-0005-0000-0000-00005C8A0000}"/>
    <cellStyle name="Normal 7 6 3 3 2 4 3 2" xfId="34933" xr:uid="{00000000-0005-0000-0000-00005D8A0000}"/>
    <cellStyle name="Normal 7 6 3 3 2 4 4" xfId="34934" xr:uid="{00000000-0005-0000-0000-00005E8A0000}"/>
    <cellStyle name="Normal 7 6 3 3 2 5" xfId="34935" xr:uid="{00000000-0005-0000-0000-00005F8A0000}"/>
    <cellStyle name="Normal 7 6 3 3 2 5 2" xfId="34936" xr:uid="{00000000-0005-0000-0000-0000608A0000}"/>
    <cellStyle name="Normal 7 6 3 3 2 5 2 2" xfId="34937" xr:uid="{00000000-0005-0000-0000-0000618A0000}"/>
    <cellStyle name="Normal 7 6 3 3 2 5 3" xfId="34938" xr:uid="{00000000-0005-0000-0000-0000628A0000}"/>
    <cellStyle name="Normal 7 6 3 3 2 6" xfId="34939" xr:uid="{00000000-0005-0000-0000-0000638A0000}"/>
    <cellStyle name="Normal 7 6 3 3 2 6 2" xfId="34940" xr:uid="{00000000-0005-0000-0000-0000648A0000}"/>
    <cellStyle name="Normal 7 6 3 3 2 7" xfId="34941" xr:uid="{00000000-0005-0000-0000-0000658A0000}"/>
    <cellStyle name="Normal 7 6 3 3 3" xfId="34942" xr:uid="{00000000-0005-0000-0000-0000668A0000}"/>
    <cellStyle name="Normal 7 6 3 3 3 2" xfId="34943" xr:uid="{00000000-0005-0000-0000-0000678A0000}"/>
    <cellStyle name="Normal 7 6 3 3 3 2 2" xfId="34944" xr:uid="{00000000-0005-0000-0000-0000688A0000}"/>
    <cellStyle name="Normal 7 6 3 3 3 2 2 2" xfId="34945" xr:uid="{00000000-0005-0000-0000-0000698A0000}"/>
    <cellStyle name="Normal 7 6 3 3 3 2 3" xfId="34946" xr:uid="{00000000-0005-0000-0000-00006A8A0000}"/>
    <cellStyle name="Normal 7 6 3 3 3 3" xfId="34947" xr:uid="{00000000-0005-0000-0000-00006B8A0000}"/>
    <cellStyle name="Normal 7 6 3 3 3 3 2" xfId="34948" xr:uid="{00000000-0005-0000-0000-00006C8A0000}"/>
    <cellStyle name="Normal 7 6 3 3 3 4" xfId="34949" xr:uid="{00000000-0005-0000-0000-00006D8A0000}"/>
    <cellStyle name="Normal 7 6 3 3 4" xfId="34950" xr:uid="{00000000-0005-0000-0000-00006E8A0000}"/>
    <cellStyle name="Normal 7 6 3 3 4 2" xfId="34951" xr:uid="{00000000-0005-0000-0000-00006F8A0000}"/>
    <cellStyle name="Normal 7 6 3 3 4 2 2" xfId="34952" xr:uid="{00000000-0005-0000-0000-0000708A0000}"/>
    <cellStyle name="Normal 7 6 3 3 4 2 2 2" xfId="34953" xr:uid="{00000000-0005-0000-0000-0000718A0000}"/>
    <cellStyle name="Normal 7 6 3 3 4 2 3" xfId="34954" xr:uid="{00000000-0005-0000-0000-0000728A0000}"/>
    <cellStyle name="Normal 7 6 3 3 4 3" xfId="34955" xr:uid="{00000000-0005-0000-0000-0000738A0000}"/>
    <cellStyle name="Normal 7 6 3 3 4 3 2" xfId="34956" xr:uid="{00000000-0005-0000-0000-0000748A0000}"/>
    <cellStyle name="Normal 7 6 3 3 4 4" xfId="34957" xr:uid="{00000000-0005-0000-0000-0000758A0000}"/>
    <cellStyle name="Normal 7 6 3 3 5" xfId="34958" xr:uid="{00000000-0005-0000-0000-0000768A0000}"/>
    <cellStyle name="Normal 7 6 3 3 5 2" xfId="34959" xr:uid="{00000000-0005-0000-0000-0000778A0000}"/>
    <cellStyle name="Normal 7 6 3 3 5 2 2" xfId="34960" xr:uid="{00000000-0005-0000-0000-0000788A0000}"/>
    <cellStyle name="Normal 7 6 3 3 5 2 2 2" xfId="34961" xr:uid="{00000000-0005-0000-0000-0000798A0000}"/>
    <cellStyle name="Normal 7 6 3 3 5 2 3" xfId="34962" xr:uid="{00000000-0005-0000-0000-00007A8A0000}"/>
    <cellStyle name="Normal 7 6 3 3 5 3" xfId="34963" xr:uid="{00000000-0005-0000-0000-00007B8A0000}"/>
    <cellStyle name="Normal 7 6 3 3 5 3 2" xfId="34964" xr:uid="{00000000-0005-0000-0000-00007C8A0000}"/>
    <cellStyle name="Normal 7 6 3 3 5 4" xfId="34965" xr:uid="{00000000-0005-0000-0000-00007D8A0000}"/>
    <cellStyle name="Normal 7 6 3 3 6" xfId="34966" xr:uid="{00000000-0005-0000-0000-00007E8A0000}"/>
    <cellStyle name="Normal 7 6 3 3 6 2" xfId="34967" xr:uid="{00000000-0005-0000-0000-00007F8A0000}"/>
    <cellStyle name="Normal 7 6 3 3 6 2 2" xfId="34968" xr:uid="{00000000-0005-0000-0000-0000808A0000}"/>
    <cellStyle name="Normal 7 6 3 3 6 3" xfId="34969" xr:uid="{00000000-0005-0000-0000-0000818A0000}"/>
    <cellStyle name="Normal 7 6 3 3 7" xfId="34970" xr:uid="{00000000-0005-0000-0000-0000828A0000}"/>
    <cellStyle name="Normal 7 6 3 3 7 2" xfId="34971" xr:uid="{00000000-0005-0000-0000-0000838A0000}"/>
    <cellStyle name="Normal 7 6 3 3 8" xfId="34972" xr:uid="{00000000-0005-0000-0000-0000848A0000}"/>
    <cellStyle name="Normal 7 6 3 4" xfId="34973" xr:uid="{00000000-0005-0000-0000-0000858A0000}"/>
    <cellStyle name="Normal 7 6 3 4 2" xfId="34974" xr:uid="{00000000-0005-0000-0000-0000868A0000}"/>
    <cellStyle name="Normal 7 6 3 4 2 2" xfId="34975" xr:uid="{00000000-0005-0000-0000-0000878A0000}"/>
    <cellStyle name="Normal 7 6 3 4 2 2 2" xfId="34976" xr:uid="{00000000-0005-0000-0000-0000888A0000}"/>
    <cellStyle name="Normal 7 6 3 4 2 2 2 2" xfId="34977" xr:uid="{00000000-0005-0000-0000-0000898A0000}"/>
    <cellStyle name="Normal 7 6 3 4 2 2 3" xfId="34978" xr:uid="{00000000-0005-0000-0000-00008A8A0000}"/>
    <cellStyle name="Normal 7 6 3 4 2 3" xfId="34979" xr:uid="{00000000-0005-0000-0000-00008B8A0000}"/>
    <cellStyle name="Normal 7 6 3 4 2 3 2" xfId="34980" xr:uid="{00000000-0005-0000-0000-00008C8A0000}"/>
    <cellStyle name="Normal 7 6 3 4 2 4" xfId="34981" xr:uid="{00000000-0005-0000-0000-00008D8A0000}"/>
    <cellStyle name="Normal 7 6 3 4 3" xfId="34982" xr:uid="{00000000-0005-0000-0000-00008E8A0000}"/>
    <cellStyle name="Normal 7 6 3 4 3 2" xfId="34983" xr:uid="{00000000-0005-0000-0000-00008F8A0000}"/>
    <cellStyle name="Normal 7 6 3 4 3 2 2" xfId="34984" xr:uid="{00000000-0005-0000-0000-0000908A0000}"/>
    <cellStyle name="Normal 7 6 3 4 3 2 2 2" xfId="34985" xr:uid="{00000000-0005-0000-0000-0000918A0000}"/>
    <cellStyle name="Normal 7 6 3 4 3 2 3" xfId="34986" xr:uid="{00000000-0005-0000-0000-0000928A0000}"/>
    <cellStyle name="Normal 7 6 3 4 3 3" xfId="34987" xr:uid="{00000000-0005-0000-0000-0000938A0000}"/>
    <cellStyle name="Normal 7 6 3 4 3 3 2" xfId="34988" xr:uid="{00000000-0005-0000-0000-0000948A0000}"/>
    <cellStyle name="Normal 7 6 3 4 3 4" xfId="34989" xr:uid="{00000000-0005-0000-0000-0000958A0000}"/>
    <cellStyle name="Normal 7 6 3 4 4" xfId="34990" xr:uid="{00000000-0005-0000-0000-0000968A0000}"/>
    <cellStyle name="Normal 7 6 3 4 4 2" xfId="34991" xr:uid="{00000000-0005-0000-0000-0000978A0000}"/>
    <cellStyle name="Normal 7 6 3 4 4 2 2" xfId="34992" xr:uid="{00000000-0005-0000-0000-0000988A0000}"/>
    <cellStyle name="Normal 7 6 3 4 4 2 2 2" xfId="34993" xr:uid="{00000000-0005-0000-0000-0000998A0000}"/>
    <cellStyle name="Normal 7 6 3 4 4 2 3" xfId="34994" xr:uid="{00000000-0005-0000-0000-00009A8A0000}"/>
    <cellStyle name="Normal 7 6 3 4 4 3" xfId="34995" xr:uid="{00000000-0005-0000-0000-00009B8A0000}"/>
    <cellStyle name="Normal 7 6 3 4 4 3 2" xfId="34996" xr:uid="{00000000-0005-0000-0000-00009C8A0000}"/>
    <cellStyle name="Normal 7 6 3 4 4 4" xfId="34997" xr:uid="{00000000-0005-0000-0000-00009D8A0000}"/>
    <cellStyle name="Normal 7 6 3 4 5" xfId="34998" xr:uid="{00000000-0005-0000-0000-00009E8A0000}"/>
    <cellStyle name="Normal 7 6 3 4 5 2" xfId="34999" xr:uid="{00000000-0005-0000-0000-00009F8A0000}"/>
    <cellStyle name="Normal 7 6 3 4 5 2 2" xfId="35000" xr:uid="{00000000-0005-0000-0000-0000A08A0000}"/>
    <cellStyle name="Normal 7 6 3 4 5 3" xfId="35001" xr:uid="{00000000-0005-0000-0000-0000A18A0000}"/>
    <cellStyle name="Normal 7 6 3 4 6" xfId="35002" xr:uid="{00000000-0005-0000-0000-0000A28A0000}"/>
    <cellStyle name="Normal 7 6 3 4 6 2" xfId="35003" xr:uid="{00000000-0005-0000-0000-0000A38A0000}"/>
    <cellStyle name="Normal 7 6 3 4 7" xfId="35004" xr:uid="{00000000-0005-0000-0000-0000A48A0000}"/>
    <cellStyle name="Normal 7 6 3 5" xfId="35005" xr:uid="{00000000-0005-0000-0000-0000A58A0000}"/>
    <cellStyle name="Normal 7 6 3 5 2" xfId="35006" xr:uid="{00000000-0005-0000-0000-0000A68A0000}"/>
    <cellStyle name="Normal 7 6 3 5 2 2" xfId="35007" xr:uid="{00000000-0005-0000-0000-0000A78A0000}"/>
    <cellStyle name="Normal 7 6 3 5 2 2 2" xfId="35008" xr:uid="{00000000-0005-0000-0000-0000A88A0000}"/>
    <cellStyle name="Normal 7 6 3 5 2 3" xfId="35009" xr:uid="{00000000-0005-0000-0000-0000A98A0000}"/>
    <cellStyle name="Normal 7 6 3 5 3" xfId="35010" xr:uid="{00000000-0005-0000-0000-0000AA8A0000}"/>
    <cellStyle name="Normal 7 6 3 5 3 2" xfId="35011" xr:uid="{00000000-0005-0000-0000-0000AB8A0000}"/>
    <cellStyle name="Normal 7 6 3 5 4" xfId="35012" xr:uid="{00000000-0005-0000-0000-0000AC8A0000}"/>
    <cellStyle name="Normal 7 6 3 6" xfId="35013" xr:uid="{00000000-0005-0000-0000-0000AD8A0000}"/>
    <cellStyle name="Normal 7 6 3 6 2" xfId="35014" xr:uid="{00000000-0005-0000-0000-0000AE8A0000}"/>
    <cellStyle name="Normal 7 6 3 6 2 2" xfId="35015" xr:uid="{00000000-0005-0000-0000-0000AF8A0000}"/>
    <cellStyle name="Normal 7 6 3 6 2 2 2" xfId="35016" xr:uid="{00000000-0005-0000-0000-0000B08A0000}"/>
    <cellStyle name="Normal 7 6 3 6 2 3" xfId="35017" xr:uid="{00000000-0005-0000-0000-0000B18A0000}"/>
    <cellStyle name="Normal 7 6 3 6 3" xfId="35018" xr:uid="{00000000-0005-0000-0000-0000B28A0000}"/>
    <cellStyle name="Normal 7 6 3 6 3 2" xfId="35019" xr:uid="{00000000-0005-0000-0000-0000B38A0000}"/>
    <cellStyle name="Normal 7 6 3 6 4" xfId="35020" xr:uid="{00000000-0005-0000-0000-0000B48A0000}"/>
    <cellStyle name="Normal 7 6 3 7" xfId="35021" xr:uid="{00000000-0005-0000-0000-0000B58A0000}"/>
    <cellStyle name="Normal 7 6 3 7 2" xfId="35022" xr:uid="{00000000-0005-0000-0000-0000B68A0000}"/>
    <cellStyle name="Normal 7 6 3 7 2 2" xfId="35023" xr:uid="{00000000-0005-0000-0000-0000B78A0000}"/>
    <cellStyle name="Normal 7 6 3 7 2 2 2" xfId="35024" xr:uid="{00000000-0005-0000-0000-0000B88A0000}"/>
    <cellStyle name="Normal 7 6 3 7 2 3" xfId="35025" xr:uid="{00000000-0005-0000-0000-0000B98A0000}"/>
    <cellStyle name="Normal 7 6 3 7 3" xfId="35026" xr:uid="{00000000-0005-0000-0000-0000BA8A0000}"/>
    <cellStyle name="Normal 7 6 3 7 3 2" xfId="35027" xr:uid="{00000000-0005-0000-0000-0000BB8A0000}"/>
    <cellStyle name="Normal 7 6 3 7 4" xfId="35028" xr:uid="{00000000-0005-0000-0000-0000BC8A0000}"/>
    <cellStyle name="Normal 7 6 3 8" xfId="35029" xr:uid="{00000000-0005-0000-0000-0000BD8A0000}"/>
    <cellStyle name="Normal 7 6 3 8 2" xfId="35030" xr:uid="{00000000-0005-0000-0000-0000BE8A0000}"/>
    <cellStyle name="Normal 7 6 3 8 2 2" xfId="35031" xr:uid="{00000000-0005-0000-0000-0000BF8A0000}"/>
    <cellStyle name="Normal 7 6 3 8 2 2 2" xfId="35032" xr:uid="{00000000-0005-0000-0000-0000C08A0000}"/>
    <cellStyle name="Normal 7 6 3 8 2 3" xfId="35033" xr:uid="{00000000-0005-0000-0000-0000C18A0000}"/>
    <cellStyle name="Normal 7 6 3 8 3" xfId="35034" xr:uid="{00000000-0005-0000-0000-0000C28A0000}"/>
    <cellStyle name="Normal 7 6 3 8 3 2" xfId="35035" xr:uid="{00000000-0005-0000-0000-0000C38A0000}"/>
    <cellStyle name="Normal 7 6 3 8 4" xfId="35036" xr:uid="{00000000-0005-0000-0000-0000C48A0000}"/>
    <cellStyle name="Normal 7 6 3 9" xfId="35037" xr:uid="{00000000-0005-0000-0000-0000C58A0000}"/>
    <cellStyle name="Normal 7 6 3 9 2" xfId="35038" xr:uid="{00000000-0005-0000-0000-0000C68A0000}"/>
    <cellStyle name="Normal 7 6 3 9 2 2" xfId="35039" xr:uid="{00000000-0005-0000-0000-0000C78A0000}"/>
    <cellStyle name="Normal 7 6 3 9 3" xfId="35040" xr:uid="{00000000-0005-0000-0000-0000C88A0000}"/>
    <cellStyle name="Normal 7 6 4" xfId="35041" xr:uid="{00000000-0005-0000-0000-0000C98A0000}"/>
    <cellStyle name="Normal 7 6 4 10" xfId="35042" xr:uid="{00000000-0005-0000-0000-0000CA8A0000}"/>
    <cellStyle name="Normal 7 6 4 2" xfId="35043" xr:uid="{00000000-0005-0000-0000-0000CB8A0000}"/>
    <cellStyle name="Normal 7 6 4 2 2" xfId="35044" xr:uid="{00000000-0005-0000-0000-0000CC8A0000}"/>
    <cellStyle name="Normal 7 6 4 2 2 2" xfId="35045" xr:uid="{00000000-0005-0000-0000-0000CD8A0000}"/>
    <cellStyle name="Normal 7 6 4 2 2 2 2" xfId="35046" xr:uid="{00000000-0005-0000-0000-0000CE8A0000}"/>
    <cellStyle name="Normal 7 6 4 2 2 2 2 2" xfId="35047" xr:uid="{00000000-0005-0000-0000-0000CF8A0000}"/>
    <cellStyle name="Normal 7 6 4 2 2 2 3" xfId="35048" xr:uid="{00000000-0005-0000-0000-0000D08A0000}"/>
    <cellStyle name="Normal 7 6 4 2 2 3" xfId="35049" xr:uid="{00000000-0005-0000-0000-0000D18A0000}"/>
    <cellStyle name="Normal 7 6 4 2 2 3 2" xfId="35050" xr:uid="{00000000-0005-0000-0000-0000D28A0000}"/>
    <cellStyle name="Normal 7 6 4 2 2 4" xfId="35051" xr:uid="{00000000-0005-0000-0000-0000D38A0000}"/>
    <cellStyle name="Normal 7 6 4 2 3" xfId="35052" xr:uid="{00000000-0005-0000-0000-0000D48A0000}"/>
    <cellStyle name="Normal 7 6 4 2 3 2" xfId="35053" xr:uid="{00000000-0005-0000-0000-0000D58A0000}"/>
    <cellStyle name="Normal 7 6 4 2 3 2 2" xfId="35054" xr:uid="{00000000-0005-0000-0000-0000D68A0000}"/>
    <cellStyle name="Normal 7 6 4 2 3 2 2 2" xfId="35055" xr:uid="{00000000-0005-0000-0000-0000D78A0000}"/>
    <cellStyle name="Normal 7 6 4 2 3 2 3" xfId="35056" xr:uid="{00000000-0005-0000-0000-0000D88A0000}"/>
    <cellStyle name="Normal 7 6 4 2 3 3" xfId="35057" xr:uid="{00000000-0005-0000-0000-0000D98A0000}"/>
    <cellStyle name="Normal 7 6 4 2 3 3 2" xfId="35058" xr:uid="{00000000-0005-0000-0000-0000DA8A0000}"/>
    <cellStyle name="Normal 7 6 4 2 3 4" xfId="35059" xr:uid="{00000000-0005-0000-0000-0000DB8A0000}"/>
    <cellStyle name="Normal 7 6 4 2 4" xfId="35060" xr:uid="{00000000-0005-0000-0000-0000DC8A0000}"/>
    <cellStyle name="Normal 7 6 4 2 4 2" xfId="35061" xr:uid="{00000000-0005-0000-0000-0000DD8A0000}"/>
    <cellStyle name="Normal 7 6 4 2 4 2 2" xfId="35062" xr:uid="{00000000-0005-0000-0000-0000DE8A0000}"/>
    <cellStyle name="Normal 7 6 4 2 4 2 2 2" xfId="35063" xr:uid="{00000000-0005-0000-0000-0000DF8A0000}"/>
    <cellStyle name="Normal 7 6 4 2 4 2 3" xfId="35064" xr:uid="{00000000-0005-0000-0000-0000E08A0000}"/>
    <cellStyle name="Normal 7 6 4 2 4 3" xfId="35065" xr:uid="{00000000-0005-0000-0000-0000E18A0000}"/>
    <cellStyle name="Normal 7 6 4 2 4 3 2" xfId="35066" xr:uid="{00000000-0005-0000-0000-0000E28A0000}"/>
    <cellStyle name="Normal 7 6 4 2 4 4" xfId="35067" xr:uid="{00000000-0005-0000-0000-0000E38A0000}"/>
    <cellStyle name="Normal 7 6 4 2 5" xfId="35068" xr:uid="{00000000-0005-0000-0000-0000E48A0000}"/>
    <cellStyle name="Normal 7 6 4 2 5 2" xfId="35069" xr:uid="{00000000-0005-0000-0000-0000E58A0000}"/>
    <cellStyle name="Normal 7 6 4 2 5 2 2" xfId="35070" xr:uid="{00000000-0005-0000-0000-0000E68A0000}"/>
    <cellStyle name="Normal 7 6 4 2 5 3" xfId="35071" xr:uid="{00000000-0005-0000-0000-0000E78A0000}"/>
    <cellStyle name="Normal 7 6 4 2 6" xfId="35072" xr:uid="{00000000-0005-0000-0000-0000E88A0000}"/>
    <cellStyle name="Normal 7 6 4 2 6 2" xfId="35073" xr:uid="{00000000-0005-0000-0000-0000E98A0000}"/>
    <cellStyle name="Normal 7 6 4 2 7" xfId="35074" xr:uid="{00000000-0005-0000-0000-0000EA8A0000}"/>
    <cellStyle name="Normal 7 6 4 3" xfId="35075" xr:uid="{00000000-0005-0000-0000-0000EB8A0000}"/>
    <cellStyle name="Normal 7 6 4 3 2" xfId="35076" xr:uid="{00000000-0005-0000-0000-0000EC8A0000}"/>
    <cellStyle name="Normal 7 6 4 3 2 2" xfId="35077" xr:uid="{00000000-0005-0000-0000-0000ED8A0000}"/>
    <cellStyle name="Normal 7 6 4 3 2 2 2" xfId="35078" xr:uid="{00000000-0005-0000-0000-0000EE8A0000}"/>
    <cellStyle name="Normal 7 6 4 3 2 3" xfId="35079" xr:uid="{00000000-0005-0000-0000-0000EF8A0000}"/>
    <cellStyle name="Normal 7 6 4 3 3" xfId="35080" xr:uid="{00000000-0005-0000-0000-0000F08A0000}"/>
    <cellStyle name="Normal 7 6 4 3 3 2" xfId="35081" xr:uid="{00000000-0005-0000-0000-0000F18A0000}"/>
    <cellStyle name="Normal 7 6 4 3 4" xfId="35082" xr:uid="{00000000-0005-0000-0000-0000F28A0000}"/>
    <cellStyle name="Normal 7 6 4 4" xfId="35083" xr:uid="{00000000-0005-0000-0000-0000F38A0000}"/>
    <cellStyle name="Normal 7 6 4 4 2" xfId="35084" xr:uid="{00000000-0005-0000-0000-0000F48A0000}"/>
    <cellStyle name="Normal 7 6 4 4 2 2" xfId="35085" xr:uid="{00000000-0005-0000-0000-0000F58A0000}"/>
    <cellStyle name="Normal 7 6 4 4 2 2 2" xfId="35086" xr:uid="{00000000-0005-0000-0000-0000F68A0000}"/>
    <cellStyle name="Normal 7 6 4 4 2 3" xfId="35087" xr:uid="{00000000-0005-0000-0000-0000F78A0000}"/>
    <cellStyle name="Normal 7 6 4 4 3" xfId="35088" xr:uid="{00000000-0005-0000-0000-0000F88A0000}"/>
    <cellStyle name="Normal 7 6 4 4 3 2" xfId="35089" xr:uid="{00000000-0005-0000-0000-0000F98A0000}"/>
    <cellStyle name="Normal 7 6 4 4 4" xfId="35090" xr:uid="{00000000-0005-0000-0000-0000FA8A0000}"/>
    <cellStyle name="Normal 7 6 4 5" xfId="35091" xr:uid="{00000000-0005-0000-0000-0000FB8A0000}"/>
    <cellStyle name="Normal 7 6 4 5 2" xfId="35092" xr:uid="{00000000-0005-0000-0000-0000FC8A0000}"/>
    <cellStyle name="Normal 7 6 4 5 2 2" xfId="35093" xr:uid="{00000000-0005-0000-0000-0000FD8A0000}"/>
    <cellStyle name="Normal 7 6 4 5 2 2 2" xfId="35094" xr:uid="{00000000-0005-0000-0000-0000FE8A0000}"/>
    <cellStyle name="Normal 7 6 4 5 2 3" xfId="35095" xr:uid="{00000000-0005-0000-0000-0000FF8A0000}"/>
    <cellStyle name="Normal 7 6 4 5 3" xfId="35096" xr:uid="{00000000-0005-0000-0000-0000008B0000}"/>
    <cellStyle name="Normal 7 6 4 5 3 2" xfId="35097" xr:uid="{00000000-0005-0000-0000-0000018B0000}"/>
    <cellStyle name="Normal 7 6 4 5 4" xfId="35098" xr:uid="{00000000-0005-0000-0000-0000028B0000}"/>
    <cellStyle name="Normal 7 6 4 6" xfId="35099" xr:uid="{00000000-0005-0000-0000-0000038B0000}"/>
    <cellStyle name="Normal 7 6 4 6 2" xfId="35100" xr:uid="{00000000-0005-0000-0000-0000048B0000}"/>
    <cellStyle name="Normal 7 6 4 6 2 2" xfId="35101" xr:uid="{00000000-0005-0000-0000-0000058B0000}"/>
    <cellStyle name="Normal 7 6 4 6 2 2 2" xfId="35102" xr:uid="{00000000-0005-0000-0000-0000068B0000}"/>
    <cellStyle name="Normal 7 6 4 6 2 3" xfId="35103" xr:uid="{00000000-0005-0000-0000-0000078B0000}"/>
    <cellStyle name="Normal 7 6 4 6 3" xfId="35104" xr:uid="{00000000-0005-0000-0000-0000088B0000}"/>
    <cellStyle name="Normal 7 6 4 6 3 2" xfId="35105" xr:uid="{00000000-0005-0000-0000-0000098B0000}"/>
    <cellStyle name="Normal 7 6 4 6 4" xfId="35106" xr:uid="{00000000-0005-0000-0000-00000A8B0000}"/>
    <cellStyle name="Normal 7 6 4 7" xfId="35107" xr:uid="{00000000-0005-0000-0000-00000B8B0000}"/>
    <cellStyle name="Normal 7 6 4 7 2" xfId="35108" xr:uid="{00000000-0005-0000-0000-00000C8B0000}"/>
    <cellStyle name="Normal 7 6 4 7 2 2" xfId="35109" xr:uid="{00000000-0005-0000-0000-00000D8B0000}"/>
    <cellStyle name="Normal 7 6 4 7 3" xfId="35110" xr:uid="{00000000-0005-0000-0000-00000E8B0000}"/>
    <cellStyle name="Normal 7 6 4 8" xfId="35111" xr:uid="{00000000-0005-0000-0000-00000F8B0000}"/>
    <cellStyle name="Normal 7 6 4 8 2" xfId="35112" xr:uid="{00000000-0005-0000-0000-0000108B0000}"/>
    <cellStyle name="Normal 7 6 4 9" xfId="35113" xr:uid="{00000000-0005-0000-0000-0000118B0000}"/>
    <cellStyle name="Normal 7 6 4 9 2" xfId="35114" xr:uid="{00000000-0005-0000-0000-0000128B0000}"/>
    <cellStyle name="Normal 7 6 5" xfId="35115" xr:uid="{00000000-0005-0000-0000-0000138B0000}"/>
    <cellStyle name="Normal 7 6 5 2" xfId="35116" xr:uid="{00000000-0005-0000-0000-0000148B0000}"/>
    <cellStyle name="Normal 7 6 5 2 2" xfId="35117" xr:uid="{00000000-0005-0000-0000-0000158B0000}"/>
    <cellStyle name="Normal 7 6 5 2 2 2" xfId="35118" xr:uid="{00000000-0005-0000-0000-0000168B0000}"/>
    <cellStyle name="Normal 7 6 5 2 2 2 2" xfId="35119" xr:uid="{00000000-0005-0000-0000-0000178B0000}"/>
    <cellStyle name="Normal 7 6 5 2 2 2 2 2" xfId="35120" xr:uid="{00000000-0005-0000-0000-0000188B0000}"/>
    <cellStyle name="Normal 7 6 5 2 2 2 3" xfId="35121" xr:uid="{00000000-0005-0000-0000-0000198B0000}"/>
    <cellStyle name="Normal 7 6 5 2 2 3" xfId="35122" xr:uid="{00000000-0005-0000-0000-00001A8B0000}"/>
    <cellStyle name="Normal 7 6 5 2 2 3 2" xfId="35123" xr:uid="{00000000-0005-0000-0000-00001B8B0000}"/>
    <cellStyle name="Normal 7 6 5 2 2 4" xfId="35124" xr:uid="{00000000-0005-0000-0000-00001C8B0000}"/>
    <cellStyle name="Normal 7 6 5 2 3" xfId="35125" xr:uid="{00000000-0005-0000-0000-00001D8B0000}"/>
    <cellStyle name="Normal 7 6 5 2 3 2" xfId="35126" xr:uid="{00000000-0005-0000-0000-00001E8B0000}"/>
    <cellStyle name="Normal 7 6 5 2 3 2 2" xfId="35127" xr:uid="{00000000-0005-0000-0000-00001F8B0000}"/>
    <cellStyle name="Normal 7 6 5 2 3 2 2 2" xfId="35128" xr:uid="{00000000-0005-0000-0000-0000208B0000}"/>
    <cellStyle name="Normal 7 6 5 2 3 2 3" xfId="35129" xr:uid="{00000000-0005-0000-0000-0000218B0000}"/>
    <cellStyle name="Normal 7 6 5 2 3 3" xfId="35130" xr:uid="{00000000-0005-0000-0000-0000228B0000}"/>
    <cellStyle name="Normal 7 6 5 2 3 3 2" xfId="35131" xr:uid="{00000000-0005-0000-0000-0000238B0000}"/>
    <cellStyle name="Normal 7 6 5 2 3 4" xfId="35132" xr:uid="{00000000-0005-0000-0000-0000248B0000}"/>
    <cellStyle name="Normal 7 6 5 2 4" xfId="35133" xr:uid="{00000000-0005-0000-0000-0000258B0000}"/>
    <cellStyle name="Normal 7 6 5 2 4 2" xfId="35134" xr:uid="{00000000-0005-0000-0000-0000268B0000}"/>
    <cellStyle name="Normal 7 6 5 2 4 2 2" xfId="35135" xr:uid="{00000000-0005-0000-0000-0000278B0000}"/>
    <cellStyle name="Normal 7 6 5 2 4 2 2 2" xfId="35136" xr:uid="{00000000-0005-0000-0000-0000288B0000}"/>
    <cellStyle name="Normal 7 6 5 2 4 2 3" xfId="35137" xr:uid="{00000000-0005-0000-0000-0000298B0000}"/>
    <cellStyle name="Normal 7 6 5 2 4 3" xfId="35138" xr:uid="{00000000-0005-0000-0000-00002A8B0000}"/>
    <cellStyle name="Normal 7 6 5 2 4 3 2" xfId="35139" xr:uid="{00000000-0005-0000-0000-00002B8B0000}"/>
    <cellStyle name="Normal 7 6 5 2 4 4" xfId="35140" xr:uid="{00000000-0005-0000-0000-00002C8B0000}"/>
    <cellStyle name="Normal 7 6 5 2 5" xfId="35141" xr:uid="{00000000-0005-0000-0000-00002D8B0000}"/>
    <cellStyle name="Normal 7 6 5 2 5 2" xfId="35142" xr:uid="{00000000-0005-0000-0000-00002E8B0000}"/>
    <cellStyle name="Normal 7 6 5 2 5 2 2" xfId="35143" xr:uid="{00000000-0005-0000-0000-00002F8B0000}"/>
    <cellStyle name="Normal 7 6 5 2 5 3" xfId="35144" xr:uid="{00000000-0005-0000-0000-0000308B0000}"/>
    <cellStyle name="Normal 7 6 5 2 6" xfId="35145" xr:uid="{00000000-0005-0000-0000-0000318B0000}"/>
    <cellStyle name="Normal 7 6 5 2 6 2" xfId="35146" xr:uid="{00000000-0005-0000-0000-0000328B0000}"/>
    <cellStyle name="Normal 7 6 5 2 7" xfId="35147" xr:uid="{00000000-0005-0000-0000-0000338B0000}"/>
    <cellStyle name="Normal 7 6 5 3" xfId="35148" xr:uid="{00000000-0005-0000-0000-0000348B0000}"/>
    <cellStyle name="Normal 7 6 5 3 2" xfId="35149" xr:uid="{00000000-0005-0000-0000-0000358B0000}"/>
    <cellStyle name="Normal 7 6 5 3 2 2" xfId="35150" xr:uid="{00000000-0005-0000-0000-0000368B0000}"/>
    <cellStyle name="Normal 7 6 5 3 2 2 2" xfId="35151" xr:uid="{00000000-0005-0000-0000-0000378B0000}"/>
    <cellStyle name="Normal 7 6 5 3 2 3" xfId="35152" xr:uid="{00000000-0005-0000-0000-0000388B0000}"/>
    <cellStyle name="Normal 7 6 5 3 3" xfId="35153" xr:uid="{00000000-0005-0000-0000-0000398B0000}"/>
    <cellStyle name="Normal 7 6 5 3 3 2" xfId="35154" xr:uid="{00000000-0005-0000-0000-00003A8B0000}"/>
    <cellStyle name="Normal 7 6 5 3 4" xfId="35155" xr:uid="{00000000-0005-0000-0000-00003B8B0000}"/>
    <cellStyle name="Normal 7 6 5 4" xfId="35156" xr:uid="{00000000-0005-0000-0000-00003C8B0000}"/>
    <cellStyle name="Normal 7 6 5 4 2" xfId="35157" xr:uid="{00000000-0005-0000-0000-00003D8B0000}"/>
    <cellStyle name="Normal 7 6 5 4 2 2" xfId="35158" xr:uid="{00000000-0005-0000-0000-00003E8B0000}"/>
    <cellStyle name="Normal 7 6 5 4 2 2 2" xfId="35159" xr:uid="{00000000-0005-0000-0000-00003F8B0000}"/>
    <cellStyle name="Normal 7 6 5 4 2 3" xfId="35160" xr:uid="{00000000-0005-0000-0000-0000408B0000}"/>
    <cellStyle name="Normal 7 6 5 4 3" xfId="35161" xr:uid="{00000000-0005-0000-0000-0000418B0000}"/>
    <cellStyle name="Normal 7 6 5 4 3 2" xfId="35162" xr:uid="{00000000-0005-0000-0000-0000428B0000}"/>
    <cellStyle name="Normal 7 6 5 4 4" xfId="35163" xr:uid="{00000000-0005-0000-0000-0000438B0000}"/>
    <cellStyle name="Normal 7 6 5 5" xfId="35164" xr:uid="{00000000-0005-0000-0000-0000448B0000}"/>
    <cellStyle name="Normal 7 6 5 5 2" xfId="35165" xr:uid="{00000000-0005-0000-0000-0000458B0000}"/>
    <cellStyle name="Normal 7 6 5 5 2 2" xfId="35166" xr:uid="{00000000-0005-0000-0000-0000468B0000}"/>
    <cellStyle name="Normal 7 6 5 5 2 2 2" xfId="35167" xr:uid="{00000000-0005-0000-0000-0000478B0000}"/>
    <cellStyle name="Normal 7 6 5 5 2 3" xfId="35168" xr:uid="{00000000-0005-0000-0000-0000488B0000}"/>
    <cellStyle name="Normal 7 6 5 5 3" xfId="35169" xr:uid="{00000000-0005-0000-0000-0000498B0000}"/>
    <cellStyle name="Normal 7 6 5 5 3 2" xfId="35170" xr:uid="{00000000-0005-0000-0000-00004A8B0000}"/>
    <cellStyle name="Normal 7 6 5 5 4" xfId="35171" xr:uid="{00000000-0005-0000-0000-00004B8B0000}"/>
    <cellStyle name="Normal 7 6 5 6" xfId="35172" xr:uid="{00000000-0005-0000-0000-00004C8B0000}"/>
    <cellStyle name="Normal 7 6 5 6 2" xfId="35173" xr:uid="{00000000-0005-0000-0000-00004D8B0000}"/>
    <cellStyle name="Normal 7 6 5 6 2 2" xfId="35174" xr:uid="{00000000-0005-0000-0000-00004E8B0000}"/>
    <cellStyle name="Normal 7 6 5 6 3" xfId="35175" xr:uid="{00000000-0005-0000-0000-00004F8B0000}"/>
    <cellStyle name="Normal 7 6 5 7" xfId="35176" xr:uid="{00000000-0005-0000-0000-0000508B0000}"/>
    <cellStyle name="Normal 7 6 5 7 2" xfId="35177" xr:uid="{00000000-0005-0000-0000-0000518B0000}"/>
    <cellStyle name="Normal 7 6 5 8" xfId="35178" xr:uid="{00000000-0005-0000-0000-0000528B0000}"/>
    <cellStyle name="Normal 7 6 5 8 2" xfId="35179" xr:uid="{00000000-0005-0000-0000-0000538B0000}"/>
    <cellStyle name="Normal 7 6 5 9" xfId="35180" xr:uid="{00000000-0005-0000-0000-0000548B0000}"/>
    <cellStyle name="Normal 7 6 6" xfId="35181" xr:uid="{00000000-0005-0000-0000-0000558B0000}"/>
    <cellStyle name="Normal 7 6 6 2" xfId="35182" xr:uid="{00000000-0005-0000-0000-0000568B0000}"/>
    <cellStyle name="Normal 7 6 6 2 2" xfId="35183" xr:uid="{00000000-0005-0000-0000-0000578B0000}"/>
    <cellStyle name="Normal 7 6 6 2 2 2" xfId="35184" xr:uid="{00000000-0005-0000-0000-0000588B0000}"/>
    <cellStyle name="Normal 7 6 6 2 2 2 2" xfId="35185" xr:uid="{00000000-0005-0000-0000-0000598B0000}"/>
    <cellStyle name="Normal 7 6 6 2 2 2 2 2" xfId="35186" xr:uid="{00000000-0005-0000-0000-00005A8B0000}"/>
    <cellStyle name="Normal 7 6 6 2 2 2 3" xfId="35187" xr:uid="{00000000-0005-0000-0000-00005B8B0000}"/>
    <cellStyle name="Normal 7 6 6 2 2 3" xfId="35188" xr:uid="{00000000-0005-0000-0000-00005C8B0000}"/>
    <cellStyle name="Normal 7 6 6 2 2 3 2" xfId="35189" xr:uid="{00000000-0005-0000-0000-00005D8B0000}"/>
    <cellStyle name="Normal 7 6 6 2 2 4" xfId="35190" xr:uid="{00000000-0005-0000-0000-00005E8B0000}"/>
    <cellStyle name="Normal 7 6 6 2 3" xfId="35191" xr:uid="{00000000-0005-0000-0000-00005F8B0000}"/>
    <cellStyle name="Normal 7 6 6 2 3 2" xfId="35192" xr:uid="{00000000-0005-0000-0000-0000608B0000}"/>
    <cellStyle name="Normal 7 6 6 2 3 2 2" xfId="35193" xr:uid="{00000000-0005-0000-0000-0000618B0000}"/>
    <cellStyle name="Normal 7 6 6 2 3 2 2 2" xfId="35194" xr:uid="{00000000-0005-0000-0000-0000628B0000}"/>
    <cellStyle name="Normal 7 6 6 2 3 2 3" xfId="35195" xr:uid="{00000000-0005-0000-0000-0000638B0000}"/>
    <cellStyle name="Normal 7 6 6 2 3 3" xfId="35196" xr:uid="{00000000-0005-0000-0000-0000648B0000}"/>
    <cellStyle name="Normal 7 6 6 2 3 3 2" xfId="35197" xr:uid="{00000000-0005-0000-0000-0000658B0000}"/>
    <cellStyle name="Normal 7 6 6 2 3 4" xfId="35198" xr:uid="{00000000-0005-0000-0000-0000668B0000}"/>
    <cellStyle name="Normal 7 6 6 2 4" xfId="35199" xr:uid="{00000000-0005-0000-0000-0000678B0000}"/>
    <cellStyle name="Normal 7 6 6 2 4 2" xfId="35200" xr:uid="{00000000-0005-0000-0000-0000688B0000}"/>
    <cellStyle name="Normal 7 6 6 2 4 2 2" xfId="35201" xr:uid="{00000000-0005-0000-0000-0000698B0000}"/>
    <cellStyle name="Normal 7 6 6 2 4 2 2 2" xfId="35202" xr:uid="{00000000-0005-0000-0000-00006A8B0000}"/>
    <cellStyle name="Normal 7 6 6 2 4 2 3" xfId="35203" xr:uid="{00000000-0005-0000-0000-00006B8B0000}"/>
    <cellStyle name="Normal 7 6 6 2 4 3" xfId="35204" xr:uid="{00000000-0005-0000-0000-00006C8B0000}"/>
    <cellStyle name="Normal 7 6 6 2 4 3 2" xfId="35205" xr:uid="{00000000-0005-0000-0000-00006D8B0000}"/>
    <cellStyle name="Normal 7 6 6 2 4 4" xfId="35206" xr:uid="{00000000-0005-0000-0000-00006E8B0000}"/>
    <cellStyle name="Normal 7 6 6 2 5" xfId="35207" xr:uid="{00000000-0005-0000-0000-00006F8B0000}"/>
    <cellStyle name="Normal 7 6 6 2 5 2" xfId="35208" xr:uid="{00000000-0005-0000-0000-0000708B0000}"/>
    <cellStyle name="Normal 7 6 6 2 5 2 2" xfId="35209" xr:uid="{00000000-0005-0000-0000-0000718B0000}"/>
    <cellStyle name="Normal 7 6 6 2 5 3" xfId="35210" xr:uid="{00000000-0005-0000-0000-0000728B0000}"/>
    <cellStyle name="Normal 7 6 6 2 6" xfId="35211" xr:uid="{00000000-0005-0000-0000-0000738B0000}"/>
    <cellStyle name="Normal 7 6 6 2 6 2" xfId="35212" xr:uid="{00000000-0005-0000-0000-0000748B0000}"/>
    <cellStyle name="Normal 7 6 6 2 7" xfId="35213" xr:uid="{00000000-0005-0000-0000-0000758B0000}"/>
    <cellStyle name="Normal 7 6 6 3" xfId="35214" xr:uid="{00000000-0005-0000-0000-0000768B0000}"/>
    <cellStyle name="Normal 7 6 6 3 2" xfId="35215" xr:uid="{00000000-0005-0000-0000-0000778B0000}"/>
    <cellStyle name="Normal 7 6 6 3 2 2" xfId="35216" xr:uid="{00000000-0005-0000-0000-0000788B0000}"/>
    <cellStyle name="Normal 7 6 6 3 2 2 2" xfId="35217" xr:uid="{00000000-0005-0000-0000-0000798B0000}"/>
    <cellStyle name="Normal 7 6 6 3 2 3" xfId="35218" xr:uid="{00000000-0005-0000-0000-00007A8B0000}"/>
    <cellStyle name="Normal 7 6 6 3 3" xfId="35219" xr:uid="{00000000-0005-0000-0000-00007B8B0000}"/>
    <cellStyle name="Normal 7 6 6 3 3 2" xfId="35220" xr:uid="{00000000-0005-0000-0000-00007C8B0000}"/>
    <cellStyle name="Normal 7 6 6 3 4" xfId="35221" xr:uid="{00000000-0005-0000-0000-00007D8B0000}"/>
    <cellStyle name="Normal 7 6 6 4" xfId="35222" xr:uid="{00000000-0005-0000-0000-00007E8B0000}"/>
    <cellStyle name="Normal 7 6 6 4 2" xfId="35223" xr:uid="{00000000-0005-0000-0000-00007F8B0000}"/>
    <cellStyle name="Normal 7 6 6 4 2 2" xfId="35224" xr:uid="{00000000-0005-0000-0000-0000808B0000}"/>
    <cellStyle name="Normal 7 6 6 4 2 2 2" xfId="35225" xr:uid="{00000000-0005-0000-0000-0000818B0000}"/>
    <cellStyle name="Normal 7 6 6 4 2 3" xfId="35226" xr:uid="{00000000-0005-0000-0000-0000828B0000}"/>
    <cellStyle name="Normal 7 6 6 4 3" xfId="35227" xr:uid="{00000000-0005-0000-0000-0000838B0000}"/>
    <cellStyle name="Normal 7 6 6 4 3 2" xfId="35228" xr:uid="{00000000-0005-0000-0000-0000848B0000}"/>
    <cellStyle name="Normal 7 6 6 4 4" xfId="35229" xr:uid="{00000000-0005-0000-0000-0000858B0000}"/>
    <cellStyle name="Normal 7 6 6 5" xfId="35230" xr:uid="{00000000-0005-0000-0000-0000868B0000}"/>
    <cellStyle name="Normal 7 6 6 5 2" xfId="35231" xr:uid="{00000000-0005-0000-0000-0000878B0000}"/>
    <cellStyle name="Normal 7 6 6 5 2 2" xfId="35232" xr:uid="{00000000-0005-0000-0000-0000888B0000}"/>
    <cellStyle name="Normal 7 6 6 5 2 2 2" xfId="35233" xr:uid="{00000000-0005-0000-0000-0000898B0000}"/>
    <cellStyle name="Normal 7 6 6 5 2 3" xfId="35234" xr:uid="{00000000-0005-0000-0000-00008A8B0000}"/>
    <cellStyle name="Normal 7 6 6 5 3" xfId="35235" xr:uid="{00000000-0005-0000-0000-00008B8B0000}"/>
    <cellStyle name="Normal 7 6 6 5 3 2" xfId="35236" xr:uid="{00000000-0005-0000-0000-00008C8B0000}"/>
    <cellStyle name="Normal 7 6 6 5 4" xfId="35237" xr:uid="{00000000-0005-0000-0000-00008D8B0000}"/>
    <cellStyle name="Normal 7 6 6 6" xfId="35238" xr:uid="{00000000-0005-0000-0000-00008E8B0000}"/>
    <cellStyle name="Normal 7 6 6 6 2" xfId="35239" xr:uid="{00000000-0005-0000-0000-00008F8B0000}"/>
    <cellStyle name="Normal 7 6 6 6 2 2" xfId="35240" xr:uid="{00000000-0005-0000-0000-0000908B0000}"/>
    <cellStyle name="Normal 7 6 6 6 3" xfId="35241" xr:uid="{00000000-0005-0000-0000-0000918B0000}"/>
    <cellStyle name="Normal 7 6 6 7" xfId="35242" xr:uid="{00000000-0005-0000-0000-0000928B0000}"/>
    <cellStyle name="Normal 7 6 6 7 2" xfId="35243" xr:uid="{00000000-0005-0000-0000-0000938B0000}"/>
    <cellStyle name="Normal 7 6 6 8" xfId="35244" xr:uid="{00000000-0005-0000-0000-0000948B0000}"/>
    <cellStyle name="Normal 7 6 7" xfId="35245" xr:uid="{00000000-0005-0000-0000-0000958B0000}"/>
    <cellStyle name="Normal 7 6 7 2" xfId="35246" xr:uid="{00000000-0005-0000-0000-0000968B0000}"/>
    <cellStyle name="Normal 7 6 7 2 2" xfId="35247" xr:uid="{00000000-0005-0000-0000-0000978B0000}"/>
    <cellStyle name="Normal 7 6 7 2 2 2" xfId="35248" xr:uid="{00000000-0005-0000-0000-0000988B0000}"/>
    <cellStyle name="Normal 7 6 7 2 2 2 2" xfId="35249" xr:uid="{00000000-0005-0000-0000-0000998B0000}"/>
    <cellStyle name="Normal 7 6 7 2 2 3" xfId="35250" xr:uid="{00000000-0005-0000-0000-00009A8B0000}"/>
    <cellStyle name="Normal 7 6 7 2 3" xfId="35251" xr:uid="{00000000-0005-0000-0000-00009B8B0000}"/>
    <cellStyle name="Normal 7 6 7 2 3 2" xfId="35252" xr:uid="{00000000-0005-0000-0000-00009C8B0000}"/>
    <cellStyle name="Normal 7 6 7 2 4" xfId="35253" xr:uid="{00000000-0005-0000-0000-00009D8B0000}"/>
    <cellStyle name="Normal 7 6 7 3" xfId="35254" xr:uid="{00000000-0005-0000-0000-00009E8B0000}"/>
    <cellStyle name="Normal 7 6 7 3 2" xfId="35255" xr:uid="{00000000-0005-0000-0000-00009F8B0000}"/>
    <cellStyle name="Normal 7 6 7 3 2 2" xfId="35256" xr:uid="{00000000-0005-0000-0000-0000A08B0000}"/>
    <cellStyle name="Normal 7 6 7 3 2 2 2" xfId="35257" xr:uid="{00000000-0005-0000-0000-0000A18B0000}"/>
    <cellStyle name="Normal 7 6 7 3 2 3" xfId="35258" xr:uid="{00000000-0005-0000-0000-0000A28B0000}"/>
    <cellStyle name="Normal 7 6 7 3 3" xfId="35259" xr:uid="{00000000-0005-0000-0000-0000A38B0000}"/>
    <cellStyle name="Normal 7 6 7 3 3 2" xfId="35260" xr:uid="{00000000-0005-0000-0000-0000A48B0000}"/>
    <cellStyle name="Normal 7 6 7 3 4" xfId="35261" xr:uid="{00000000-0005-0000-0000-0000A58B0000}"/>
    <cellStyle name="Normal 7 6 7 4" xfId="35262" xr:uid="{00000000-0005-0000-0000-0000A68B0000}"/>
    <cellStyle name="Normal 7 6 7 4 2" xfId="35263" xr:uid="{00000000-0005-0000-0000-0000A78B0000}"/>
    <cellStyle name="Normal 7 6 7 4 2 2" xfId="35264" xr:uid="{00000000-0005-0000-0000-0000A88B0000}"/>
    <cellStyle name="Normal 7 6 7 4 2 2 2" xfId="35265" xr:uid="{00000000-0005-0000-0000-0000A98B0000}"/>
    <cellStyle name="Normal 7 6 7 4 2 3" xfId="35266" xr:uid="{00000000-0005-0000-0000-0000AA8B0000}"/>
    <cellStyle name="Normal 7 6 7 4 3" xfId="35267" xr:uid="{00000000-0005-0000-0000-0000AB8B0000}"/>
    <cellStyle name="Normal 7 6 7 4 3 2" xfId="35268" xr:uid="{00000000-0005-0000-0000-0000AC8B0000}"/>
    <cellStyle name="Normal 7 6 7 4 4" xfId="35269" xr:uid="{00000000-0005-0000-0000-0000AD8B0000}"/>
    <cellStyle name="Normal 7 6 7 5" xfId="35270" xr:uid="{00000000-0005-0000-0000-0000AE8B0000}"/>
    <cellStyle name="Normal 7 6 7 5 2" xfId="35271" xr:uid="{00000000-0005-0000-0000-0000AF8B0000}"/>
    <cellStyle name="Normal 7 6 7 5 2 2" xfId="35272" xr:uid="{00000000-0005-0000-0000-0000B08B0000}"/>
    <cellStyle name="Normal 7 6 7 5 3" xfId="35273" xr:uid="{00000000-0005-0000-0000-0000B18B0000}"/>
    <cellStyle name="Normal 7 6 7 6" xfId="35274" xr:uid="{00000000-0005-0000-0000-0000B28B0000}"/>
    <cellStyle name="Normal 7 6 7 6 2" xfId="35275" xr:uid="{00000000-0005-0000-0000-0000B38B0000}"/>
    <cellStyle name="Normal 7 6 7 7" xfId="35276" xr:uid="{00000000-0005-0000-0000-0000B48B0000}"/>
    <cellStyle name="Normal 7 6 8" xfId="35277" xr:uid="{00000000-0005-0000-0000-0000B58B0000}"/>
    <cellStyle name="Normal 7 6 8 2" xfId="35278" xr:uid="{00000000-0005-0000-0000-0000B68B0000}"/>
    <cellStyle name="Normal 7 6 8 2 2" xfId="35279" xr:uid="{00000000-0005-0000-0000-0000B78B0000}"/>
    <cellStyle name="Normal 7 6 8 2 2 2" xfId="35280" xr:uid="{00000000-0005-0000-0000-0000B88B0000}"/>
    <cellStyle name="Normal 7 6 8 2 3" xfId="35281" xr:uid="{00000000-0005-0000-0000-0000B98B0000}"/>
    <cellStyle name="Normal 7 6 8 3" xfId="35282" xr:uid="{00000000-0005-0000-0000-0000BA8B0000}"/>
    <cellStyle name="Normal 7 6 8 3 2" xfId="35283" xr:uid="{00000000-0005-0000-0000-0000BB8B0000}"/>
    <cellStyle name="Normal 7 6 8 4" xfId="35284" xr:uid="{00000000-0005-0000-0000-0000BC8B0000}"/>
    <cellStyle name="Normal 7 6 9" xfId="35285" xr:uid="{00000000-0005-0000-0000-0000BD8B0000}"/>
    <cellStyle name="Normal 7 6 9 2" xfId="35286" xr:uid="{00000000-0005-0000-0000-0000BE8B0000}"/>
    <cellStyle name="Normal 7 6 9 2 2" xfId="35287" xr:uid="{00000000-0005-0000-0000-0000BF8B0000}"/>
    <cellStyle name="Normal 7 6 9 2 2 2" xfId="35288" xr:uid="{00000000-0005-0000-0000-0000C08B0000}"/>
    <cellStyle name="Normal 7 6 9 2 3" xfId="35289" xr:uid="{00000000-0005-0000-0000-0000C18B0000}"/>
    <cellStyle name="Normal 7 6 9 3" xfId="35290" xr:uid="{00000000-0005-0000-0000-0000C28B0000}"/>
    <cellStyle name="Normal 7 6 9 3 2" xfId="35291" xr:uid="{00000000-0005-0000-0000-0000C38B0000}"/>
    <cellStyle name="Normal 7 6 9 4" xfId="35292" xr:uid="{00000000-0005-0000-0000-0000C48B0000}"/>
    <cellStyle name="Normal 7 7" xfId="586" xr:uid="{00000000-0005-0000-0000-0000C58B0000}"/>
    <cellStyle name="Normal 7 7 10" xfId="35293" xr:uid="{00000000-0005-0000-0000-0000C68B0000}"/>
    <cellStyle name="Normal 7 7 10 2" xfId="35294" xr:uid="{00000000-0005-0000-0000-0000C78B0000}"/>
    <cellStyle name="Normal 7 7 10 2 2" xfId="35295" xr:uid="{00000000-0005-0000-0000-0000C88B0000}"/>
    <cellStyle name="Normal 7 7 10 2 2 2" xfId="35296" xr:uid="{00000000-0005-0000-0000-0000C98B0000}"/>
    <cellStyle name="Normal 7 7 10 2 3" xfId="35297" xr:uid="{00000000-0005-0000-0000-0000CA8B0000}"/>
    <cellStyle name="Normal 7 7 10 3" xfId="35298" xr:uid="{00000000-0005-0000-0000-0000CB8B0000}"/>
    <cellStyle name="Normal 7 7 10 3 2" xfId="35299" xr:uid="{00000000-0005-0000-0000-0000CC8B0000}"/>
    <cellStyle name="Normal 7 7 10 4" xfId="35300" xr:uid="{00000000-0005-0000-0000-0000CD8B0000}"/>
    <cellStyle name="Normal 7 7 11" xfId="35301" xr:uid="{00000000-0005-0000-0000-0000CE8B0000}"/>
    <cellStyle name="Normal 7 7 11 2" xfId="35302" xr:uid="{00000000-0005-0000-0000-0000CF8B0000}"/>
    <cellStyle name="Normal 7 7 11 2 2" xfId="35303" xr:uid="{00000000-0005-0000-0000-0000D08B0000}"/>
    <cellStyle name="Normal 7 7 11 2 2 2" xfId="35304" xr:uid="{00000000-0005-0000-0000-0000D18B0000}"/>
    <cellStyle name="Normal 7 7 11 2 3" xfId="35305" xr:uid="{00000000-0005-0000-0000-0000D28B0000}"/>
    <cellStyle name="Normal 7 7 11 3" xfId="35306" xr:uid="{00000000-0005-0000-0000-0000D38B0000}"/>
    <cellStyle name="Normal 7 7 11 3 2" xfId="35307" xr:uid="{00000000-0005-0000-0000-0000D48B0000}"/>
    <cellStyle name="Normal 7 7 11 4" xfId="35308" xr:uid="{00000000-0005-0000-0000-0000D58B0000}"/>
    <cellStyle name="Normal 7 7 12" xfId="35309" xr:uid="{00000000-0005-0000-0000-0000D68B0000}"/>
    <cellStyle name="Normal 7 7 12 2" xfId="35310" xr:uid="{00000000-0005-0000-0000-0000D78B0000}"/>
    <cellStyle name="Normal 7 7 12 2 2" xfId="35311" xr:uid="{00000000-0005-0000-0000-0000D88B0000}"/>
    <cellStyle name="Normal 7 7 12 3" xfId="35312" xr:uid="{00000000-0005-0000-0000-0000D98B0000}"/>
    <cellStyle name="Normal 7 7 13" xfId="35313" xr:uid="{00000000-0005-0000-0000-0000DA8B0000}"/>
    <cellStyle name="Normal 7 7 13 2" xfId="35314" xr:uid="{00000000-0005-0000-0000-0000DB8B0000}"/>
    <cellStyle name="Normal 7 7 14" xfId="35315" xr:uid="{00000000-0005-0000-0000-0000DC8B0000}"/>
    <cellStyle name="Normal 7 7 14 2" xfId="35316" xr:uid="{00000000-0005-0000-0000-0000DD8B0000}"/>
    <cellStyle name="Normal 7 7 15" xfId="35317" xr:uid="{00000000-0005-0000-0000-0000DE8B0000}"/>
    <cellStyle name="Normal 7 7 15 2" xfId="35318" xr:uid="{00000000-0005-0000-0000-0000DF8B0000}"/>
    <cellStyle name="Normal 7 7 16" xfId="35319" xr:uid="{00000000-0005-0000-0000-0000E08B0000}"/>
    <cellStyle name="Normal 7 7 17" xfId="35320" xr:uid="{00000000-0005-0000-0000-0000E18B0000}"/>
    <cellStyle name="Normal 7 7 18" xfId="35321" xr:uid="{00000000-0005-0000-0000-0000E28B0000}"/>
    <cellStyle name="Normal 7 7 2" xfId="587" xr:uid="{00000000-0005-0000-0000-0000E38B0000}"/>
    <cellStyle name="Normal 7 7 2 10" xfId="35322" xr:uid="{00000000-0005-0000-0000-0000E48B0000}"/>
    <cellStyle name="Normal 7 7 2 10 2" xfId="35323" xr:uid="{00000000-0005-0000-0000-0000E58B0000}"/>
    <cellStyle name="Normal 7 7 2 10 2 2" xfId="35324" xr:uid="{00000000-0005-0000-0000-0000E68B0000}"/>
    <cellStyle name="Normal 7 7 2 10 2 2 2" xfId="35325" xr:uid="{00000000-0005-0000-0000-0000E78B0000}"/>
    <cellStyle name="Normal 7 7 2 10 2 3" xfId="35326" xr:uid="{00000000-0005-0000-0000-0000E88B0000}"/>
    <cellStyle name="Normal 7 7 2 10 3" xfId="35327" xr:uid="{00000000-0005-0000-0000-0000E98B0000}"/>
    <cellStyle name="Normal 7 7 2 10 3 2" xfId="35328" xr:uid="{00000000-0005-0000-0000-0000EA8B0000}"/>
    <cellStyle name="Normal 7 7 2 10 4" xfId="35329" xr:uid="{00000000-0005-0000-0000-0000EB8B0000}"/>
    <cellStyle name="Normal 7 7 2 11" xfId="35330" xr:uid="{00000000-0005-0000-0000-0000EC8B0000}"/>
    <cellStyle name="Normal 7 7 2 11 2" xfId="35331" xr:uid="{00000000-0005-0000-0000-0000ED8B0000}"/>
    <cellStyle name="Normal 7 7 2 11 2 2" xfId="35332" xr:uid="{00000000-0005-0000-0000-0000EE8B0000}"/>
    <cellStyle name="Normal 7 7 2 11 3" xfId="35333" xr:uid="{00000000-0005-0000-0000-0000EF8B0000}"/>
    <cellStyle name="Normal 7 7 2 12" xfId="35334" xr:uid="{00000000-0005-0000-0000-0000F08B0000}"/>
    <cellStyle name="Normal 7 7 2 12 2" xfId="35335" xr:uid="{00000000-0005-0000-0000-0000F18B0000}"/>
    <cellStyle name="Normal 7 7 2 13" xfId="35336" xr:uid="{00000000-0005-0000-0000-0000F28B0000}"/>
    <cellStyle name="Normal 7 7 2 13 2" xfId="35337" xr:uid="{00000000-0005-0000-0000-0000F38B0000}"/>
    <cellStyle name="Normal 7 7 2 14" xfId="35338" xr:uid="{00000000-0005-0000-0000-0000F48B0000}"/>
    <cellStyle name="Normal 7 7 2 2" xfId="35339" xr:uid="{00000000-0005-0000-0000-0000F58B0000}"/>
    <cellStyle name="Normal 7 7 2 2 10" xfId="35340" xr:uid="{00000000-0005-0000-0000-0000F68B0000}"/>
    <cellStyle name="Normal 7 7 2 2 10 2" xfId="35341" xr:uid="{00000000-0005-0000-0000-0000F78B0000}"/>
    <cellStyle name="Normal 7 7 2 2 11" xfId="35342" xr:uid="{00000000-0005-0000-0000-0000F88B0000}"/>
    <cellStyle name="Normal 7 7 2 2 2" xfId="35343" xr:uid="{00000000-0005-0000-0000-0000F98B0000}"/>
    <cellStyle name="Normal 7 7 2 2 2 2" xfId="35344" xr:uid="{00000000-0005-0000-0000-0000FA8B0000}"/>
    <cellStyle name="Normal 7 7 2 2 2 2 2" xfId="35345" xr:uid="{00000000-0005-0000-0000-0000FB8B0000}"/>
    <cellStyle name="Normal 7 7 2 2 2 2 2 2" xfId="35346" xr:uid="{00000000-0005-0000-0000-0000FC8B0000}"/>
    <cellStyle name="Normal 7 7 2 2 2 2 2 2 2" xfId="35347" xr:uid="{00000000-0005-0000-0000-0000FD8B0000}"/>
    <cellStyle name="Normal 7 7 2 2 2 2 2 2 2 2" xfId="35348" xr:uid="{00000000-0005-0000-0000-0000FE8B0000}"/>
    <cellStyle name="Normal 7 7 2 2 2 2 2 2 3" xfId="35349" xr:uid="{00000000-0005-0000-0000-0000FF8B0000}"/>
    <cellStyle name="Normal 7 7 2 2 2 2 2 3" xfId="35350" xr:uid="{00000000-0005-0000-0000-0000008C0000}"/>
    <cellStyle name="Normal 7 7 2 2 2 2 2 3 2" xfId="35351" xr:uid="{00000000-0005-0000-0000-0000018C0000}"/>
    <cellStyle name="Normal 7 7 2 2 2 2 2 4" xfId="35352" xr:uid="{00000000-0005-0000-0000-0000028C0000}"/>
    <cellStyle name="Normal 7 7 2 2 2 2 3" xfId="35353" xr:uid="{00000000-0005-0000-0000-0000038C0000}"/>
    <cellStyle name="Normal 7 7 2 2 2 2 3 2" xfId="35354" xr:uid="{00000000-0005-0000-0000-0000048C0000}"/>
    <cellStyle name="Normal 7 7 2 2 2 2 3 2 2" xfId="35355" xr:uid="{00000000-0005-0000-0000-0000058C0000}"/>
    <cellStyle name="Normal 7 7 2 2 2 2 3 2 2 2" xfId="35356" xr:uid="{00000000-0005-0000-0000-0000068C0000}"/>
    <cellStyle name="Normal 7 7 2 2 2 2 3 2 3" xfId="35357" xr:uid="{00000000-0005-0000-0000-0000078C0000}"/>
    <cellStyle name="Normal 7 7 2 2 2 2 3 3" xfId="35358" xr:uid="{00000000-0005-0000-0000-0000088C0000}"/>
    <cellStyle name="Normal 7 7 2 2 2 2 3 3 2" xfId="35359" xr:uid="{00000000-0005-0000-0000-0000098C0000}"/>
    <cellStyle name="Normal 7 7 2 2 2 2 3 4" xfId="35360" xr:uid="{00000000-0005-0000-0000-00000A8C0000}"/>
    <cellStyle name="Normal 7 7 2 2 2 2 4" xfId="35361" xr:uid="{00000000-0005-0000-0000-00000B8C0000}"/>
    <cellStyle name="Normal 7 7 2 2 2 2 4 2" xfId="35362" xr:uid="{00000000-0005-0000-0000-00000C8C0000}"/>
    <cellStyle name="Normal 7 7 2 2 2 2 4 2 2" xfId="35363" xr:uid="{00000000-0005-0000-0000-00000D8C0000}"/>
    <cellStyle name="Normal 7 7 2 2 2 2 4 2 2 2" xfId="35364" xr:uid="{00000000-0005-0000-0000-00000E8C0000}"/>
    <cellStyle name="Normal 7 7 2 2 2 2 4 2 3" xfId="35365" xr:uid="{00000000-0005-0000-0000-00000F8C0000}"/>
    <cellStyle name="Normal 7 7 2 2 2 2 4 3" xfId="35366" xr:uid="{00000000-0005-0000-0000-0000108C0000}"/>
    <cellStyle name="Normal 7 7 2 2 2 2 4 3 2" xfId="35367" xr:uid="{00000000-0005-0000-0000-0000118C0000}"/>
    <cellStyle name="Normal 7 7 2 2 2 2 4 4" xfId="35368" xr:uid="{00000000-0005-0000-0000-0000128C0000}"/>
    <cellStyle name="Normal 7 7 2 2 2 2 5" xfId="35369" xr:uid="{00000000-0005-0000-0000-0000138C0000}"/>
    <cellStyle name="Normal 7 7 2 2 2 2 5 2" xfId="35370" xr:uid="{00000000-0005-0000-0000-0000148C0000}"/>
    <cellStyle name="Normal 7 7 2 2 2 2 5 2 2" xfId="35371" xr:uid="{00000000-0005-0000-0000-0000158C0000}"/>
    <cellStyle name="Normal 7 7 2 2 2 2 5 3" xfId="35372" xr:uid="{00000000-0005-0000-0000-0000168C0000}"/>
    <cellStyle name="Normal 7 7 2 2 2 2 6" xfId="35373" xr:uid="{00000000-0005-0000-0000-0000178C0000}"/>
    <cellStyle name="Normal 7 7 2 2 2 2 6 2" xfId="35374" xr:uid="{00000000-0005-0000-0000-0000188C0000}"/>
    <cellStyle name="Normal 7 7 2 2 2 2 7" xfId="35375" xr:uid="{00000000-0005-0000-0000-0000198C0000}"/>
    <cellStyle name="Normal 7 7 2 2 2 3" xfId="35376" xr:uid="{00000000-0005-0000-0000-00001A8C0000}"/>
    <cellStyle name="Normal 7 7 2 2 2 3 2" xfId="35377" xr:uid="{00000000-0005-0000-0000-00001B8C0000}"/>
    <cellStyle name="Normal 7 7 2 2 2 3 2 2" xfId="35378" xr:uid="{00000000-0005-0000-0000-00001C8C0000}"/>
    <cellStyle name="Normal 7 7 2 2 2 3 2 2 2" xfId="35379" xr:uid="{00000000-0005-0000-0000-00001D8C0000}"/>
    <cellStyle name="Normal 7 7 2 2 2 3 2 3" xfId="35380" xr:uid="{00000000-0005-0000-0000-00001E8C0000}"/>
    <cellStyle name="Normal 7 7 2 2 2 3 3" xfId="35381" xr:uid="{00000000-0005-0000-0000-00001F8C0000}"/>
    <cellStyle name="Normal 7 7 2 2 2 3 3 2" xfId="35382" xr:uid="{00000000-0005-0000-0000-0000208C0000}"/>
    <cellStyle name="Normal 7 7 2 2 2 3 4" xfId="35383" xr:uid="{00000000-0005-0000-0000-0000218C0000}"/>
    <cellStyle name="Normal 7 7 2 2 2 4" xfId="35384" xr:uid="{00000000-0005-0000-0000-0000228C0000}"/>
    <cellStyle name="Normal 7 7 2 2 2 4 2" xfId="35385" xr:uid="{00000000-0005-0000-0000-0000238C0000}"/>
    <cellStyle name="Normal 7 7 2 2 2 4 2 2" xfId="35386" xr:uid="{00000000-0005-0000-0000-0000248C0000}"/>
    <cellStyle name="Normal 7 7 2 2 2 4 2 2 2" xfId="35387" xr:uid="{00000000-0005-0000-0000-0000258C0000}"/>
    <cellStyle name="Normal 7 7 2 2 2 4 2 3" xfId="35388" xr:uid="{00000000-0005-0000-0000-0000268C0000}"/>
    <cellStyle name="Normal 7 7 2 2 2 4 3" xfId="35389" xr:uid="{00000000-0005-0000-0000-0000278C0000}"/>
    <cellStyle name="Normal 7 7 2 2 2 4 3 2" xfId="35390" xr:uid="{00000000-0005-0000-0000-0000288C0000}"/>
    <cellStyle name="Normal 7 7 2 2 2 4 4" xfId="35391" xr:uid="{00000000-0005-0000-0000-0000298C0000}"/>
    <cellStyle name="Normal 7 7 2 2 2 5" xfId="35392" xr:uid="{00000000-0005-0000-0000-00002A8C0000}"/>
    <cellStyle name="Normal 7 7 2 2 2 5 2" xfId="35393" xr:uid="{00000000-0005-0000-0000-00002B8C0000}"/>
    <cellStyle name="Normal 7 7 2 2 2 5 2 2" xfId="35394" xr:uid="{00000000-0005-0000-0000-00002C8C0000}"/>
    <cellStyle name="Normal 7 7 2 2 2 5 2 2 2" xfId="35395" xr:uid="{00000000-0005-0000-0000-00002D8C0000}"/>
    <cellStyle name="Normal 7 7 2 2 2 5 2 3" xfId="35396" xr:uid="{00000000-0005-0000-0000-00002E8C0000}"/>
    <cellStyle name="Normal 7 7 2 2 2 5 3" xfId="35397" xr:uid="{00000000-0005-0000-0000-00002F8C0000}"/>
    <cellStyle name="Normal 7 7 2 2 2 5 3 2" xfId="35398" xr:uid="{00000000-0005-0000-0000-0000308C0000}"/>
    <cellStyle name="Normal 7 7 2 2 2 5 4" xfId="35399" xr:uid="{00000000-0005-0000-0000-0000318C0000}"/>
    <cellStyle name="Normal 7 7 2 2 2 6" xfId="35400" xr:uid="{00000000-0005-0000-0000-0000328C0000}"/>
    <cellStyle name="Normal 7 7 2 2 2 6 2" xfId="35401" xr:uid="{00000000-0005-0000-0000-0000338C0000}"/>
    <cellStyle name="Normal 7 7 2 2 2 6 2 2" xfId="35402" xr:uid="{00000000-0005-0000-0000-0000348C0000}"/>
    <cellStyle name="Normal 7 7 2 2 2 6 3" xfId="35403" xr:uid="{00000000-0005-0000-0000-0000358C0000}"/>
    <cellStyle name="Normal 7 7 2 2 2 7" xfId="35404" xr:uid="{00000000-0005-0000-0000-0000368C0000}"/>
    <cellStyle name="Normal 7 7 2 2 2 7 2" xfId="35405" xr:uid="{00000000-0005-0000-0000-0000378C0000}"/>
    <cellStyle name="Normal 7 7 2 2 2 8" xfId="35406" xr:uid="{00000000-0005-0000-0000-0000388C0000}"/>
    <cellStyle name="Normal 7 7 2 2 2 8 2" xfId="35407" xr:uid="{00000000-0005-0000-0000-0000398C0000}"/>
    <cellStyle name="Normal 7 7 2 2 2 9" xfId="35408" xr:uid="{00000000-0005-0000-0000-00003A8C0000}"/>
    <cellStyle name="Normal 7 7 2 2 3" xfId="35409" xr:uid="{00000000-0005-0000-0000-00003B8C0000}"/>
    <cellStyle name="Normal 7 7 2 2 3 2" xfId="35410" xr:uid="{00000000-0005-0000-0000-00003C8C0000}"/>
    <cellStyle name="Normal 7 7 2 2 3 2 2" xfId="35411" xr:uid="{00000000-0005-0000-0000-00003D8C0000}"/>
    <cellStyle name="Normal 7 7 2 2 3 2 2 2" xfId="35412" xr:uid="{00000000-0005-0000-0000-00003E8C0000}"/>
    <cellStyle name="Normal 7 7 2 2 3 2 2 2 2" xfId="35413" xr:uid="{00000000-0005-0000-0000-00003F8C0000}"/>
    <cellStyle name="Normal 7 7 2 2 3 2 2 3" xfId="35414" xr:uid="{00000000-0005-0000-0000-0000408C0000}"/>
    <cellStyle name="Normal 7 7 2 2 3 2 3" xfId="35415" xr:uid="{00000000-0005-0000-0000-0000418C0000}"/>
    <cellStyle name="Normal 7 7 2 2 3 2 3 2" xfId="35416" xr:uid="{00000000-0005-0000-0000-0000428C0000}"/>
    <cellStyle name="Normal 7 7 2 2 3 2 4" xfId="35417" xr:uid="{00000000-0005-0000-0000-0000438C0000}"/>
    <cellStyle name="Normal 7 7 2 2 3 3" xfId="35418" xr:uid="{00000000-0005-0000-0000-0000448C0000}"/>
    <cellStyle name="Normal 7 7 2 2 3 3 2" xfId="35419" xr:uid="{00000000-0005-0000-0000-0000458C0000}"/>
    <cellStyle name="Normal 7 7 2 2 3 3 2 2" xfId="35420" xr:uid="{00000000-0005-0000-0000-0000468C0000}"/>
    <cellStyle name="Normal 7 7 2 2 3 3 2 2 2" xfId="35421" xr:uid="{00000000-0005-0000-0000-0000478C0000}"/>
    <cellStyle name="Normal 7 7 2 2 3 3 2 3" xfId="35422" xr:uid="{00000000-0005-0000-0000-0000488C0000}"/>
    <cellStyle name="Normal 7 7 2 2 3 3 3" xfId="35423" xr:uid="{00000000-0005-0000-0000-0000498C0000}"/>
    <cellStyle name="Normal 7 7 2 2 3 3 3 2" xfId="35424" xr:uid="{00000000-0005-0000-0000-00004A8C0000}"/>
    <cellStyle name="Normal 7 7 2 2 3 3 4" xfId="35425" xr:uid="{00000000-0005-0000-0000-00004B8C0000}"/>
    <cellStyle name="Normal 7 7 2 2 3 4" xfId="35426" xr:uid="{00000000-0005-0000-0000-00004C8C0000}"/>
    <cellStyle name="Normal 7 7 2 2 3 4 2" xfId="35427" xr:uid="{00000000-0005-0000-0000-00004D8C0000}"/>
    <cellStyle name="Normal 7 7 2 2 3 4 2 2" xfId="35428" xr:uid="{00000000-0005-0000-0000-00004E8C0000}"/>
    <cellStyle name="Normal 7 7 2 2 3 4 2 2 2" xfId="35429" xr:uid="{00000000-0005-0000-0000-00004F8C0000}"/>
    <cellStyle name="Normal 7 7 2 2 3 4 2 3" xfId="35430" xr:uid="{00000000-0005-0000-0000-0000508C0000}"/>
    <cellStyle name="Normal 7 7 2 2 3 4 3" xfId="35431" xr:uid="{00000000-0005-0000-0000-0000518C0000}"/>
    <cellStyle name="Normal 7 7 2 2 3 4 3 2" xfId="35432" xr:uid="{00000000-0005-0000-0000-0000528C0000}"/>
    <cellStyle name="Normal 7 7 2 2 3 4 4" xfId="35433" xr:uid="{00000000-0005-0000-0000-0000538C0000}"/>
    <cellStyle name="Normal 7 7 2 2 3 5" xfId="35434" xr:uid="{00000000-0005-0000-0000-0000548C0000}"/>
    <cellStyle name="Normal 7 7 2 2 3 5 2" xfId="35435" xr:uid="{00000000-0005-0000-0000-0000558C0000}"/>
    <cellStyle name="Normal 7 7 2 2 3 5 2 2" xfId="35436" xr:uid="{00000000-0005-0000-0000-0000568C0000}"/>
    <cellStyle name="Normal 7 7 2 2 3 5 3" xfId="35437" xr:uid="{00000000-0005-0000-0000-0000578C0000}"/>
    <cellStyle name="Normal 7 7 2 2 3 6" xfId="35438" xr:uid="{00000000-0005-0000-0000-0000588C0000}"/>
    <cellStyle name="Normal 7 7 2 2 3 6 2" xfId="35439" xr:uid="{00000000-0005-0000-0000-0000598C0000}"/>
    <cellStyle name="Normal 7 7 2 2 3 7" xfId="35440" xr:uid="{00000000-0005-0000-0000-00005A8C0000}"/>
    <cellStyle name="Normal 7 7 2 2 4" xfId="35441" xr:uid="{00000000-0005-0000-0000-00005B8C0000}"/>
    <cellStyle name="Normal 7 7 2 2 4 2" xfId="35442" xr:uid="{00000000-0005-0000-0000-00005C8C0000}"/>
    <cellStyle name="Normal 7 7 2 2 4 2 2" xfId="35443" xr:uid="{00000000-0005-0000-0000-00005D8C0000}"/>
    <cellStyle name="Normal 7 7 2 2 4 2 2 2" xfId="35444" xr:uid="{00000000-0005-0000-0000-00005E8C0000}"/>
    <cellStyle name="Normal 7 7 2 2 4 2 3" xfId="35445" xr:uid="{00000000-0005-0000-0000-00005F8C0000}"/>
    <cellStyle name="Normal 7 7 2 2 4 3" xfId="35446" xr:uid="{00000000-0005-0000-0000-0000608C0000}"/>
    <cellStyle name="Normal 7 7 2 2 4 3 2" xfId="35447" xr:uid="{00000000-0005-0000-0000-0000618C0000}"/>
    <cellStyle name="Normal 7 7 2 2 4 4" xfId="35448" xr:uid="{00000000-0005-0000-0000-0000628C0000}"/>
    <cellStyle name="Normal 7 7 2 2 5" xfId="35449" xr:uid="{00000000-0005-0000-0000-0000638C0000}"/>
    <cellStyle name="Normal 7 7 2 2 5 2" xfId="35450" xr:uid="{00000000-0005-0000-0000-0000648C0000}"/>
    <cellStyle name="Normal 7 7 2 2 5 2 2" xfId="35451" xr:uid="{00000000-0005-0000-0000-0000658C0000}"/>
    <cellStyle name="Normal 7 7 2 2 5 2 2 2" xfId="35452" xr:uid="{00000000-0005-0000-0000-0000668C0000}"/>
    <cellStyle name="Normal 7 7 2 2 5 2 3" xfId="35453" xr:uid="{00000000-0005-0000-0000-0000678C0000}"/>
    <cellStyle name="Normal 7 7 2 2 5 3" xfId="35454" xr:uid="{00000000-0005-0000-0000-0000688C0000}"/>
    <cellStyle name="Normal 7 7 2 2 5 3 2" xfId="35455" xr:uid="{00000000-0005-0000-0000-0000698C0000}"/>
    <cellStyle name="Normal 7 7 2 2 5 4" xfId="35456" xr:uid="{00000000-0005-0000-0000-00006A8C0000}"/>
    <cellStyle name="Normal 7 7 2 2 6" xfId="35457" xr:uid="{00000000-0005-0000-0000-00006B8C0000}"/>
    <cellStyle name="Normal 7 7 2 2 6 2" xfId="35458" xr:uid="{00000000-0005-0000-0000-00006C8C0000}"/>
    <cellStyle name="Normal 7 7 2 2 6 2 2" xfId="35459" xr:uid="{00000000-0005-0000-0000-00006D8C0000}"/>
    <cellStyle name="Normal 7 7 2 2 6 2 2 2" xfId="35460" xr:uid="{00000000-0005-0000-0000-00006E8C0000}"/>
    <cellStyle name="Normal 7 7 2 2 6 2 3" xfId="35461" xr:uid="{00000000-0005-0000-0000-00006F8C0000}"/>
    <cellStyle name="Normal 7 7 2 2 6 3" xfId="35462" xr:uid="{00000000-0005-0000-0000-0000708C0000}"/>
    <cellStyle name="Normal 7 7 2 2 6 3 2" xfId="35463" xr:uid="{00000000-0005-0000-0000-0000718C0000}"/>
    <cellStyle name="Normal 7 7 2 2 6 4" xfId="35464" xr:uid="{00000000-0005-0000-0000-0000728C0000}"/>
    <cellStyle name="Normal 7 7 2 2 7" xfId="35465" xr:uid="{00000000-0005-0000-0000-0000738C0000}"/>
    <cellStyle name="Normal 7 7 2 2 7 2" xfId="35466" xr:uid="{00000000-0005-0000-0000-0000748C0000}"/>
    <cellStyle name="Normal 7 7 2 2 7 2 2" xfId="35467" xr:uid="{00000000-0005-0000-0000-0000758C0000}"/>
    <cellStyle name="Normal 7 7 2 2 7 2 2 2" xfId="35468" xr:uid="{00000000-0005-0000-0000-0000768C0000}"/>
    <cellStyle name="Normal 7 7 2 2 7 2 3" xfId="35469" xr:uid="{00000000-0005-0000-0000-0000778C0000}"/>
    <cellStyle name="Normal 7 7 2 2 7 3" xfId="35470" xr:uid="{00000000-0005-0000-0000-0000788C0000}"/>
    <cellStyle name="Normal 7 7 2 2 7 3 2" xfId="35471" xr:uid="{00000000-0005-0000-0000-0000798C0000}"/>
    <cellStyle name="Normal 7 7 2 2 7 4" xfId="35472" xr:uid="{00000000-0005-0000-0000-00007A8C0000}"/>
    <cellStyle name="Normal 7 7 2 2 8" xfId="35473" xr:uid="{00000000-0005-0000-0000-00007B8C0000}"/>
    <cellStyle name="Normal 7 7 2 2 8 2" xfId="35474" xr:uid="{00000000-0005-0000-0000-00007C8C0000}"/>
    <cellStyle name="Normal 7 7 2 2 8 2 2" xfId="35475" xr:uid="{00000000-0005-0000-0000-00007D8C0000}"/>
    <cellStyle name="Normal 7 7 2 2 8 3" xfId="35476" xr:uid="{00000000-0005-0000-0000-00007E8C0000}"/>
    <cellStyle name="Normal 7 7 2 2 9" xfId="35477" xr:uid="{00000000-0005-0000-0000-00007F8C0000}"/>
    <cellStyle name="Normal 7 7 2 2 9 2" xfId="35478" xr:uid="{00000000-0005-0000-0000-0000808C0000}"/>
    <cellStyle name="Normal 7 7 2 3" xfId="35479" xr:uid="{00000000-0005-0000-0000-0000818C0000}"/>
    <cellStyle name="Normal 7 7 2 3 10" xfId="35480" xr:uid="{00000000-0005-0000-0000-0000828C0000}"/>
    <cellStyle name="Normal 7 7 2 3 2" xfId="35481" xr:uid="{00000000-0005-0000-0000-0000838C0000}"/>
    <cellStyle name="Normal 7 7 2 3 2 2" xfId="35482" xr:uid="{00000000-0005-0000-0000-0000848C0000}"/>
    <cellStyle name="Normal 7 7 2 3 2 2 2" xfId="35483" xr:uid="{00000000-0005-0000-0000-0000858C0000}"/>
    <cellStyle name="Normal 7 7 2 3 2 2 2 2" xfId="35484" xr:uid="{00000000-0005-0000-0000-0000868C0000}"/>
    <cellStyle name="Normal 7 7 2 3 2 2 2 2 2" xfId="35485" xr:uid="{00000000-0005-0000-0000-0000878C0000}"/>
    <cellStyle name="Normal 7 7 2 3 2 2 2 3" xfId="35486" xr:uid="{00000000-0005-0000-0000-0000888C0000}"/>
    <cellStyle name="Normal 7 7 2 3 2 2 3" xfId="35487" xr:uid="{00000000-0005-0000-0000-0000898C0000}"/>
    <cellStyle name="Normal 7 7 2 3 2 2 3 2" xfId="35488" xr:uid="{00000000-0005-0000-0000-00008A8C0000}"/>
    <cellStyle name="Normal 7 7 2 3 2 2 4" xfId="35489" xr:uid="{00000000-0005-0000-0000-00008B8C0000}"/>
    <cellStyle name="Normal 7 7 2 3 2 3" xfId="35490" xr:uid="{00000000-0005-0000-0000-00008C8C0000}"/>
    <cellStyle name="Normal 7 7 2 3 2 3 2" xfId="35491" xr:uid="{00000000-0005-0000-0000-00008D8C0000}"/>
    <cellStyle name="Normal 7 7 2 3 2 3 2 2" xfId="35492" xr:uid="{00000000-0005-0000-0000-00008E8C0000}"/>
    <cellStyle name="Normal 7 7 2 3 2 3 2 2 2" xfId="35493" xr:uid="{00000000-0005-0000-0000-00008F8C0000}"/>
    <cellStyle name="Normal 7 7 2 3 2 3 2 3" xfId="35494" xr:uid="{00000000-0005-0000-0000-0000908C0000}"/>
    <cellStyle name="Normal 7 7 2 3 2 3 3" xfId="35495" xr:uid="{00000000-0005-0000-0000-0000918C0000}"/>
    <cellStyle name="Normal 7 7 2 3 2 3 3 2" xfId="35496" xr:uid="{00000000-0005-0000-0000-0000928C0000}"/>
    <cellStyle name="Normal 7 7 2 3 2 3 4" xfId="35497" xr:uid="{00000000-0005-0000-0000-0000938C0000}"/>
    <cellStyle name="Normal 7 7 2 3 2 4" xfId="35498" xr:uid="{00000000-0005-0000-0000-0000948C0000}"/>
    <cellStyle name="Normal 7 7 2 3 2 4 2" xfId="35499" xr:uid="{00000000-0005-0000-0000-0000958C0000}"/>
    <cellStyle name="Normal 7 7 2 3 2 4 2 2" xfId="35500" xr:uid="{00000000-0005-0000-0000-0000968C0000}"/>
    <cellStyle name="Normal 7 7 2 3 2 4 2 2 2" xfId="35501" xr:uid="{00000000-0005-0000-0000-0000978C0000}"/>
    <cellStyle name="Normal 7 7 2 3 2 4 2 3" xfId="35502" xr:uid="{00000000-0005-0000-0000-0000988C0000}"/>
    <cellStyle name="Normal 7 7 2 3 2 4 3" xfId="35503" xr:uid="{00000000-0005-0000-0000-0000998C0000}"/>
    <cellStyle name="Normal 7 7 2 3 2 4 3 2" xfId="35504" xr:uid="{00000000-0005-0000-0000-00009A8C0000}"/>
    <cellStyle name="Normal 7 7 2 3 2 4 4" xfId="35505" xr:uid="{00000000-0005-0000-0000-00009B8C0000}"/>
    <cellStyle name="Normal 7 7 2 3 2 5" xfId="35506" xr:uid="{00000000-0005-0000-0000-00009C8C0000}"/>
    <cellStyle name="Normal 7 7 2 3 2 5 2" xfId="35507" xr:uid="{00000000-0005-0000-0000-00009D8C0000}"/>
    <cellStyle name="Normal 7 7 2 3 2 5 2 2" xfId="35508" xr:uid="{00000000-0005-0000-0000-00009E8C0000}"/>
    <cellStyle name="Normal 7 7 2 3 2 5 3" xfId="35509" xr:uid="{00000000-0005-0000-0000-00009F8C0000}"/>
    <cellStyle name="Normal 7 7 2 3 2 6" xfId="35510" xr:uid="{00000000-0005-0000-0000-0000A08C0000}"/>
    <cellStyle name="Normal 7 7 2 3 2 6 2" xfId="35511" xr:uid="{00000000-0005-0000-0000-0000A18C0000}"/>
    <cellStyle name="Normal 7 7 2 3 2 7" xfId="35512" xr:uid="{00000000-0005-0000-0000-0000A28C0000}"/>
    <cellStyle name="Normal 7 7 2 3 3" xfId="35513" xr:uid="{00000000-0005-0000-0000-0000A38C0000}"/>
    <cellStyle name="Normal 7 7 2 3 3 2" xfId="35514" xr:uid="{00000000-0005-0000-0000-0000A48C0000}"/>
    <cellStyle name="Normal 7 7 2 3 3 2 2" xfId="35515" xr:uid="{00000000-0005-0000-0000-0000A58C0000}"/>
    <cellStyle name="Normal 7 7 2 3 3 2 2 2" xfId="35516" xr:uid="{00000000-0005-0000-0000-0000A68C0000}"/>
    <cellStyle name="Normal 7 7 2 3 3 2 3" xfId="35517" xr:uid="{00000000-0005-0000-0000-0000A78C0000}"/>
    <cellStyle name="Normal 7 7 2 3 3 3" xfId="35518" xr:uid="{00000000-0005-0000-0000-0000A88C0000}"/>
    <cellStyle name="Normal 7 7 2 3 3 3 2" xfId="35519" xr:uid="{00000000-0005-0000-0000-0000A98C0000}"/>
    <cellStyle name="Normal 7 7 2 3 3 4" xfId="35520" xr:uid="{00000000-0005-0000-0000-0000AA8C0000}"/>
    <cellStyle name="Normal 7 7 2 3 4" xfId="35521" xr:uid="{00000000-0005-0000-0000-0000AB8C0000}"/>
    <cellStyle name="Normal 7 7 2 3 4 2" xfId="35522" xr:uid="{00000000-0005-0000-0000-0000AC8C0000}"/>
    <cellStyle name="Normal 7 7 2 3 4 2 2" xfId="35523" xr:uid="{00000000-0005-0000-0000-0000AD8C0000}"/>
    <cellStyle name="Normal 7 7 2 3 4 2 2 2" xfId="35524" xr:uid="{00000000-0005-0000-0000-0000AE8C0000}"/>
    <cellStyle name="Normal 7 7 2 3 4 2 3" xfId="35525" xr:uid="{00000000-0005-0000-0000-0000AF8C0000}"/>
    <cellStyle name="Normal 7 7 2 3 4 3" xfId="35526" xr:uid="{00000000-0005-0000-0000-0000B08C0000}"/>
    <cellStyle name="Normal 7 7 2 3 4 3 2" xfId="35527" xr:uid="{00000000-0005-0000-0000-0000B18C0000}"/>
    <cellStyle name="Normal 7 7 2 3 4 4" xfId="35528" xr:uid="{00000000-0005-0000-0000-0000B28C0000}"/>
    <cellStyle name="Normal 7 7 2 3 5" xfId="35529" xr:uid="{00000000-0005-0000-0000-0000B38C0000}"/>
    <cellStyle name="Normal 7 7 2 3 5 2" xfId="35530" xr:uid="{00000000-0005-0000-0000-0000B48C0000}"/>
    <cellStyle name="Normal 7 7 2 3 5 2 2" xfId="35531" xr:uid="{00000000-0005-0000-0000-0000B58C0000}"/>
    <cellStyle name="Normal 7 7 2 3 5 2 2 2" xfId="35532" xr:uid="{00000000-0005-0000-0000-0000B68C0000}"/>
    <cellStyle name="Normal 7 7 2 3 5 2 3" xfId="35533" xr:uid="{00000000-0005-0000-0000-0000B78C0000}"/>
    <cellStyle name="Normal 7 7 2 3 5 3" xfId="35534" xr:uid="{00000000-0005-0000-0000-0000B88C0000}"/>
    <cellStyle name="Normal 7 7 2 3 5 3 2" xfId="35535" xr:uid="{00000000-0005-0000-0000-0000B98C0000}"/>
    <cellStyle name="Normal 7 7 2 3 5 4" xfId="35536" xr:uid="{00000000-0005-0000-0000-0000BA8C0000}"/>
    <cellStyle name="Normal 7 7 2 3 6" xfId="35537" xr:uid="{00000000-0005-0000-0000-0000BB8C0000}"/>
    <cellStyle name="Normal 7 7 2 3 6 2" xfId="35538" xr:uid="{00000000-0005-0000-0000-0000BC8C0000}"/>
    <cellStyle name="Normal 7 7 2 3 6 2 2" xfId="35539" xr:uid="{00000000-0005-0000-0000-0000BD8C0000}"/>
    <cellStyle name="Normal 7 7 2 3 6 2 2 2" xfId="35540" xr:uid="{00000000-0005-0000-0000-0000BE8C0000}"/>
    <cellStyle name="Normal 7 7 2 3 6 2 3" xfId="35541" xr:uid="{00000000-0005-0000-0000-0000BF8C0000}"/>
    <cellStyle name="Normal 7 7 2 3 6 3" xfId="35542" xr:uid="{00000000-0005-0000-0000-0000C08C0000}"/>
    <cellStyle name="Normal 7 7 2 3 6 3 2" xfId="35543" xr:uid="{00000000-0005-0000-0000-0000C18C0000}"/>
    <cellStyle name="Normal 7 7 2 3 6 4" xfId="35544" xr:uid="{00000000-0005-0000-0000-0000C28C0000}"/>
    <cellStyle name="Normal 7 7 2 3 7" xfId="35545" xr:uid="{00000000-0005-0000-0000-0000C38C0000}"/>
    <cellStyle name="Normal 7 7 2 3 7 2" xfId="35546" xr:uid="{00000000-0005-0000-0000-0000C48C0000}"/>
    <cellStyle name="Normal 7 7 2 3 7 2 2" xfId="35547" xr:uid="{00000000-0005-0000-0000-0000C58C0000}"/>
    <cellStyle name="Normal 7 7 2 3 7 3" xfId="35548" xr:uid="{00000000-0005-0000-0000-0000C68C0000}"/>
    <cellStyle name="Normal 7 7 2 3 8" xfId="35549" xr:uid="{00000000-0005-0000-0000-0000C78C0000}"/>
    <cellStyle name="Normal 7 7 2 3 8 2" xfId="35550" xr:uid="{00000000-0005-0000-0000-0000C88C0000}"/>
    <cellStyle name="Normal 7 7 2 3 9" xfId="35551" xr:uid="{00000000-0005-0000-0000-0000C98C0000}"/>
    <cellStyle name="Normal 7 7 2 3 9 2" xfId="35552" xr:uid="{00000000-0005-0000-0000-0000CA8C0000}"/>
    <cellStyle name="Normal 7 7 2 4" xfId="35553" xr:uid="{00000000-0005-0000-0000-0000CB8C0000}"/>
    <cellStyle name="Normal 7 7 2 4 2" xfId="35554" xr:uid="{00000000-0005-0000-0000-0000CC8C0000}"/>
    <cellStyle name="Normal 7 7 2 4 2 2" xfId="35555" xr:uid="{00000000-0005-0000-0000-0000CD8C0000}"/>
    <cellStyle name="Normal 7 7 2 4 2 2 2" xfId="35556" xr:uid="{00000000-0005-0000-0000-0000CE8C0000}"/>
    <cellStyle name="Normal 7 7 2 4 2 2 2 2" xfId="35557" xr:uid="{00000000-0005-0000-0000-0000CF8C0000}"/>
    <cellStyle name="Normal 7 7 2 4 2 2 2 2 2" xfId="35558" xr:uid="{00000000-0005-0000-0000-0000D08C0000}"/>
    <cellStyle name="Normal 7 7 2 4 2 2 2 3" xfId="35559" xr:uid="{00000000-0005-0000-0000-0000D18C0000}"/>
    <cellStyle name="Normal 7 7 2 4 2 2 3" xfId="35560" xr:uid="{00000000-0005-0000-0000-0000D28C0000}"/>
    <cellStyle name="Normal 7 7 2 4 2 2 3 2" xfId="35561" xr:uid="{00000000-0005-0000-0000-0000D38C0000}"/>
    <cellStyle name="Normal 7 7 2 4 2 2 4" xfId="35562" xr:uid="{00000000-0005-0000-0000-0000D48C0000}"/>
    <cellStyle name="Normal 7 7 2 4 2 3" xfId="35563" xr:uid="{00000000-0005-0000-0000-0000D58C0000}"/>
    <cellStyle name="Normal 7 7 2 4 2 3 2" xfId="35564" xr:uid="{00000000-0005-0000-0000-0000D68C0000}"/>
    <cellStyle name="Normal 7 7 2 4 2 3 2 2" xfId="35565" xr:uid="{00000000-0005-0000-0000-0000D78C0000}"/>
    <cellStyle name="Normal 7 7 2 4 2 3 2 2 2" xfId="35566" xr:uid="{00000000-0005-0000-0000-0000D88C0000}"/>
    <cellStyle name="Normal 7 7 2 4 2 3 2 3" xfId="35567" xr:uid="{00000000-0005-0000-0000-0000D98C0000}"/>
    <cellStyle name="Normal 7 7 2 4 2 3 3" xfId="35568" xr:uid="{00000000-0005-0000-0000-0000DA8C0000}"/>
    <cellStyle name="Normal 7 7 2 4 2 3 3 2" xfId="35569" xr:uid="{00000000-0005-0000-0000-0000DB8C0000}"/>
    <cellStyle name="Normal 7 7 2 4 2 3 4" xfId="35570" xr:uid="{00000000-0005-0000-0000-0000DC8C0000}"/>
    <cellStyle name="Normal 7 7 2 4 2 4" xfId="35571" xr:uid="{00000000-0005-0000-0000-0000DD8C0000}"/>
    <cellStyle name="Normal 7 7 2 4 2 4 2" xfId="35572" xr:uid="{00000000-0005-0000-0000-0000DE8C0000}"/>
    <cellStyle name="Normal 7 7 2 4 2 4 2 2" xfId="35573" xr:uid="{00000000-0005-0000-0000-0000DF8C0000}"/>
    <cellStyle name="Normal 7 7 2 4 2 4 2 2 2" xfId="35574" xr:uid="{00000000-0005-0000-0000-0000E08C0000}"/>
    <cellStyle name="Normal 7 7 2 4 2 4 2 3" xfId="35575" xr:uid="{00000000-0005-0000-0000-0000E18C0000}"/>
    <cellStyle name="Normal 7 7 2 4 2 4 3" xfId="35576" xr:uid="{00000000-0005-0000-0000-0000E28C0000}"/>
    <cellStyle name="Normal 7 7 2 4 2 4 3 2" xfId="35577" xr:uid="{00000000-0005-0000-0000-0000E38C0000}"/>
    <cellStyle name="Normal 7 7 2 4 2 4 4" xfId="35578" xr:uid="{00000000-0005-0000-0000-0000E48C0000}"/>
    <cellStyle name="Normal 7 7 2 4 2 5" xfId="35579" xr:uid="{00000000-0005-0000-0000-0000E58C0000}"/>
    <cellStyle name="Normal 7 7 2 4 2 5 2" xfId="35580" xr:uid="{00000000-0005-0000-0000-0000E68C0000}"/>
    <cellStyle name="Normal 7 7 2 4 2 5 2 2" xfId="35581" xr:uid="{00000000-0005-0000-0000-0000E78C0000}"/>
    <cellStyle name="Normal 7 7 2 4 2 5 3" xfId="35582" xr:uid="{00000000-0005-0000-0000-0000E88C0000}"/>
    <cellStyle name="Normal 7 7 2 4 2 6" xfId="35583" xr:uid="{00000000-0005-0000-0000-0000E98C0000}"/>
    <cellStyle name="Normal 7 7 2 4 2 6 2" xfId="35584" xr:uid="{00000000-0005-0000-0000-0000EA8C0000}"/>
    <cellStyle name="Normal 7 7 2 4 2 7" xfId="35585" xr:uid="{00000000-0005-0000-0000-0000EB8C0000}"/>
    <cellStyle name="Normal 7 7 2 4 3" xfId="35586" xr:uid="{00000000-0005-0000-0000-0000EC8C0000}"/>
    <cellStyle name="Normal 7 7 2 4 3 2" xfId="35587" xr:uid="{00000000-0005-0000-0000-0000ED8C0000}"/>
    <cellStyle name="Normal 7 7 2 4 3 2 2" xfId="35588" xr:uid="{00000000-0005-0000-0000-0000EE8C0000}"/>
    <cellStyle name="Normal 7 7 2 4 3 2 2 2" xfId="35589" xr:uid="{00000000-0005-0000-0000-0000EF8C0000}"/>
    <cellStyle name="Normal 7 7 2 4 3 2 3" xfId="35590" xr:uid="{00000000-0005-0000-0000-0000F08C0000}"/>
    <cellStyle name="Normal 7 7 2 4 3 3" xfId="35591" xr:uid="{00000000-0005-0000-0000-0000F18C0000}"/>
    <cellStyle name="Normal 7 7 2 4 3 3 2" xfId="35592" xr:uid="{00000000-0005-0000-0000-0000F28C0000}"/>
    <cellStyle name="Normal 7 7 2 4 3 4" xfId="35593" xr:uid="{00000000-0005-0000-0000-0000F38C0000}"/>
    <cellStyle name="Normal 7 7 2 4 4" xfId="35594" xr:uid="{00000000-0005-0000-0000-0000F48C0000}"/>
    <cellStyle name="Normal 7 7 2 4 4 2" xfId="35595" xr:uid="{00000000-0005-0000-0000-0000F58C0000}"/>
    <cellStyle name="Normal 7 7 2 4 4 2 2" xfId="35596" xr:uid="{00000000-0005-0000-0000-0000F68C0000}"/>
    <cellStyle name="Normal 7 7 2 4 4 2 2 2" xfId="35597" xr:uid="{00000000-0005-0000-0000-0000F78C0000}"/>
    <cellStyle name="Normal 7 7 2 4 4 2 3" xfId="35598" xr:uid="{00000000-0005-0000-0000-0000F88C0000}"/>
    <cellStyle name="Normal 7 7 2 4 4 3" xfId="35599" xr:uid="{00000000-0005-0000-0000-0000F98C0000}"/>
    <cellStyle name="Normal 7 7 2 4 4 3 2" xfId="35600" xr:uid="{00000000-0005-0000-0000-0000FA8C0000}"/>
    <cellStyle name="Normal 7 7 2 4 4 4" xfId="35601" xr:uid="{00000000-0005-0000-0000-0000FB8C0000}"/>
    <cellStyle name="Normal 7 7 2 4 5" xfId="35602" xr:uid="{00000000-0005-0000-0000-0000FC8C0000}"/>
    <cellStyle name="Normal 7 7 2 4 5 2" xfId="35603" xr:uid="{00000000-0005-0000-0000-0000FD8C0000}"/>
    <cellStyle name="Normal 7 7 2 4 5 2 2" xfId="35604" xr:uid="{00000000-0005-0000-0000-0000FE8C0000}"/>
    <cellStyle name="Normal 7 7 2 4 5 2 2 2" xfId="35605" xr:uid="{00000000-0005-0000-0000-0000FF8C0000}"/>
    <cellStyle name="Normal 7 7 2 4 5 2 3" xfId="35606" xr:uid="{00000000-0005-0000-0000-0000008D0000}"/>
    <cellStyle name="Normal 7 7 2 4 5 3" xfId="35607" xr:uid="{00000000-0005-0000-0000-0000018D0000}"/>
    <cellStyle name="Normal 7 7 2 4 5 3 2" xfId="35608" xr:uid="{00000000-0005-0000-0000-0000028D0000}"/>
    <cellStyle name="Normal 7 7 2 4 5 4" xfId="35609" xr:uid="{00000000-0005-0000-0000-0000038D0000}"/>
    <cellStyle name="Normal 7 7 2 4 6" xfId="35610" xr:uid="{00000000-0005-0000-0000-0000048D0000}"/>
    <cellStyle name="Normal 7 7 2 4 6 2" xfId="35611" xr:uid="{00000000-0005-0000-0000-0000058D0000}"/>
    <cellStyle name="Normal 7 7 2 4 6 2 2" xfId="35612" xr:uid="{00000000-0005-0000-0000-0000068D0000}"/>
    <cellStyle name="Normal 7 7 2 4 6 3" xfId="35613" xr:uid="{00000000-0005-0000-0000-0000078D0000}"/>
    <cellStyle name="Normal 7 7 2 4 7" xfId="35614" xr:uid="{00000000-0005-0000-0000-0000088D0000}"/>
    <cellStyle name="Normal 7 7 2 4 7 2" xfId="35615" xr:uid="{00000000-0005-0000-0000-0000098D0000}"/>
    <cellStyle name="Normal 7 7 2 4 8" xfId="35616" xr:uid="{00000000-0005-0000-0000-00000A8D0000}"/>
    <cellStyle name="Normal 7 7 2 4 8 2" xfId="35617" xr:uid="{00000000-0005-0000-0000-00000B8D0000}"/>
    <cellStyle name="Normal 7 7 2 4 9" xfId="35618" xr:uid="{00000000-0005-0000-0000-00000C8D0000}"/>
    <cellStyle name="Normal 7 7 2 5" xfId="35619" xr:uid="{00000000-0005-0000-0000-00000D8D0000}"/>
    <cellStyle name="Normal 7 7 2 5 2" xfId="35620" xr:uid="{00000000-0005-0000-0000-00000E8D0000}"/>
    <cellStyle name="Normal 7 7 2 5 2 2" xfId="35621" xr:uid="{00000000-0005-0000-0000-00000F8D0000}"/>
    <cellStyle name="Normal 7 7 2 5 2 2 2" xfId="35622" xr:uid="{00000000-0005-0000-0000-0000108D0000}"/>
    <cellStyle name="Normal 7 7 2 5 2 2 2 2" xfId="35623" xr:uid="{00000000-0005-0000-0000-0000118D0000}"/>
    <cellStyle name="Normal 7 7 2 5 2 2 2 2 2" xfId="35624" xr:uid="{00000000-0005-0000-0000-0000128D0000}"/>
    <cellStyle name="Normal 7 7 2 5 2 2 2 3" xfId="35625" xr:uid="{00000000-0005-0000-0000-0000138D0000}"/>
    <cellStyle name="Normal 7 7 2 5 2 2 3" xfId="35626" xr:uid="{00000000-0005-0000-0000-0000148D0000}"/>
    <cellStyle name="Normal 7 7 2 5 2 2 3 2" xfId="35627" xr:uid="{00000000-0005-0000-0000-0000158D0000}"/>
    <cellStyle name="Normal 7 7 2 5 2 2 4" xfId="35628" xr:uid="{00000000-0005-0000-0000-0000168D0000}"/>
    <cellStyle name="Normal 7 7 2 5 2 3" xfId="35629" xr:uid="{00000000-0005-0000-0000-0000178D0000}"/>
    <cellStyle name="Normal 7 7 2 5 2 3 2" xfId="35630" xr:uid="{00000000-0005-0000-0000-0000188D0000}"/>
    <cellStyle name="Normal 7 7 2 5 2 3 2 2" xfId="35631" xr:uid="{00000000-0005-0000-0000-0000198D0000}"/>
    <cellStyle name="Normal 7 7 2 5 2 3 2 2 2" xfId="35632" xr:uid="{00000000-0005-0000-0000-00001A8D0000}"/>
    <cellStyle name="Normal 7 7 2 5 2 3 2 3" xfId="35633" xr:uid="{00000000-0005-0000-0000-00001B8D0000}"/>
    <cellStyle name="Normal 7 7 2 5 2 3 3" xfId="35634" xr:uid="{00000000-0005-0000-0000-00001C8D0000}"/>
    <cellStyle name="Normal 7 7 2 5 2 3 3 2" xfId="35635" xr:uid="{00000000-0005-0000-0000-00001D8D0000}"/>
    <cellStyle name="Normal 7 7 2 5 2 3 4" xfId="35636" xr:uid="{00000000-0005-0000-0000-00001E8D0000}"/>
    <cellStyle name="Normal 7 7 2 5 2 4" xfId="35637" xr:uid="{00000000-0005-0000-0000-00001F8D0000}"/>
    <cellStyle name="Normal 7 7 2 5 2 4 2" xfId="35638" xr:uid="{00000000-0005-0000-0000-0000208D0000}"/>
    <cellStyle name="Normal 7 7 2 5 2 4 2 2" xfId="35639" xr:uid="{00000000-0005-0000-0000-0000218D0000}"/>
    <cellStyle name="Normal 7 7 2 5 2 4 2 2 2" xfId="35640" xr:uid="{00000000-0005-0000-0000-0000228D0000}"/>
    <cellStyle name="Normal 7 7 2 5 2 4 2 3" xfId="35641" xr:uid="{00000000-0005-0000-0000-0000238D0000}"/>
    <cellStyle name="Normal 7 7 2 5 2 4 3" xfId="35642" xr:uid="{00000000-0005-0000-0000-0000248D0000}"/>
    <cellStyle name="Normal 7 7 2 5 2 4 3 2" xfId="35643" xr:uid="{00000000-0005-0000-0000-0000258D0000}"/>
    <cellStyle name="Normal 7 7 2 5 2 4 4" xfId="35644" xr:uid="{00000000-0005-0000-0000-0000268D0000}"/>
    <cellStyle name="Normal 7 7 2 5 2 5" xfId="35645" xr:uid="{00000000-0005-0000-0000-0000278D0000}"/>
    <cellStyle name="Normal 7 7 2 5 2 5 2" xfId="35646" xr:uid="{00000000-0005-0000-0000-0000288D0000}"/>
    <cellStyle name="Normal 7 7 2 5 2 5 2 2" xfId="35647" xr:uid="{00000000-0005-0000-0000-0000298D0000}"/>
    <cellStyle name="Normal 7 7 2 5 2 5 3" xfId="35648" xr:uid="{00000000-0005-0000-0000-00002A8D0000}"/>
    <cellStyle name="Normal 7 7 2 5 2 6" xfId="35649" xr:uid="{00000000-0005-0000-0000-00002B8D0000}"/>
    <cellStyle name="Normal 7 7 2 5 2 6 2" xfId="35650" xr:uid="{00000000-0005-0000-0000-00002C8D0000}"/>
    <cellStyle name="Normal 7 7 2 5 2 7" xfId="35651" xr:uid="{00000000-0005-0000-0000-00002D8D0000}"/>
    <cellStyle name="Normal 7 7 2 5 3" xfId="35652" xr:uid="{00000000-0005-0000-0000-00002E8D0000}"/>
    <cellStyle name="Normal 7 7 2 5 3 2" xfId="35653" xr:uid="{00000000-0005-0000-0000-00002F8D0000}"/>
    <cellStyle name="Normal 7 7 2 5 3 2 2" xfId="35654" xr:uid="{00000000-0005-0000-0000-0000308D0000}"/>
    <cellStyle name="Normal 7 7 2 5 3 2 2 2" xfId="35655" xr:uid="{00000000-0005-0000-0000-0000318D0000}"/>
    <cellStyle name="Normal 7 7 2 5 3 2 3" xfId="35656" xr:uid="{00000000-0005-0000-0000-0000328D0000}"/>
    <cellStyle name="Normal 7 7 2 5 3 3" xfId="35657" xr:uid="{00000000-0005-0000-0000-0000338D0000}"/>
    <cellStyle name="Normal 7 7 2 5 3 3 2" xfId="35658" xr:uid="{00000000-0005-0000-0000-0000348D0000}"/>
    <cellStyle name="Normal 7 7 2 5 3 4" xfId="35659" xr:uid="{00000000-0005-0000-0000-0000358D0000}"/>
    <cellStyle name="Normal 7 7 2 5 4" xfId="35660" xr:uid="{00000000-0005-0000-0000-0000368D0000}"/>
    <cellStyle name="Normal 7 7 2 5 4 2" xfId="35661" xr:uid="{00000000-0005-0000-0000-0000378D0000}"/>
    <cellStyle name="Normal 7 7 2 5 4 2 2" xfId="35662" xr:uid="{00000000-0005-0000-0000-0000388D0000}"/>
    <cellStyle name="Normal 7 7 2 5 4 2 2 2" xfId="35663" xr:uid="{00000000-0005-0000-0000-0000398D0000}"/>
    <cellStyle name="Normal 7 7 2 5 4 2 3" xfId="35664" xr:uid="{00000000-0005-0000-0000-00003A8D0000}"/>
    <cellStyle name="Normal 7 7 2 5 4 3" xfId="35665" xr:uid="{00000000-0005-0000-0000-00003B8D0000}"/>
    <cellStyle name="Normal 7 7 2 5 4 3 2" xfId="35666" xr:uid="{00000000-0005-0000-0000-00003C8D0000}"/>
    <cellStyle name="Normal 7 7 2 5 4 4" xfId="35667" xr:uid="{00000000-0005-0000-0000-00003D8D0000}"/>
    <cellStyle name="Normal 7 7 2 5 5" xfId="35668" xr:uid="{00000000-0005-0000-0000-00003E8D0000}"/>
    <cellStyle name="Normal 7 7 2 5 5 2" xfId="35669" xr:uid="{00000000-0005-0000-0000-00003F8D0000}"/>
    <cellStyle name="Normal 7 7 2 5 5 2 2" xfId="35670" xr:uid="{00000000-0005-0000-0000-0000408D0000}"/>
    <cellStyle name="Normal 7 7 2 5 5 2 2 2" xfId="35671" xr:uid="{00000000-0005-0000-0000-0000418D0000}"/>
    <cellStyle name="Normal 7 7 2 5 5 2 3" xfId="35672" xr:uid="{00000000-0005-0000-0000-0000428D0000}"/>
    <cellStyle name="Normal 7 7 2 5 5 3" xfId="35673" xr:uid="{00000000-0005-0000-0000-0000438D0000}"/>
    <cellStyle name="Normal 7 7 2 5 5 3 2" xfId="35674" xr:uid="{00000000-0005-0000-0000-0000448D0000}"/>
    <cellStyle name="Normal 7 7 2 5 5 4" xfId="35675" xr:uid="{00000000-0005-0000-0000-0000458D0000}"/>
    <cellStyle name="Normal 7 7 2 5 6" xfId="35676" xr:uid="{00000000-0005-0000-0000-0000468D0000}"/>
    <cellStyle name="Normal 7 7 2 5 6 2" xfId="35677" xr:uid="{00000000-0005-0000-0000-0000478D0000}"/>
    <cellStyle name="Normal 7 7 2 5 6 2 2" xfId="35678" xr:uid="{00000000-0005-0000-0000-0000488D0000}"/>
    <cellStyle name="Normal 7 7 2 5 6 3" xfId="35679" xr:uid="{00000000-0005-0000-0000-0000498D0000}"/>
    <cellStyle name="Normal 7 7 2 5 7" xfId="35680" xr:uid="{00000000-0005-0000-0000-00004A8D0000}"/>
    <cellStyle name="Normal 7 7 2 5 7 2" xfId="35681" xr:uid="{00000000-0005-0000-0000-00004B8D0000}"/>
    <cellStyle name="Normal 7 7 2 5 8" xfId="35682" xr:uid="{00000000-0005-0000-0000-00004C8D0000}"/>
    <cellStyle name="Normal 7 7 2 6" xfId="35683" xr:uid="{00000000-0005-0000-0000-00004D8D0000}"/>
    <cellStyle name="Normal 7 7 2 6 2" xfId="35684" xr:uid="{00000000-0005-0000-0000-00004E8D0000}"/>
    <cellStyle name="Normal 7 7 2 6 2 2" xfId="35685" xr:uid="{00000000-0005-0000-0000-00004F8D0000}"/>
    <cellStyle name="Normal 7 7 2 6 2 2 2" xfId="35686" xr:uid="{00000000-0005-0000-0000-0000508D0000}"/>
    <cellStyle name="Normal 7 7 2 6 2 2 2 2" xfId="35687" xr:uid="{00000000-0005-0000-0000-0000518D0000}"/>
    <cellStyle name="Normal 7 7 2 6 2 2 3" xfId="35688" xr:uid="{00000000-0005-0000-0000-0000528D0000}"/>
    <cellStyle name="Normal 7 7 2 6 2 3" xfId="35689" xr:uid="{00000000-0005-0000-0000-0000538D0000}"/>
    <cellStyle name="Normal 7 7 2 6 2 3 2" xfId="35690" xr:uid="{00000000-0005-0000-0000-0000548D0000}"/>
    <cellStyle name="Normal 7 7 2 6 2 4" xfId="35691" xr:uid="{00000000-0005-0000-0000-0000558D0000}"/>
    <cellStyle name="Normal 7 7 2 6 3" xfId="35692" xr:uid="{00000000-0005-0000-0000-0000568D0000}"/>
    <cellStyle name="Normal 7 7 2 6 3 2" xfId="35693" xr:uid="{00000000-0005-0000-0000-0000578D0000}"/>
    <cellStyle name="Normal 7 7 2 6 3 2 2" xfId="35694" xr:uid="{00000000-0005-0000-0000-0000588D0000}"/>
    <cellStyle name="Normal 7 7 2 6 3 2 2 2" xfId="35695" xr:uid="{00000000-0005-0000-0000-0000598D0000}"/>
    <cellStyle name="Normal 7 7 2 6 3 2 3" xfId="35696" xr:uid="{00000000-0005-0000-0000-00005A8D0000}"/>
    <cellStyle name="Normal 7 7 2 6 3 3" xfId="35697" xr:uid="{00000000-0005-0000-0000-00005B8D0000}"/>
    <cellStyle name="Normal 7 7 2 6 3 3 2" xfId="35698" xr:uid="{00000000-0005-0000-0000-00005C8D0000}"/>
    <cellStyle name="Normal 7 7 2 6 3 4" xfId="35699" xr:uid="{00000000-0005-0000-0000-00005D8D0000}"/>
    <cellStyle name="Normal 7 7 2 6 4" xfId="35700" xr:uid="{00000000-0005-0000-0000-00005E8D0000}"/>
    <cellStyle name="Normal 7 7 2 6 4 2" xfId="35701" xr:uid="{00000000-0005-0000-0000-00005F8D0000}"/>
    <cellStyle name="Normal 7 7 2 6 4 2 2" xfId="35702" xr:uid="{00000000-0005-0000-0000-0000608D0000}"/>
    <cellStyle name="Normal 7 7 2 6 4 2 2 2" xfId="35703" xr:uid="{00000000-0005-0000-0000-0000618D0000}"/>
    <cellStyle name="Normal 7 7 2 6 4 2 3" xfId="35704" xr:uid="{00000000-0005-0000-0000-0000628D0000}"/>
    <cellStyle name="Normal 7 7 2 6 4 3" xfId="35705" xr:uid="{00000000-0005-0000-0000-0000638D0000}"/>
    <cellStyle name="Normal 7 7 2 6 4 3 2" xfId="35706" xr:uid="{00000000-0005-0000-0000-0000648D0000}"/>
    <cellStyle name="Normal 7 7 2 6 4 4" xfId="35707" xr:uid="{00000000-0005-0000-0000-0000658D0000}"/>
    <cellStyle name="Normal 7 7 2 6 5" xfId="35708" xr:uid="{00000000-0005-0000-0000-0000668D0000}"/>
    <cellStyle name="Normal 7 7 2 6 5 2" xfId="35709" xr:uid="{00000000-0005-0000-0000-0000678D0000}"/>
    <cellStyle name="Normal 7 7 2 6 5 2 2" xfId="35710" xr:uid="{00000000-0005-0000-0000-0000688D0000}"/>
    <cellStyle name="Normal 7 7 2 6 5 3" xfId="35711" xr:uid="{00000000-0005-0000-0000-0000698D0000}"/>
    <cellStyle name="Normal 7 7 2 6 6" xfId="35712" xr:uid="{00000000-0005-0000-0000-00006A8D0000}"/>
    <cellStyle name="Normal 7 7 2 6 6 2" xfId="35713" xr:uid="{00000000-0005-0000-0000-00006B8D0000}"/>
    <cellStyle name="Normal 7 7 2 6 7" xfId="35714" xr:uid="{00000000-0005-0000-0000-00006C8D0000}"/>
    <cellStyle name="Normal 7 7 2 7" xfId="35715" xr:uid="{00000000-0005-0000-0000-00006D8D0000}"/>
    <cellStyle name="Normal 7 7 2 7 2" xfId="35716" xr:uid="{00000000-0005-0000-0000-00006E8D0000}"/>
    <cellStyle name="Normal 7 7 2 7 2 2" xfId="35717" xr:uid="{00000000-0005-0000-0000-00006F8D0000}"/>
    <cellStyle name="Normal 7 7 2 7 2 2 2" xfId="35718" xr:uid="{00000000-0005-0000-0000-0000708D0000}"/>
    <cellStyle name="Normal 7 7 2 7 2 3" xfId="35719" xr:uid="{00000000-0005-0000-0000-0000718D0000}"/>
    <cellStyle name="Normal 7 7 2 7 3" xfId="35720" xr:uid="{00000000-0005-0000-0000-0000728D0000}"/>
    <cellStyle name="Normal 7 7 2 7 3 2" xfId="35721" xr:uid="{00000000-0005-0000-0000-0000738D0000}"/>
    <cellStyle name="Normal 7 7 2 7 4" xfId="35722" xr:uid="{00000000-0005-0000-0000-0000748D0000}"/>
    <cellStyle name="Normal 7 7 2 8" xfId="35723" xr:uid="{00000000-0005-0000-0000-0000758D0000}"/>
    <cellStyle name="Normal 7 7 2 8 2" xfId="35724" xr:uid="{00000000-0005-0000-0000-0000768D0000}"/>
    <cellStyle name="Normal 7 7 2 8 2 2" xfId="35725" xr:uid="{00000000-0005-0000-0000-0000778D0000}"/>
    <cellStyle name="Normal 7 7 2 8 2 2 2" xfId="35726" xr:uid="{00000000-0005-0000-0000-0000788D0000}"/>
    <cellStyle name="Normal 7 7 2 8 2 3" xfId="35727" xr:uid="{00000000-0005-0000-0000-0000798D0000}"/>
    <cellStyle name="Normal 7 7 2 8 3" xfId="35728" xr:uid="{00000000-0005-0000-0000-00007A8D0000}"/>
    <cellStyle name="Normal 7 7 2 8 3 2" xfId="35729" xr:uid="{00000000-0005-0000-0000-00007B8D0000}"/>
    <cellStyle name="Normal 7 7 2 8 4" xfId="35730" xr:uid="{00000000-0005-0000-0000-00007C8D0000}"/>
    <cellStyle name="Normal 7 7 2 9" xfId="35731" xr:uid="{00000000-0005-0000-0000-00007D8D0000}"/>
    <cellStyle name="Normal 7 7 2 9 2" xfId="35732" xr:uid="{00000000-0005-0000-0000-00007E8D0000}"/>
    <cellStyle name="Normal 7 7 2 9 2 2" xfId="35733" xr:uid="{00000000-0005-0000-0000-00007F8D0000}"/>
    <cellStyle name="Normal 7 7 2 9 2 2 2" xfId="35734" xr:uid="{00000000-0005-0000-0000-0000808D0000}"/>
    <cellStyle name="Normal 7 7 2 9 2 3" xfId="35735" xr:uid="{00000000-0005-0000-0000-0000818D0000}"/>
    <cellStyle name="Normal 7 7 2 9 3" xfId="35736" xr:uid="{00000000-0005-0000-0000-0000828D0000}"/>
    <cellStyle name="Normal 7 7 2 9 3 2" xfId="35737" xr:uid="{00000000-0005-0000-0000-0000838D0000}"/>
    <cellStyle name="Normal 7 7 2 9 4" xfId="35738" xr:uid="{00000000-0005-0000-0000-0000848D0000}"/>
    <cellStyle name="Normal 7 7 3" xfId="35739" xr:uid="{00000000-0005-0000-0000-0000858D0000}"/>
    <cellStyle name="Normal 7 7 3 10" xfId="35740" xr:uid="{00000000-0005-0000-0000-0000868D0000}"/>
    <cellStyle name="Normal 7 7 3 10 2" xfId="35741" xr:uid="{00000000-0005-0000-0000-0000878D0000}"/>
    <cellStyle name="Normal 7 7 3 11" xfId="35742" xr:uid="{00000000-0005-0000-0000-0000888D0000}"/>
    <cellStyle name="Normal 7 7 3 11 2" xfId="35743" xr:uid="{00000000-0005-0000-0000-0000898D0000}"/>
    <cellStyle name="Normal 7 7 3 12" xfId="35744" xr:uid="{00000000-0005-0000-0000-00008A8D0000}"/>
    <cellStyle name="Normal 7 7 3 2" xfId="35745" xr:uid="{00000000-0005-0000-0000-00008B8D0000}"/>
    <cellStyle name="Normal 7 7 3 2 2" xfId="35746" xr:uid="{00000000-0005-0000-0000-00008C8D0000}"/>
    <cellStyle name="Normal 7 7 3 2 2 2" xfId="35747" xr:uid="{00000000-0005-0000-0000-00008D8D0000}"/>
    <cellStyle name="Normal 7 7 3 2 2 2 2" xfId="35748" xr:uid="{00000000-0005-0000-0000-00008E8D0000}"/>
    <cellStyle name="Normal 7 7 3 2 2 2 2 2" xfId="35749" xr:uid="{00000000-0005-0000-0000-00008F8D0000}"/>
    <cellStyle name="Normal 7 7 3 2 2 2 2 2 2" xfId="35750" xr:uid="{00000000-0005-0000-0000-0000908D0000}"/>
    <cellStyle name="Normal 7 7 3 2 2 2 2 3" xfId="35751" xr:uid="{00000000-0005-0000-0000-0000918D0000}"/>
    <cellStyle name="Normal 7 7 3 2 2 2 3" xfId="35752" xr:uid="{00000000-0005-0000-0000-0000928D0000}"/>
    <cellStyle name="Normal 7 7 3 2 2 2 3 2" xfId="35753" xr:uid="{00000000-0005-0000-0000-0000938D0000}"/>
    <cellStyle name="Normal 7 7 3 2 2 2 4" xfId="35754" xr:uid="{00000000-0005-0000-0000-0000948D0000}"/>
    <cellStyle name="Normal 7 7 3 2 2 3" xfId="35755" xr:uid="{00000000-0005-0000-0000-0000958D0000}"/>
    <cellStyle name="Normal 7 7 3 2 2 3 2" xfId="35756" xr:uid="{00000000-0005-0000-0000-0000968D0000}"/>
    <cellStyle name="Normal 7 7 3 2 2 3 2 2" xfId="35757" xr:uid="{00000000-0005-0000-0000-0000978D0000}"/>
    <cellStyle name="Normal 7 7 3 2 2 3 2 2 2" xfId="35758" xr:uid="{00000000-0005-0000-0000-0000988D0000}"/>
    <cellStyle name="Normal 7 7 3 2 2 3 2 3" xfId="35759" xr:uid="{00000000-0005-0000-0000-0000998D0000}"/>
    <cellStyle name="Normal 7 7 3 2 2 3 3" xfId="35760" xr:uid="{00000000-0005-0000-0000-00009A8D0000}"/>
    <cellStyle name="Normal 7 7 3 2 2 3 3 2" xfId="35761" xr:uid="{00000000-0005-0000-0000-00009B8D0000}"/>
    <cellStyle name="Normal 7 7 3 2 2 3 4" xfId="35762" xr:uid="{00000000-0005-0000-0000-00009C8D0000}"/>
    <cellStyle name="Normal 7 7 3 2 2 4" xfId="35763" xr:uid="{00000000-0005-0000-0000-00009D8D0000}"/>
    <cellStyle name="Normal 7 7 3 2 2 4 2" xfId="35764" xr:uid="{00000000-0005-0000-0000-00009E8D0000}"/>
    <cellStyle name="Normal 7 7 3 2 2 4 2 2" xfId="35765" xr:uid="{00000000-0005-0000-0000-00009F8D0000}"/>
    <cellStyle name="Normal 7 7 3 2 2 4 2 2 2" xfId="35766" xr:uid="{00000000-0005-0000-0000-0000A08D0000}"/>
    <cellStyle name="Normal 7 7 3 2 2 4 2 3" xfId="35767" xr:uid="{00000000-0005-0000-0000-0000A18D0000}"/>
    <cellStyle name="Normal 7 7 3 2 2 4 3" xfId="35768" xr:uid="{00000000-0005-0000-0000-0000A28D0000}"/>
    <cellStyle name="Normal 7 7 3 2 2 4 3 2" xfId="35769" xr:uid="{00000000-0005-0000-0000-0000A38D0000}"/>
    <cellStyle name="Normal 7 7 3 2 2 4 4" xfId="35770" xr:uid="{00000000-0005-0000-0000-0000A48D0000}"/>
    <cellStyle name="Normal 7 7 3 2 2 5" xfId="35771" xr:uid="{00000000-0005-0000-0000-0000A58D0000}"/>
    <cellStyle name="Normal 7 7 3 2 2 5 2" xfId="35772" xr:uid="{00000000-0005-0000-0000-0000A68D0000}"/>
    <cellStyle name="Normal 7 7 3 2 2 5 2 2" xfId="35773" xr:uid="{00000000-0005-0000-0000-0000A78D0000}"/>
    <cellStyle name="Normal 7 7 3 2 2 5 3" xfId="35774" xr:uid="{00000000-0005-0000-0000-0000A88D0000}"/>
    <cellStyle name="Normal 7 7 3 2 2 6" xfId="35775" xr:uid="{00000000-0005-0000-0000-0000A98D0000}"/>
    <cellStyle name="Normal 7 7 3 2 2 6 2" xfId="35776" xr:uid="{00000000-0005-0000-0000-0000AA8D0000}"/>
    <cellStyle name="Normal 7 7 3 2 2 7" xfId="35777" xr:uid="{00000000-0005-0000-0000-0000AB8D0000}"/>
    <cellStyle name="Normal 7 7 3 2 3" xfId="35778" xr:uid="{00000000-0005-0000-0000-0000AC8D0000}"/>
    <cellStyle name="Normal 7 7 3 2 3 2" xfId="35779" xr:uid="{00000000-0005-0000-0000-0000AD8D0000}"/>
    <cellStyle name="Normal 7 7 3 2 3 2 2" xfId="35780" xr:uid="{00000000-0005-0000-0000-0000AE8D0000}"/>
    <cellStyle name="Normal 7 7 3 2 3 2 2 2" xfId="35781" xr:uid="{00000000-0005-0000-0000-0000AF8D0000}"/>
    <cellStyle name="Normal 7 7 3 2 3 2 3" xfId="35782" xr:uid="{00000000-0005-0000-0000-0000B08D0000}"/>
    <cellStyle name="Normal 7 7 3 2 3 3" xfId="35783" xr:uid="{00000000-0005-0000-0000-0000B18D0000}"/>
    <cellStyle name="Normal 7 7 3 2 3 3 2" xfId="35784" xr:uid="{00000000-0005-0000-0000-0000B28D0000}"/>
    <cellStyle name="Normal 7 7 3 2 3 4" xfId="35785" xr:uid="{00000000-0005-0000-0000-0000B38D0000}"/>
    <cellStyle name="Normal 7 7 3 2 4" xfId="35786" xr:uid="{00000000-0005-0000-0000-0000B48D0000}"/>
    <cellStyle name="Normal 7 7 3 2 4 2" xfId="35787" xr:uid="{00000000-0005-0000-0000-0000B58D0000}"/>
    <cellStyle name="Normal 7 7 3 2 4 2 2" xfId="35788" xr:uid="{00000000-0005-0000-0000-0000B68D0000}"/>
    <cellStyle name="Normal 7 7 3 2 4 2 2 2" xfId="35789" xr:uid="{00000000-0005-0000-0000-0000B78D0000}"/>
    <cellStyle name="Normal 7 7 3 2 4 2 3" xfId="35790" xr:uid="{00000000-0005-0000-0000-0000B88D0000}"/>
    <cellStyle name="Normal 7 7 3 2 4 3" xfId="35791" xr:uid="{00000000-0005-0000-0000-0000B98D0000}"/>
    <cellStyle name="Normal 7 7 3 2 4 3 2" xfId="35792" xr:uid="{00000000-0005-0000-0000-0000BA8D0000}"/>
    <cellStyle name="Normal 7 7 3 2 4 4" xfId="35793" xr:uid="{00000000-0005-0000-0000-0000BB8D0000}"/>
    <cellStyle name="Normal 7 7 3 2 5" xfId="35794" xr:uid="{00000000-0005-0000-0000-0000BC8D0000}"/>
    <cellStyle name="Normal 7 7 3 2 5 2" xfId="35795" xr:uid="{00000000-0005-0000-0000-0000BD8D0000}"/>
    <cellStyle name="Normal 7 7 3 2 5 2 2" xfId="35796" xr:uid="{00000000-0005-0000-0000-0000BE8D0000}"/>
    <cellStyle name="Normal 7 7 3 2 5 2 2 2" xfId="35797" xr:uid="{00000000-0005-0000-0000-0000BF8D0000}"/>
    <cellStyle name="Normal 7 7 3 2 5 2 3" xfId="35798" xr:uid="{00000000-0005-0000-0000-0000C08D0000}"/>
    <cellStyle name="Normal 7 7 3 2 5 3" xfId="35799" xr:uid="{00000000-0005-0000-0000-0000C18D0000}"/>
    <cellStyle name="Normal 7 7 3 2 5 3 2" xfId="35800" xr:uid="{00000000-0005-0000-0000-0000C28D0000}"/>
    <cellStyle name="Normal 7 7 3 2 5 4" xfId="35801" xr:uid="{00000000-0005-0000-0000-0000C38D0000}"/>
    <cellStyle name="Normal 7 7 3 2 6" xfId="35802" xr:uid="{00000000-0005-0000-0000-0000C48D0000}"/>
    <cellStyle name="Normal 7 7 3 2 6 2" xfId="35803" xr:uid="{00000000-0005-0000-0000-0000C58D0000}"/>
    <cellStyle name="Normal 7 7 3 2 6 2 2" xfId="35804" xr:uid="{00000000-0005-0000-0000-0000C68D0000}"/>
    <cellStyle name="Normal 7 7 3 2 6 3" xfId="35805" xr:uid="{00000000-0005-0000-0000-0000C78D0000}"/>
    <cellStyle name="Normal 7 7 3 2 7" xfId="35806" xr:uid="{00000000-0005-0000-0000-0000C88D0000}"/>
    <cellStyle name="Normal 7 7 3 2 7 2" xfId="35807" xr:uid="{00000000-0005-0000-0000-0000C98D0000}"/>
    <cellStyle name="Normal 7 7 3 2 8" xfId="35808" xr:uid="{00000000-0005-0000-0000-0000CA8D0000}"/>
    <cellStyle name="Normal 7 7 3 2 8 2" xfId="35809" xr:uid="{00000000-0005-0000-0000-0000CB8D0000}"/>
    <cellStyle name="Normal 7 7 3 2 9" xfId="35810" xr:uid="{00000000-0005-0000-0000-0000CC8D0000}"/>
    <cellStyle name="Normal 7 7 3 3" xfId="35811" xr:uid="{00000000-0005-0000-0000-0000CD8D0000}"/>
    <cellStyle name="Normal 7 7 3 3 2" xfId="35812" xr:uid="{00000000-0005-0000-0000-0000CE8D0000}"/>
    <cellStyle name="Normal 7 7 3 3 2 2" xfId="35813" xr:uid="{00000000-0005-0000-0000-0000CF8D0000}"/>
    <cellStyle name="Normal 7 7 3 3 2 2 2" xfId="35814" xr:uid="{00000000-0005-0000-0000-0000D08D0000}"/>
    <cellStyle name="Normal 7 7 3 3 2 2 2 2" xfId="35815" xr:uid="{00000000-0005-0000-0000-0000D18D0000}"/>
    <cellStyle name="Normal 7 7 3 3 2 2 2 2 2" xfId="35816" xr:uid="{00000000-0005-0000-0000-0000D28D0000}"/>
    <cellStyle name="Normal 7 7 3 3 2 2 2 3" xfId="35817" xr:uid="{00000000-0005-0000-0000-0000D38D0000}"/>
    <cellStyle name="Normal 7 7 3 3 2 2 3" xfId="35818" xr:uid="{00000000-0005-0000-0000-0000D48D0000}"/>
    <cellStyle name="Normal 7 7 3 3 2 2 3 2" xfId="35819" xr:uid="{00000000-0005-0000-0000-0000D58D0000}"/>
    <cellStyle name="Normal 7 7 3 3 2 2 4" xfId="35820" xr:uid="{00000000-0005-0000-0000-0000D68D0000}"/>
    <cellStyle name="Normal 7 7 3 3 2 3" xfId="35821" xr:uid="{00000000-0005-0000-0000-0000D78D0000}"/>
    <cellStyle name="Normal 7 7 3 3 2 3 2" xfId="35822" xr:uid="{00000000-0005-0000-0000-0000D88D0000}"/>
    <cellStyle name="Normal 7 7 3 3 2 3 2 2" xfId="35823" xr:uid="{00000000-0005-0000-0000-0000D98D0000}"/>
    <cellStyle name="Normal 7 7 3 3 2 3 2 2 2" xfId="35824" xr:uid="{00000000-0005-0000-0000-0000DA8D0000}"/>
    <cellStyle name="Normal 7 7 3 3 2 3 2 3" xfId="35825" xr:uid="{00000000-0005-0000-0000-0000DB8D0000}"/>
    <cellStyle name="Normal 7 7 3 3 2 3 3" xfId="35826" xr:uid="{00000000-0005-0000-0000-0000DC8D0000}"/>
    <cellStyle name="Normal 7 7 3 3 2 3 3 2" xfId="35827" xr:uid="{00000000-0005-0000-0000-0000DD8D0000}"/>
    <cellStyle name="Normal 7 7 3 3 2 3 4" xfId="35828" xr:uid="{00000000-0005-0000-0000-0000DE8D0000}"/>
    <cellStyle name="Normal 7 7 3 3 2 4" xfId="35829" xr:uid="{00000000-0005-0000-0000-0000DF8D0000}"/>
    <cellStyle name="Normal 7 7 3 3 2 4 2" xfId="35830" xr:uid="{00000000-0005-0000-0000-0000E08D0000}"/>
    <cellStyle name="Normal 7 7 3 3 2 4 2 2" xfId="35831" xr:uid="{00000000-0005-0000-0000-0000E18D0000}"/>
    <cellStyle name="Normal 7 7 3 3 2 4 2 2 2" xfId="35832" xr:uid="{00000000-0005-0000-0000-0000E28D0000}"/>
    <cellStyle name="Normal 7 7 3 3 2 4 2 3" xfId="35833" xr:uid="{00000000-0005-0000-0000-0000E38D0000}"/>
    <cellStyle name="Normal 7 7 3 3 2 4 3" xfId="35834" xr:uid="{00000000-0005-0000-0000-0000E48D0000}"/>
    <cellStyle name="Normal 7 7 3 3 2 4 3 2" xfId="35835" xr:uid="{00000000-0005-0000-0000-0000E58D0000}"/>
    <cellStyle name="Normal 7 7 3 3 2 4 4" xfId="35836" xr:uid="{00000000-0005-0000-0000-0000E68D0000}"/>
    <cellStyle name="Normal 7 7 3 3 2 5" xfId="35837" xr:uid="{00000000-0005-0000-0000-0000E78D0000}"/>
    <cellStyle name="Normal 7 7 3 3 2 5 2" xfId="35838" xr:uid="{00000000-0005-0000-0000-0000E88D0000}"/>
    <cellStyle name="Normal 7 7 3 3 2 5 2 2" xfId="35839" xr:uid="{00000000-0005-0000-0000-0000E98D0000}"/>
    <cellStyle name="Normal 7 7 3 3 2 5 3" xfId="35840" xr:uid="{00000000-0005-0000-0000-0000EA8D0000}"/>
    <cellStyle name="Normal 7 7 3 3 2 6" xfId="35841" xr:uid="{00000000-0005-0000-0000-0000EB8D0000}"/>
    <cellStyle name="Normal 7 7 3 3 2 6 2" xfId="35842" xr:uid="{00000000-0005-0000-0000-0000EC8D0000}"/>
    <cellStyle name="Normal 7 7 3 3 2 7" xfId="35843" xr:uid="{00000000-0005-0000-0000-0000ED8D0000}"/>
    <cellStyle name="Normal 7 7 3 3 3" xfId="35844" xr:uid="{00000000-0005-0000-0000-0000EE8D0000}"/>
    <cellStyle name="Normal 7 7 3 3 3 2" xfId="35845" xr:uid="{00000000-0005-0000-0000-0000EF8D0000}"/>
    <cellStyle name="Normal 7 7 3 3 3 2 2" xfId="35846" xr:uid="{00000000-0005-0000-0000-0000F08D0000}"/>
    <cellStyle name="Normal 7 7 3 3 3 2 2 2" xfId="35847" xr:uid="{00000000-0005-0000-0000-0000F18D0000}"/>
    <cellStyle name="Normal 7 7 3 3 3 2 3" xfId="35848" xr:uid="{00000000-0005-0000-0000-0000F28D0000}"/>
    <cellStyle name="Normal 7 7 3 3 3 3" xfId="35849" xr:uid="{00000000-0005-0000-0000-0000F38D0000}"/>
    <cellStyle name="Normal 7 7 3 3 3 3 2" xfId="35850" xr:uid="{00000000-0005-0000-0000-0000F48D0000}"/>
    <cellStyle name="Normal 7 7 3 3 3 4" xfId="35851" xr:uid="{00000000-0005-0000-0000-0000F58D0000}"/>
    <cellStyle name="Normal 7 7 3 3 4" xfId="35852" xr:uid="{00000000-0005-0000-0000-0000F68D0000}"/>
    <cellStyle name="Normal 7 7 3 3 4 2" xfId="35853" xr:uid="{00000000-0005-0000-0000-0000F78D0000}"/>
    <cellStyle name="Normal 7 7 3 3 4 2 2" xfId="35854" xr:uid="{00000000-0005-0000-0000-0000F88D0000}"/>
    <cellStyle name="Normal 7 7 3 3 4 2 2 2" xfId="35855" xr:uid="{00000000-0005-0000-0000-0000F98D0000}"/>
    <cellStyle name="Normal 7 7 3 3 4 2 3" xfId="35856" xr:uid="{00000000-0005-0000-0000-0000FA8D0000}"/>
    <cellStyle name="Normal 7 7 3 3 4 3" xfId="35857" xr:uid="{00000000-0005-0000-0000-0000FB8D0000}"/>
    <cellStyle name="Normal 7 7 3 3 4 3 2" xfId="35858" xr:uid="{00000000-0005-0000-0000-0000FC8D0000}"/>
    <cellStyle name="Normal 7 7 3 3 4 4" xfId="35859" xr:uid="{00000000-0005-0000-0000-0000FD8D0000}"/>
    <cellStyle name="Normal 7 7 3 3 5" xfId="35860" xr:uid="{00000000-0005-0000-0000-0000FE8D0000}"/>
    <cellStyle name="Normal 7 7 3 3 5 2" xfId="35861" xr:uid="{00000000-0005-0000-0000-0000FF8D0000}"/>
    <cellStyle name="Normal 7 7 3 3 5 2 2" xfId="35862" xr:uid="{00000000-0005-0000-0000-0000008E0000}"/>
    <cellStyle name="Normal 7 7 3 3 5 2 2 2" xfId="35863" xr:uid="{00000000-0005-0000-0000-0000018E0000}"/>
    <cellStyle name="Normal 7 7 3 3 5 2 3" xfId="35864" xr:uid="{00000000-0005-0000-0000-0000028E0000}"/>
    <cellStyle name="Normal 7 7 3 3 5 3" xfId="35865" xr:uid="{00000000-0005-0000-0000-0000038E0000}"/>
    <cellStyle name="Normal 7 7 3 3 5 3 2" xfId="35866" xr:uid="{00000000-0005-0000-0000-0000048E0000}"/>
    <cellStyle name="Normal 7 7 3 3 5 4" xfId="35867" xr:uid="{00000000-0005-0000-0000-0000058E0000}"/>
    <cellStyle name="Normal 7 7 3 3 6" xfId="35868" xr:uid="{00000000-0005-0000-0000-0000068E0000}"/>
    <cellStyle name="Normal 7 7 3 3 6 2" xfId="35869" xr:uid="{00000000-0005-0000-0000-0000078E0000}"/>
    <cellStyle name="Normal 7 7 3 3 6 2 2" xfId="35870" xr:uid="{00000000-0005-0000-0000-0000088E0000}"/>
    <cellStyle name="Normal 7 7 3 3 6 3" xfId="35871" xr:uid="{00000000-0005-0000-0000-0000098E0000}"/>
    <cellStyle name="Normal 7 7 3 3 7" xfId="35872" xr:uid="{00000000-0005-0000-0000-00000A8E0000}"/>
    <cellStyle name="Normal 7 7 3 3 7 2" xfId="35873" xr:uid="{00000000-0005-0000-0000-00000B8E0000}"/>
    <cellStyle name="Normal 7 7 3 3 8" xfId="35874" xr:uid="{00000000-0005-0000-0000-00000C8E0000}"/>
    <cellStyle name="Normal 7 7 3 4" xfId="35875" xr:uid="{00000000-0005-0000-0000-00000D8E0000}"/>
    <cellStyle name="Normal 7 7 3 4 2" xfId="35876" xr:uid="{00000000-0005-0000-0000-00000E8E0000}"/>
    <cellStyle name="Normal 7 7 3 4 2 2" xfId="35877" xr:uid="{00000000-0005-0000-0000-00000F8E0000}"/>
    <cellStyle name="Normal 7 7 3 4 2 2 2" xfId="35878" xr:uid="{00000000-0005-0000-0000-0000108E0000}"/>
    <cellStyle name="Normal 7 7 3 4 2 2 2 2" xfId="35879" xr:uid="{00000000-0005-0000-0000-0000118E0000}"/>
    <cellStyle name="Normal 7 7 3 4 2 2 3" xfId="35880" xr:uid="{00000000-0005-0000-0000-0000128E0000}"/>
    <cellStyle name="Normal 7 7 3 4 2 3" xfId="35881" xr:uid="{00000000-0005-0000-0000-0000138E0000}"/>
    <cellStyle name="Normal 7 7 3 4 2 3 2" xfId="35882" xr:uid="{00000000-0005-0000-0000-0000148E0000}"/>
    <cellStyle name="Normal 7 7 3 4 2 4" xfId="35883" xr:uid="{00000000-0005-0000-0000-0000158E0000}"/>
    <cellStyle name="Normal 7 7 3 4 3" xfId="35884" xr:uid="{00000000-0005-0000-0000-0000168E0000}"/>
    <cellStyle name="Normal 7 7 3 4 3 2" xfId="35885" xr:uid="{00000000-0005-0000-0000-0000178E0000}"/>
    <cellStyle name="Normal 7 7 3 4 3 2 2" xfId="35886" xr:uid="{00000000-0005-0000-0000-0000188E0000}"/>
    <cellStyle name="Normal 7 7 3 4 3 2 2 2" xfId="35887" xr:uid="{00000000-0005-0000-0000-0000198E0000}"/>
    <cellStyle name="Normal 7 7 3 4 3 2 3" xfId="35888" xr:uid="{00000000-0005-0000-0000-00001A8E0000}"/>
    <cellStyle name="Normal 7 7 3 4 3 3" xfId="35889" xr:uid="{00000000-0005-0000-0000-00001B8E0000}"/>
    <cellStyle name="Normal 7 7 3 4 3 3 2" xfId="35890" xr:uid="{00000000-0005-0000-0000-00001C8E0000}"/>
    <cellStyle name="Normal 7 7 3 4 3 4" xfId="35891" xr:uid="{00000000-0005-0000-0000-00001D8E0000}"/>
    <cellStyle name="Normal 7 7 3 4 4" xfId="35892" xr:uid="{00000000-0005-0000-0000-00001E8E0000}"/>
    <cellStyle name="Normal 7 7 3 4 4 2" xfId="35893" xr:uid="{00000000-0005-0000-0000-00001F8E0000}"/>
    <cellStyle name="Normal 7 7 3 4 4 2 2" xfId="35894" xr:uid="{00000000-0005-0000-0000-0000208E0000}"/>
    <cellStyle name="Normal 7 7 3 4 4 2 2 2" xfId="35895" xr:uid="{00000000-0005-0000-0000-0000218E0000}"/>
    <cellStyle name="Normal 7 7 3 4 4 2 3" xfId="35896" xr:uid="{00000000-0005-0000-0000-0000228E0000}"/>
    <cellStyle name="Normal 7 7 3 4 4 3" xfId="35897" xr:uid="{00000000-0005-0000-0000-0000238E0000}"/>
    <cellStyle name="Normal 7 7 3 4 4 3 2" xfId="35898" xr:uid="{00000000-0005-0000-0000-0000248E0000}"/>
    <cellStyle name="Normal 7 7 3 4 4 4" xfId="35899" xr:uid="{00000000-0005-0000-0000-0000258E0000}"/>
    <cellStyle name="Normal 7 7 3 4 5" xfId="35900" xr:uid="{00000000-0005-0000-0000-0000268E0000}"/>
    <cellStyle name="Normal 7 7 3 4 5 2" xfId="35901" xr:uid="{00000000-0005-0000-0000-0000278E0000}"/>
    <cellStyle name="Normal 7 7 3 4 5 2 2" xfId="35902" xr:uid="{00000000-0005-0000-0000-0000288E0000}"/>
    <cellStyle name="Normal 7 7 3 4 5 3" xfId="35903" xr:uid="{00000000-0005-0000-0000-0000298E0000}"/>
    <cellStyle name="Normal 7 7 3 4 6" xfId="35904" xr:uid="{00000000-0005-0000-0000-00002A8E0000}"/>
    <cellStyle name="Normal 7 7 3 4 6 2" xfId="35905" xr:uid="{00000000-0005-0000-0000-00002B8E0000}"/>
    <cellStyle name="Normal 7 7 3 4 7" xfId="35906" xr:uid="{00000000-0005-0000-0000-00002C8E0000}"/>
    <cellStyle name="Normal 7 7 3 5" xfId="35907" xr:uid="{00000000-0005-0000-0000-00002D8E0000}"/>
    <cellStyle name="Normal 7 7 3 5 2" xfId="35908" xr:uid="{00000000-0005-0000-0000-00002E8E0000}"/>
    <cellStyle name="Normal 7 7 3 5 2 2" xfId="35909" xr:uid="{00000000-0005-0000-0000-00002F8E0000}"/>
    <cellStyle name="Normal 7 7 3 5 2 2 2" xfId="35910" xr:uid="{00000000-0005-0000-0000-0000308E0000}"/>
    <cellStyle name="Normal 7 7 3 5 2 3" xfId="35911" xr:uid="{00000000-0005-0000-0000-0000318E0000}"/>
    <cellStyle name="Normal 7 7 3 5 3" xfId="35912" xr:uid="{00000000-0005-0000-0000-0000328E0000}"/>
    <cellStyle name="Normal 7 7 3 5 3 2" xfId="35913" xr:uid="{00000000-0005-0000-0000-0000338E0000}"/>
    <cellStyle name="Normal 7 7 3 5 4" xfId="35914" xr:uid="{00000000-0005-0000-0000-0000348E0000}"/>
    <cellStyle name="Normal 7 7 3 6" xfId="35915" xr:uid="{00000000-0005-0000-0000-0000358E0000}"/>
    <cellStyle name="Normal 7 7 3 6 2" xfId="35916" xr:uid="{00000000-0005-0000-0000-0000368E0000}"/>
    <cellStyle name="Normal 7 7 3 6 2 2" xfId="35917" xr:uid="{00000000-0005-0000-0000-0000378E0000}"/>
    <cellStyle name="Normal 7 7 3 6 2 2 2" xfId="35918" xr:uid="{00000000-0005-0000-0000-0000388E0000}"/>
    <cellStyle name="Normal 7 7 3 6 2 3" xfId="35919" xr:uid="{00000000-0005-0000-0000-0000398E0000}"/>
    <cellStyle name="Normal 7 7 3 6 3" xfId="35920" xr:uid="{00000000-0005-0000-0000-00003A8E0000}"/>
    <cellStyle name="Normal 7 7 3 6 3 2" xfId="35921" xr:uid="{00000000-0005-0000-0000-00003B8E0000}"/>
    <cellStyle name="Normal 7 7 3 6 4" xfId="35922" xr:uid="{00000000-0005-0000-0000-00003C8E0000}"/>
    <cellStyle name="Normal 7 7 3 7" xfId="35923" xr:uid="{00000000-0005-0000-0000-00003D8E0000}"/>
    <cellStyle name="Normal 7 7 3 7 2" xfId="35924" xr:uid="{00000000-0005-0000-0000-00003E8E0000}"/>
    <cellStyle name="Normal 7 7 3 7 2 2" xfId="35925" xr:uid="{00000000-0005-0000-0000-00003F8E0000}"/>
    <cellStyle name="Normal 7 7 3 7 2 2 2" xfId="35926" xr:uid="{00000000-0005-0000-0000-0000408E0000}"/>
    <cellStyle name="Normal 7 7 3 7 2 3" xfId="35927" xr:uid="{00000000-0005-0000-0000-0000418E0000}"/>
    <cellStyle name="Normal 7 7 3 7 3" xfId="35928" xr:uid="{00000000-0005-0000-0000-0000428E0000}"/>
    <cellStyle name="Normal 7 7 3 7 3 2" xfId="35929" xr:uid="{00000000-0005-0000-0000-0000438E0000}"/>
    <cellStyle name="Normal 7 7 3 7 4" xfId="35930" xr:uid="{00000000-0005-0000-0000-0000448E0000}"/>
    <cellStyle name="Normal 7 7 3 8" xfId="35931" xr:uid="{00000000-0005-0000-0000-0000458E0000}"/>
    <cellStyle name="Normal 7 7 3 8 2" xfId="35932" xr:uid="{00000000-0005-0000-0000-0000468E0000}"/>
    <cellStyle name="Normal 7 7 3 8 2 2" xfId="35933" xr:uid="{00000000-0005-0000-0000-0000478E0000}"/>
    <cellStyle name="Normal 7 7 3 8 2 2 2" xfId="35934" xr:uid="{00000000-0005-0000-0000-0000488E0000}"/>
    <cellStyle name="Normal 7 7 3 8 2 3" xfId="35935" xr:uid="{00000000-0005-0000-0000-0000498E0000}"/>
    <cellStyle name="Normal 7 7 3 8 3" xfId="35936" xr:uid="{00000000-0005-0000-0000-00004A8E0000}"/>
    <cellStyle name="Normal 7 7 3 8 3 2" xfId="35937" xr:uid="{00000000-0005-0000-0000-00004B8E0000}"/>
    <cellStyle name="Normal 7 7 3 8 4" xfId="35938" xr:uid="{00000000-0005-0000-0000-00004C8E0000}"/>
    <cellStyle name="Normal 7 7 3 9" xfId="35939" xr:uid="{00000000-0005-0000-0000-00004D8E0000}"/>
    <cellStyle name="Normal 7 7 3 9 2" xfId="35940" xr:uid="{00000000-0005-0000-0000-00004E8E0000}"/>
    <cellStyle name="Normal 7 7 3 9 2 2" xfId="35941" xr:uid="{00000000-0005-0000-0000-00004F8E0000}"/>
    <cellStyle name="Normal 7 7 3 9 3" xfId="35942" xr:uid="{00000000-0005-0000-0000-0000508E0000}"/>
    <cellStyle name="Normal 7 7 4" xfId="35943" xr:uid="{00000000-0005-0000-0000-0000518E0000}"/>
    <cellStyle name="Normal 7 7 4 10" xfId="35944" xr:uid="{00000000-0005-0000-0000-0000528E0000}"/>
    <cellStyle name="Normal 7 7 4 2" xfId="35945" xr:uid="{00000000-0005-0000-0000-0000538E0000}"/>
    <cellStyle name="Normal 7 7 4 2 2" xfId="35946" xr:uid="{00000000-0005-0000-0000-0000548E0000}"/>
    <cellStyle name="Normal 7 7 4 2 2 2" xfId="35947" xr:uid="{00000000-0005-0000-0000-0000558E0000}"/>
    <cellStyle name="Normal 7 7 4 2 2 2 2" xfId="35948" xr:uid="{00000000-0005-0000-0000-0000568E0000}"/>
    <cellStyle name="Normal 7 7 4 2 2 2 2 2" xfId="35949" xr:uid="{00000000-0005-0000-0000-0000578E0000}"/>
    <cellStyle name="Normal 7 7 4 2 2 2 3" xfId="35950" xr:uid="{00000000-0005-0000-0000-0000588E0000}"/>
    <cellStyle name="Normal 7 7 4 2 2 3" xfId="35951" xr:uid="{00000000-0005-0000-0000-0000598E0000}"/>
    <cellStyle name="Normal 7 7 4 2 2 3 2" xfId="35952" xr:uid="{00000000-0005-0000-0000-00005A8E0000}"/>
    <cellStyle name="Normal 7 7 4 2 2 4" xfId="35953" xr:uid="{00000000-0005-0000-0000-00005B8E0000}"/>
    <cellStyle name="Normal 7 7 4 2 3" xfId="35954" xr:uid="{00000000-0005-0000-0000-00005C8E0000}"/>
    <cellStyle name="Normal 7 7 4 2 3 2" xfId="35955" xr:uid="{00000000-0005-0000-0000-00005D8E0000}"/>
    <cellStyle name="Normal 7 7 4 2 3 2 2" xfId="35956" xr:uid="{00000000-0005-0000-0000-00005E8E0000}"/>
    <cellStyle name="Normal 7 7 4 2 3 2 2 2" xfId="35957" xr:uid="{00000000-0005-0000-0000-00005F8E0000}"/>
    <cellStyle name="Normal 7 7 4 2 3 2 3" xfId="35958" xr:uid="{00000000-0005-0000-0000-0000608E0000}"/>
    <cellStyle name="Normal 7 7 4 2 3 3" xfId="35959" xr:uid="{00000000-0005-0000-0000-0000618E0000}"/>
    <cellStyle name="Normal 7 7 4 2 3 3 2" xfId="35960" xr:uid="{00000000-0005-0000-0000-0000628E0000}"/>
    <cellStyle name="Normal 7 7 4 2 3 4" xfId="35961" xr:uid="{00000000-0005-0000-0000-0000638E0000}"/>
    <cellStyle name="Normal 7 7 4 2 4" xfId="35962" xr:uid="{00000000-0005-0000-0000-0000648E0000}"/>
    <cellStyle name="Normal 7 7 4 2 4 2" xfId="35963" xr:uid="{00000000-0005-0000-0000-0000658E0000}"/>
    <cellStyle name="Normal 7 7 4 2 4 2 2" xfId="35964" xr:uid="{00000000-0005-0000-0000-0000668E0000}"/>
    <cellStyle name="Normal 7 7 4 2 4 2 2 2" xfId="35965" xr:uid="{00000000-0005-0000-0000-0000678E0000}"/>
    <cellStyle name="Normal 7 7 4 2 4 2 3" xfId="35966" xr:uid="{00000000-0005-0000-0000-0000688E0000}"/>
    <cellStyle name="Normal 7 7 4 2 4 3" xfId="35967" xr:uid="{00000000-0005-0000-0000-0000698E0000}"/>
    <cellStyle name="Normal 7 7 4 2 4 3 2" xfId="35968" xr:uid="{00000000-0005-0000-0000-00006A8E0000}"/>
    <cellStyle name="Normal 7 7 4 2 4 4" xfId="35969" xr:uid="{00000000-0005-0000-0000-00006B8E0000}"/>
    <cellStyle name="Normal 7 7 4 2 5" xfId="35970" xr:uid="{00000000-0005-0000-0000-00006C8E0000}"/>
    <cellStyle name="Normal 7 7 4 2 5 2" xfId="35971" xr:uid="{00000000-0005-0000-0000-00006D8E0000}"/>
    <cellStyle name="Normal 7 7 4 2 5 2 2" xfId="35972" xr:uid="{00000000-0005-0000-0000-00006E8E0000}"/>
    <cellStyle name="Normal 7 7 4 2 5 3" xfId="35973" xr:uid="{00000000-0005-0000-0000-00006F8E0000}"/>
    <cellStyle name="Normal 7 7 4 2 6" xfId="35974" xr:uid="{00000000-0005-0000-0000-0000708E0000}"/>
    <cellStyle name="Normal 7 7 4 2 6 2" xfId="35975" xr:uid="{00000000-0005-0000-0000-0000718E0000}"/>
    <cellStyle name="Normal 7 7 4 2 7" xfId="35976" xr:uid="{00000000-0005-0000-0000-0000728E0000}"/>
    <cellStyle name="Normal 7 7 4 3" xfId="35977" xr:uid="{00000000-0005-0000-0000-0000738E0000}"/>
    <cellStyle name="Normal 7 7 4 3 2" xfId="35978" xr:uid="{00000000-0005-0000-0000-0000748E0000}"/>
    <cellStyle name="Normal 7 7 4 3 2 2" xfId="35979" xr:uid="{00000000-0005-0000-0000-0000758E0000}"/>
    <cellStyle name="Normal 7 7 4 3 2 2 2" xfId="35980" xr:uid="{00000000-0005-0000-0000-0000768E0000}"/>
    <cellStyle name="Normal 7 7 4 3 2 3" xfId="35981" xr:uid="{00000000-0005-0000-0000-0000778E0000}"/>
    <cellStyle name="Normal 7 7 4 3 3" xfId="35982" xr:uid="{00000000-0005-0000-0000-0000788E0000}"/>
    <cellStyle name="Normal 7 7 4 3 3 2" xfId="35983" xr:uid="{00000000-0005-0000-0000-0000798E0000}"/>
    <cellStyle name="Normal 7 7 4 3 4" xfId="35984" xr:uid="{00000000-0005-0000-0000-00007A8E0000}"/>
    <cellStyle name="Normal 7 7 4 4" xfId="35985" xr:uid="{00000000-0005-0000-0000-00007B8E0000}"/>
    <cellStyle name="Normal 7 7 4 4 2" xfId="35986" xr:uid="{00000000-0005-0000-0000-00007C8E0000}"/>
    <cellStyle name="Normal 7 7 4 4 2 2" xfId="35987" xr:uid="{00000000-0005-0000-0000-00007D8E0000}"/>
    <cellStyle name="Normal 7 7 4 4 2 2 2" xfId="35988" xr:uid="{00000000-0005-0000-0000-00007E8E0000}"/>
    <cellStyle name="Normal 7 7 4 4 2 3" xfId="35989" xr:uid="{00000000-0005-0000-0000-00007F8E0000}"/>
    <cellStyle name="Normal 7 7 4 4 3" xfId="35990" xr:uid="{00000000-0005-0000-0000-0000808E0000}"/>
    <cellStyle name="Normal 7 7 4 4 3 2" xfId="35991" xr:uid="{00000000-0005-0000-0000-0000818E0000}"/>
    <cellStyle name="Normal 7 7 4 4 4" xfId="35992" xr:uid="{00000000-0005-0000-0000-0000828E0000}"/>
    <cellStyle name="Normal 7 7 4 5" xfId="35993" xr:uid="{00000000-0005-0000-0000-0000838E0000}"/>
    <cellStyle name="Normal 7 7 4 5 2" xfId="35994" xr:uid="{00000000-0005-0000-0000-0000848E0000}"/>
    <cellStyle name="Normal 7 7 4 5 2 2" xfId="35995" xr:uid="{00000000-0005-0000-0000-0000858E0000}"/>
    <cellStyle name="Normal 7 7 4 5 2 2 2" xfId="35996" xr:uid="{00000000-0005-0000-0000-0000868E0000}"/>
    <cellStyle name="Normal 7 7 4 5 2 3" xfId="35997" xr:uid="{00000000-0005-0000-0000-0000878E0000}"/>
    <cellStyle name="Normal 7 7 4 5 3" xfId="35998" xr:uid="{00000000-0005-0000-0000-0000888E0000}"/>
    <cellStyle name="Normal 7 7 4 5 3 2" xfId="35999" xr:uid="{00000000-0005-0000-0000-0000898E0000}"/>
    <cellStyle name="Normal 7 7 4 5 4" xfId="36000" xr:uid="{00000000-0005-0000-0000-00008A8E0000}"/>
    <cellStyle name="Normal 7 7 4 6" xfId="36001" xr:uid="{00000000-0005-0000-0000-00008B8E0000}"/>
    <cellStyle name="Normal 7 7 4 6 2" xfId="36002" xr:uid="{00000000-0005-0000-0000-00008C8E0000}"/>
    <cellStyle name="Normal 7 7 4 6 2 2" xfId="36003" xr:uid="{00000000-0005-0000-0000-00008D8E0000}"/>
    <cellStyle name="Normal 7 7 4 6 2 2 2" xfId="36004" xr:uid="{00000000-0005-0000-0000-00008E8E0000}"/>
    <cellStyle name="Normal 7 7 4 6 2 3" xfId="36005" xr:uid="{00000000-0005-0000-0000-00008F8E0000}"/>
    <cellStyle name="Normal 7 7 4 6 3" xfId="36006" xr:uid="{00000000-0005-0000-0000-0000908E0000}"/>
    <cellStyle name="Normal 7 7 4 6 3 2" xfId="36007" xr:uid="{00000000-0005-0000-0000-0000918E0000}"/>
    <cellStyle name="Normal 7 7 4 6 4" xfId="36008" xr:uid="{00000000-0005-0000-0000-0000928E0000}"/>
    <cellStyle name="Normal 7 7 4 7" xfId="36009" xr:uid="{00000000-0005-0000-0000-0000938E0000}"/>
    <cellStyle name="Normal 7 7 4 7 2" xfId="36010" xr:uid="{00000000-0005-0000-0000-0000948E0000}"/>
    <cellStyle name="Normal 7 7 4 7 2 2" xfId="36011" xr:uid="{00000000-0005-0000-0000-0000958E0000}"/>
    <cellStyle name="Normal 7 7 4 7 3" xfId="36012" xr:uid="{00000000-0005-0000-0000-0000968E0000}"/>
    <cellStyle name="Normal 7 7 4 8" xfId="36013" xr:uid="{00000000-0005-0000-0000-0000978E0000}"/>
    <cellStyle name="Normal 7 7 4 8 2" xfId="36014" xr:uid="{00000000-0005-0000-0000-0000988E0000}"/>
    <cellStyle name="Normal 7 7 4 9" xfId="36015" xr:uid="{00000000-0005-0000-0000-0000998E0000}"/>
    <cellStyle name="Normal 7 7 4 9 2" xfId="36016" xr:uid="{00000000-0005-0000-0000-00009A8E0000}"/>
    <cellStyle name="Normal 7 7 5" xfId="36017" xr:uid="{00000000-0005-0000-0000-00009B8E0000}"/>
    <cellStyle name="Normal 7 7 5 2" xfId="36018" xr:uid="{00000000-0005-0000-0000-00009C8E0000}"/>
    <cellStyle name="Normal 7 7 5 2 2" xfId="36019" xr:uid="{00000000-0005-0000-0000-00009D8E0000}"/>
    <cellStyle name="Normal 7 7 5 2 2 2" xfId="36020" xr:uid="{00000000-0005-0000-0000-00009E8E0000}"/>
    <cellStyle name="Normal 7 7 5 2 2 2 2" xfId="36021" xr:uid="{00000000-0005-0000-0000-00009F8E0000}"/>
    <cellStyle name="Normal 7 7 5 2 2 2 2 2" xfId="36022" xr:uid="{00000000-0005-0000-0000-0000A08E0000}"/>
    <cellStyle name="Normal 7 7 5 2 2 2 3" xfId="36023" xr:uid="{00000000-0005-0000-0000-0000A18E0000}"/>
    <cellStyle name="Normal 7 7 5 2 2 3" xfId="36024" xr:uid="{00000000-0005-0000-0000-0000A28E0000}"/>
    <cellStyle name="Normal 7 7 5 2 2 3 2" xfId="36025" xr:uid="{00000000-0005-0000-0000-0000A38E0000}"/>
    <cellStyle name="Normal 7 7 5 2 2 4" xfId="36026" xr:uid="{00000000-0005-0000-0000-0000A48E0000}"/>
    <cellStyle name="Normal 7 7 5 2 3" xfId="36027" xr:uid="{00000000-0005-0000-0000-0000A58E0000}"/>
    <cellStyle name="Normal 7 7 5 2 3 2" xfId="36028" xr:uid="{00000000-0005-0000-0000-0000A68E0000}"/>
    <cellStyle name="Normal 7 7 5 2 3 2 2" xfId="36029" xr:uid="{00000000-0005-0000-0000-0000A78E0000}"/>
    <cellStyle name="Normal 7 7 5 2 3 2 2 2" xfId="36030" xr:uid="{00000000-0005-0000-0000-0000A88E0000}"/>
    <cellStyle name="Normal 7 7 5 2 3 2 3" xfId="36031" xr:uid="{00000000-0005-0000-0000-0000A98E0000}"/>
    <cellStyle name="Normal 7 7 5 2 3 3" xfId="36032" xr:uid="{00000000-0005-0000-0000-0000AA8E0000}"/>
    <cellStyle name="Normal 7 7 5 2 3 3 2" xfId="36033" xr:uid="{00000000-0005-0000-0000-0000AB8E0000}"/>
    <cellStyle name="Normal 7 7 5 2 3 4" xfId="36034" xr:uid="{00000000-0005-0000-0000-0000AC8E0000}"/>
    <cellStyle name="Normal 7 7 5 2 4" xfId="36035" xr:uid="{00000000-0005-0000-0000-0000AD8E0000}"/>
    <cellStyle name="Normal 7 7 5 2 4 2" xfId="36036" xr:uid="{00000000-0005-0000-0000-0000AE8E0000}"/>
    <cellStyle name="Normal 7 7 5 2 4 2 2" xfId="36037" xr:uid="{00000000-0005-0000-0000-0000AF8E0000}"/>
    <cellStyle name="Normal 7 7 5 2 4 2 2 2" xfId="36038" xr:uid="{00000000-0005-0000-0000-0000B08E0000}"/>
    <cellStyle name="Normal 7 7 5 2 4 2 3" xfId="36039" xr:uid="{00000000-0005-0000-0000-0000B18E0000}"/>
    <cellStyle name="Normal 7 7 5 2 4 3" xfId="36040" xr:uid="{00000000-0005-0000-0000-0000B28E0000}"/>
    <cellStyle name="Normal 7 7 5 2 4 3 2" xfId="36041" xr:uid="{00000000-0005-0000-0000-0000B38E0000}"/>
    <cellStyle name="Normal 7 7 5 2 4 4" xfId="36042" xr:uid="{00000000-0005-0000-0000-0000B48E0000}"/>
    <cellStyle name="Normal 7 7 5 2 5" xfId="36043" xr:uid="{00000000-0005-0000-0000-0000B58E0000}"/>
    <cellStyle name="Normal 7 7 5 2 5 2" xfId="36044" xr:uid="{00000000-0005-0000-0000-0000B68E0000}"/>
    <cellStyle name="Normal 7 7 5 2 5 2 2" xfId="36045" xr:uid="{00000000-0005-0000-0000-0000B78E0000}"/>
    <cellStyle name="Normal 7 7 5 2 5 3" xfId="36046" xr:uid="{00000000-0005-0000-0000-0000B88E0000}"/>
    <cellStyle name="Normal 7 7 5 2 6" xfId="36047" xr:uid="{00000000-0005-0000-0000-0000B98E0000}"/>
    <cellStyle name="Normal 7 7 5 2 6 2" xfId="36048" xr:uid="{00000000-0005-0000-0000-0000BA8E0000}"/>
    <cellStyle name="Normal 7 7 5 2 7" xfId="36049" xr:uid="{00000000-0005-0000-0000-0000BB8E0000}"/>
    <cellStyle name="Normal 7 7 5 3" xfId="36050" xr:uid="{00000000-0005-0000-0000-0000BC8E0000}"/>
    <cellStyle name="Normal 7 7 5 3 2" xfId="36051" xr:uid="{00000000-0005-0000-0000-0000BD8E0000}"/>
    <cellStyle name="Normal 7 7 5 3 2 2" xfId="36052" xr:uid="{00000000-0005-0000-0000-0000BE8E0000}"/>
    <cellStyle name="Normal 7 7 5 3 2 2 2" xfId="36053" xr:uid="{00000000-0005-0000-0000-0000BF8E0000}"/>
    <cellStyle name="Normal 7 7 5 3 2 3" xfId="36054" xr:uid="{00000000-0005-0000-0000-0000C08E0000}"/>
    <cellStyle name="Normal 7 7 5 3 3" xfId="36055" xr:uid="{00000000-0005-0000-0000-0000C18E0000}"/>
    <cellStyle name="Normal 7 7 5 3 3 2" xfId="36056" xr:uid="{00000000-0005-0000-0000-0000C28E0000}"/>
    <cellStyle name="Normal 7 7 5 3 4" xfId="36057" xr:uid="{00000000-0005-0000-0000-0000C38E0000}"/>
    <cellStyle name="Normal 7 7 5 4" xfId="36058" xr:uid="{00000000-0005-0000-0000-0000C48E0000}"/>
    <cellStyle name="Normal 7 7 5 4 2" xfId="36059" xr:uid="{00000000-0005-0000-0000-0000C58E0000}"/>
    <cellStyle name="Normal 7 7 5 4 2 2" xfId="36060" xr:uid="{00000000-0005-0000-0000-0000C68E0000}"/>
    <cellStyle name="Normal 7 7 5 4 2 2 2" xfId="36061" xr:uid="{00000000-0005-0000-0000-0000C78E0000}"/>
    <cellStyle name="Normal 7 7 5 4 2 3" xfId="36062" xr:uid="{00000000-0005-0000-0000-0000C88E0000}"/>
    <cellStyle name="Normal 7 7 5 4 3" xfId="36063" xr:uid="{00000000-0005-0000-0000-0000C98E0000}"/>
    <cellStyle name="Normal 7 7 5 4 3 2" xfId="36064" xr:uid="{00000000-0005-0000-0000-0000CA8E0000}"/>
    <cellStyle name="Normal 7 7 5 4 4" xfId="36065" xr:uid="{00000000-0005-0000-0000-0000CB8E0000}"/>
    <cellStyle name="Normal 7 7 5 5" xfId="36066" xr:uid="{00000000-0005-0000-0000-0000CC8E0000}"/>
    <cellStyle name="Normal 7 7 5 5 2" xfId="36067" xr:uid="{00000000-0005-0000-0000-0000CD8E0000}"/>
    <cellStyle name="Normal 7 7 5 5 2 2" xfId="36068" xr:uid="{00000000-0005-0000-0000-0000CE8E0000}"/>
    <cellStyle name="Normal 7 7 5 5 2 2 2" xfId="36069" xr:uid="{00000000-0005-0000-0000-0000CF8E0000}"/>
    <cellStyle name="Normal 7 7 5 5 2 3" xfId="36070" xr:uid="{00000000-0005-0000-0000-0000D08E0000}"/>
    <cellStyle name="Normal 7 7 5 5 3" xfId="36071" xr:uid="{00000000-0005-0000-0000-0000D18E0000}"/>
    <cellStyle name="Normal 7 7 5 5 3 2" xfId="36072" xr:uid="{00000000-0005-0000-0000-0000D28E0000}"/>
    <cellStyle name="Normal 7 7 5 5 4" xfId="36073" xr:uid="{00000000-0005-0000-0000-0000D38E0000}"/>
    <cellStyle name="Normal 7 7 5 6" xfId="36074" xr:uid="{00000000-0005-0000-0000-0000D48E0000}"/>
    <cellStyle name="Normal 7 7 5 6 2" xfId="36075" xr:uid="{00000000-0005-0000-0000-0000D58E0000}"/>
    <cellStyle name="Normal 7 7 5 6 2 2" xfId="36076" xr:uid="{00000000-0005-0000-0000-0000D68E0000}"/>
    <cellStyle name="Normal 7 7 5 6 3" xfId="36077" xr:uid="{00000000-0005-0000-0000-0000D78E0000}"/>
    <cellStyle name="Normal 7 7 5 7" xfId="36078" xr:uid="{00000000-0005-0000-0000-0000D88E0000}"/>
    <cellStyle name="Normal 7 7 5 7 2" xfId="36079" xr:uid="{00000000-0005-0000-0000-0000D98E0000}"/>
    <cellStyle name="Normal 7 7 5 8" xfId="36080" xr:uid="{00000000-0005-0000-0000-0000DA8E0000}"/>
    <cellStyle name="Normal 7 7 5 8 2" xfId="36081" xr:uid="{00000000-0005-0000-0000-0000DB8E0000}"/>
    <cellStyle name="Normal 7 7 5 9" xfId="36082" xr:uid="{00000000-0005-0000-0000-0000DC8E0000}"/>
    <cellStyle name="Normal 7 7 6" xfId="36083" xr:uid="{00000000-0005-0000-0000-0000DD8E0000}"/>
    <cellStyle name="Normal 7 7 6 2" xfId="36084" xr:uid="{00000000-0005-0000-0000-0000DE8E0000}"/>
    <cellStyle name="Normal 7 7 6 2 2" xfId="36085" xr:uid="{00000000-0005-0000-0000-0000DF8E0000}"/>
    <cellStyle name="Normal 7 7 6 2 2 2" xfId="36086" xr:uid="{00000000-0005-0000-0000-0000E08E0000}"/>
    <cellStyle name="Normal 7 7 6 2 2 2 2" xfId="36087" xr:uid="{00000000-0005-0000-0000-0000E18E0000}"/>
    <cellStyle name="Normal 7 7 6 2 2 2 2 2" xfId="36088" xr:uid="{00000000-0005-0000-0000-0000E28E0000}"/>
    <cellStyle name="Normal 7 7 6 2 2 2 3" xfId="36089" xr:uid="{00000000-0005-0000-0000-0000E38E0000}"/>
    <cellStyle name="Normal 7 7 6 2 2 3" xfId="36090" xr:uid="{00000000-0005-0000-0000-0000E48E0000}"/>
    <cellStyle name="Normal 7 7 6 2 2 3 2" xfId="36091" xr:uid="{00000000-0005-0000-0000-0000E58E0000}"/>
    <cellStyle name="Normal 7 7 6 2 2 4" xfId="36092" xr:uid="{00000000-0005-0000-0000-0000E68E0000}"/>
    <cellStyle name="Normal 7 7 6 2 3" xfId="36093" xr:uid="{00000000-0005-0000-0000-0000E78E0000}"/>
    <cellStyle name="Normal 7 7 6 2 3 2" xfId="36094" xr:uid="{00000000-0005-0000-0000-0000E88E0000}"/>
    <cellStyle name="Normal 7 7 6 2 3 2 2" xfId="36095" xr:uid="{00000000-0005-0000-0000-0000E98E0000}"/>
    <cellStyle name="Normal 7 7 6 2 3 2 2 2" xfId="36096" xr:uid="{00000000-0005-0000-0000-0000EA8E0000}"/>
    <cellStyle name="Normal 7 7 6 2 3 2 3" xfId="36097" xr:uid="{00000000-0005-0000-0000-0000EB8E0000}"/>
    <cellStyle name="Normal 7 7 6 2 3 3" xfId="36098" xr:uid="{00000000-0005-0000-0000-0000EC8E0000}"/>
    <cellStyle name="Normal 7 7 6 2 3 3 2" xfId="36099" xr:uid="{00000000-0005-0000-0000-0000ED8E0000}"/>
    <cellStyle name="Normal 7 7 6 2 3 4" xfId="36100" xr:uid="{00000000-0005-0000-0000-0000EE8E0000}"/>
    <cellStyle name="Normal 7 7 6 2 4" xfId="36101" xr:uid="{00000000-0005-0000-0000-0000EF8E0000}"/>
    <cellStyle name="Normal 7 7 6 2 4 2" xfId="36102" xr:uid="{00000000-0005-0000-0000-0000F08E0000}"/>
    <cellStyle name="Normal 7 7 6 2 4 2 2" xfId="36103" xr:uid="{00000000-0005-0000-0000-0000F18E0000}"/>
    <cellStyle name="Normal 7 7 6 2 4 2 2 2" xfId="36104" xr:uid="{00000000-0005-0000-0000-0000F28E0000}"/>
    <cellStyle name="Normal 7 7 6 2 4 2 3" xfId="36105" xr:uid="{00000000-0005-0000-0000-0000F38E0000}"/>
    <cellStyle name="Normal 7 7 6 2 4 3" xfId="36106" xr:uid="{00000000-0005-0000-0000-0000F48E0000}"/>
    <cellStyle name="Normal 7 7 6 2 4 3 2" xfId="36107" xr:uid="{00000000-0005-0000-0000-0000F58E0000}"/>
    <cellStyle name="Normal 7 7 6 2 4 4" xfId="36108" xr:uid="{00000000-0005-0000-0000-0000F68E0000}"/>
    <cellStyle name="Normal 7 7 6 2 5" xfId="36109" xr:uid="{00000000-0005-0000-0000-0000F78E0000}"/>
    <cellStyle name="Normal 7 7 6 2 5 2" xfId="36110" xr:uid="{00000000-0005-0000-0000-0000F88E0000}"/>
    <cellStyle name="Normal 7 7 6 2 5 2 2" xfId="36111" xr:uid="{00000000-0005-0000-0000-0000F98E0000}"/>
    <cellStyle name="Normal 7 7 6 2 5 3" xfId="36112" xr:uid="{00000000-0005-0000-0000-0000FA8E0000}"/>
    <cellStyle name="Normal 7 7 6 2 6" xfId="36113" xr:uid="{00000000-0005-0000-0000-0000FB8E0000}"/>
    <cellStyle name="Normal 7 7 6 2 6 2" xfId="36114" xr:uid="{00000000-0005-0000-0000-0000FC8E0000}"/>
    <cellStyle name="Normal 7 7 6 2 7" xfId="36115" xr:uid="{00000000-0005-0000-0000-0000FD8E0000}"/>
    <cellStyle name="Normal 7 7 6 3" xfId="36116" xr:uid="{00000000-0005-0000-0000-0000FE8E0000}"/>
    <cellStyle name="Normal 7 7 6 3 2" xfId="36117" xr:uid="{00000000-0005-0000-0000-0000FF8E0000}"/>
    <cellStyle name="Normal 7 7 6 3 2 2" xfId="36118" xr:uid="{00000000-0005-0000-0000-0000008F0000}"/>
    <cellStyle name="Normal 7 7 6 3 2 2 2" xfId="36119" xr:uid="{00000000-0005-0000-0000-0000018F0000}"/>
    <cellStyle name="Normal 7 7 6 3 2 3" xfId="36120" xr:uid="{00000000-0005-0000-0000-0000028F0000}"/>
    <cellStyle name="Normal 7 7 6 3 3" xfId="36121" xr:uid="{00000000-0005-0000-0000-0000038F0000}"/>
    <cellStyle name="Normal 7 7 6 3 3 2" xfId="36122" xr:uid="{00000000-0005-0000-0000-0000048F0000}"/>
    <cellStyle name="Normal 7 7 6 3 4" xfId="36123" xr:uid="{00000000-0005-0000-0000-0000058F0000}"/>
    <cellStyle name="Normal 7 7 6 4" xfId="36124" xr:uid="{00000000-0005-0000-0000-0000068F0000}"/>
    <cellStyle name="Normal 7 7 6 4 2" xfId="36125" xr:uid="{00000000-0005-0000-0000-0000078F0000}"/>
    <cellStyle name="Normal 7 7 6 4 2 2" xfId="36126" xr:uid="{00000000-0005-0000-0000-0000088F0000}"/>
    <cellStyle name="Normal 7 7 6 4 2 2 2" xfId="36127" xr:uid="{00000000-0005-0000-0000-0000098F0000}"/>
    <cellStyle name="Normal 7 7 6 4 2 3" xfId="36128" xr:uid="{00000000-0005-0000-0000-00000A8F0000}"/>
    <cellStyle name="Normal 7 7 6 4 3" xfId="36129" xr:uid="{00000000-0005-0000-0000-00000B8F0000}"/>
    <cellStyle name="Normal 7 7 6 4 3 2" xfId="36130" xr:uid="{00000000-0005-0000-0000-00000C8F0000}"/>
    <cellStyle name="Normal 7 7 6 4 4" xfId="36131" xr:uid="{00000000-0005-0000-0000-00000D8F0000}"/>
    <cellStyle name="Normal 7 7 6 5" xfId="36132" xr:uid="{00000000-0005-0000-0000-00000E8F0000}"/>
    <cellStyle name="Normal 7 7 6 5 2" xfId="36133" xr:uid="{00000000-0005-0000-0000-00000F8F0000}"/>
    <cellStyle name="Normal 7 7 6 5 2 2" xfId="36134" xr:uid="{00000000-0005-0000-0000-0000108F0000}"/>
    <cellStyle name="Normal 7 7 6 5 2 2 2" xfId="36135" xr:uid="{00000000-0005-0000-0000-0000118F0000}"/>
    <cellStyle name="Normal 7 7 6 5 2 3" xfId="36136" xr:uid="{00000000-0005-0000-0000-0000128F0000}"/>
    <cellStyle name="Normal 7 7 6 5 3" xfId="36137" xr:uid="{00000000-0005-0000-0000-0000138F0000}"/>
    <cellStyle name="Normal 7 7 6 5 3 2" xfId="36138" xr:uid="{00000000-0005-0000-0000-0000148F0000}"/>
    <cellStyle name="Normal 7 7 6 5 4" xfId="36139" xr:uid="{00000000-0005-0000-0000-0000158F0000}"/>
    <cellStyle name="Normal 7 7 6 6" xfId="36140" xr:uid="{00000000-0005-0000-0000-0000168F0000}"/>
    <cellStyle name="Normal 7 7 6 6 2" xfId="36141" xr:uid="{00000000-0005-0000-0000-0000178F0000}"/>
    <cellStyle name="Normal 7 7 6 6 2 2" xfId="36142" xr:uid="{00000000-0005-0000-0000-0000188F0000}"/>
    <cellStyle name="Normal 7 7 6 6 3" xfId="36143" xr:uid="{00000000-0005-0000-0000-0000198F0000}"/>
    <cellStyle name="Normal 7 7 6 7" xfId="36144" xr:uid="{00000000-0005-0000-0000-00001A8F0000}"/>
    <cellStyle name="Normal 7 7 6 7 2" xfId="36145" xr:uid="{00000000-0005-0000-0000-00001B8F0000}"/>
    <cellStyle name="Normal 7 7 6 8" xfId="36146" xr:uid="{00000000-0005-0000-0000-00001C8F0000}"/>
    <cellStyle name="Normal 7 7 7" xfId="36147" xr:uid="{00000000-0005-0000-0000-00001D8F0000}"/>
    <cellStyle name="Normal 7 7 7 2" xfId="36148" xr:uid="{00000000-0005-0000-0000-00001E8F0000}"/>
    <cellStyle name="Normal 7 7 7 2 2" xfId="36149" xr:uid="{00000000-0005-0000-0000-00001F8F0000}"/>
    <cellStyle name="Normal 7 7 7 2 2 2" xfId="36150" xr:uid="{00000000-0005-0000-0000-0000208F0000}"/>
    <cellStyle name="Normal 7 7 7 2 2 2 2" xfId="36151" xr:uid="{00000000-0005-0000-0000-0000218F0000}"/>
    <cellStyle name="Normal 7 7 7 2 2 3" xfId="36152" xr:uid="{00000000-0005-0000-0000-0000228F0000}"/>
    <cellStyle name="Normal 7 7 7 2 3" xfId="36153" xr:uid="{00000000-0005-0000-0000-0000238F0000}"/>
    <cellStyle name="Normal 7 7 7 2 3 2" xfId="36154" xr:uid="{00000000-0005-0000-0000-0000248F0000}"/>
    <cellStyle name="Normal 7 7 7 2 4" xfId="36155" xr:uid="{00000000-0005-0000-0000-0000258F0000}"/>
    <cellStyle name="Normal 7 7 7 3" xfId="36156" xr:uid="{00000000-0005-0000-0000-0000268F0000}"/>
    <cellStyle name="Normal 7 7 7 3 2" xfId="36157" xr:uid="{00000000-0005-0000-0000-0000278F0000}"/>
    <cellStyle name="Normal 7 7 7 3 2 2" xfId="36158" xr:uid="{00000000-0005-0000-0000-0000288F0000}"/>
    <cellStyle name="Normal 7 7 7 3 2 2 2" xfId="36159" xr:uid="{00000000-0005-0000-0000-0000298F0000}"/>
    <cellStyle name="Normal 7 7 7 3 2 3" xfId="36160" xr:uid="{00000000-0005-0000-0000-00002A8F0000}"/>
    <cellStyle name="Normal 7 7 7 3 3" xfId="36161" xr:uid="{00000000-0005-0000-0000-00002B8F0000}"/>
    <cellStyle name="Normal 7 7 7 3 3 2" xfId="36162" xr:uid="{00000000-0005-0000-0000-00002C8F0000}"/>
    <cellStyle name="Normal 7 7 7 3 4" xfId="36163" xr:uid="{00000000-0005-0000-0000-00002D8F0000}"/>
    <cellStyle name="Normal 7 7 7 4" xfId="36164" xr:uid="{00000000-0005-0000-0000-00002E8F0000}"/>
    <cellStyle name="Normal 7 7 7 4 2" xfId="36165" xr:uid="{00000000-0005-0000-0000-00002F8F0000}"/>
    <cellStyle name="Normal 7 7 7 4 2 2" xfId="36166" xr:uid="{00000000-0005-0000-0000-0000308F0000}"/>
    <cellStyle name="Normal 7 7 7 4 2 2 2" xfId="36167" xr:uid="{00000000-0005-0000-0000-0000318F0000}"/>
    <cellStyle name="Normal 7 7 7 4 2 3" xfId="36168" xr:uid="{00000000-0005-0000-0000-0000328F0000}"/>
    <cellStyle name="Normal 7 7 7 4 3" xfId="36169" xr:uid="{00000000-0005-0000-0000-0000338F0000}"/>
    <cellStyle name="Normal 7 7 7 4 3 2" xfId="36170" xr:uid="{00000000-0005-0000-0000-0000348F0000}"/>
    <cellStyle name="Normal 7 7 7 4 4" xfId="36171" xr:uid="{00000000-0005-0000-0000-0000358F0000}"/>
    <cellStyle name="Normal 7 7 7 5" xfId="36172" xr:uid="{00000000-0005-0000-0000-0000368F0000}"/>
    <cellStyle name="Normal 7 7 7 5 2" xfId="36173" xr:uid="{00000000-0005-0000-0000-0000378F0000}"/>
    <cellStyle name="Normal 7 7 7 5 2 2" xfId="36174" xr:uid="{00000000-0005-0000-0000-0000388F0000}"/>
    <cellStyle name="Normal 7 7 7 5 3" xfId="36175" xr:uid="{00000000-0005-0000-0000-0000398F0000}"/>
    <cellStyle name="Normal 7 7 7 6" xfId="36176" xr:uid="{00000000-0005-0000-0000-00003A8F0000}"/>
    <cellStyle name="Normal 7 7 7 6 2" xfId="36177" xr:uid="{00000000-0005-0000-0000-00003B8F0000}"/>
    <cellStyle name="Normal 7 7 7 7" xfId="36178" xr:uid="{00000000-0005-0000-0000-00003C8F0000}"/>
    <cellStyle name="Normal 7 7 8" xfId="36179" xr:uid="{00000000-0005-0000-0000-00003D8F0000}"/>
    <cellStyle name="Normal 7 7 8 2" xfId="36180" xr:uid="{00000000-0005-0000-0000-00003E8F0000}"/>
    <cellStyle name="Normal 7 7 8 2 2" xfId="36181" xr:uid="{00000000-0005-0000-0000-00003F8F0000}"/>
    <cellStyle name="Normal 7 7 8 2 2 2" xfId="36182" xr:uid="{00000000-0005-0000-0000-0000408F0000}"/>
    <cellStyle name="Normal 7 7 8 2 3" xfId="36183" xr:uid="{00000000-0005-0000-0000-0000418F0000}"/>
    <cellStyle name="Normal 7 7 8 3" xfId="36184" xr:uid="{00000000-0005-0000-0000-0000428F0000}"/>
    <cellStyle name="Normal 7 7 8 3 2" xfId="36185" xr:uid="{00000000-0005-0000-0000-0000438F0000}"/>
    <cellStyle name="Normal 7 7 8 4" xfId="36186" xr:uid="{00000000-0005-0000-0000-0000448F0000}"/>
    <cellStyle name="Normal 7 7 9" xfId="36187" xr:uid="{00000000-0005-0000-0000-0000458F0000}"/>
    <cellStyle name="Normal 7 7 9 2" xfId="36188" xr:uid="{00000000-0005-0000-0000-0000468F0000}"/>
    <cellStyle name="Normal 7 7 9 2 2" xfId="36189" xr:uid="{00000000-0005-0000-0000-0000478F0000}"/>
    <cellStyle name="Normal 7 7 9 2 2 2" xfId="36190" xr:uid="{00000000-0005-0000-0000-0000488F0000}"/>
    <cellStyle name="Normal 7 7 9 2 3" xfId="36191" xr:uid="{00000000-0005-0000-0000-0000498F0000}"/>
    <cellStyle name="Normal 7 7 9 3" xfId="36192" xr:uid="{00000000-0005-0000-0000-00004A8F0000}"/>
    <cellStyle name="Normal 7 7 9 3 2" xfId="36193" xr:uid="{00000000-0005-0000-0000-00004B8F0000}"/>
    <cellStyle name="Normal 7 7 9 4" xfId="36194" xr:uid="{00000000-0005-0000-0000-00004C8F0000}"/>
    <cellStyle name="Normal 7 8" xfId="588" xr:uid="{00000000-0005-0000-0000-00004D8F0000}"/>
    <cellStyle name="Normal 7 8 10" xfId="36195" xr:uid="{00000000-0005-0000-0000-00004E8F0000}"/>
    <cellStyle name="Normal 7 8 10 2" xfId="36196" xr:uid="{00000000-0005-0000-0000-00004F8F0000}"/>
    <cellStyle name="Normal 7 8 10 2 2" xfId="36197" xr:uid="{00000000-0005-0000-0000-0000508F0000}"/>
    <cellStyle name="Normal 7 8 10 2 2 2" xfId="36198" xr:uid="{00000000-0005-0000-0000-0000518F0000}"/>
    <cellStyle name="Normal 7 8 10 2 3" xfId="36199" xr:uid="{00000000-0005-0000-0000-0000528F0000}"/>
    <cellStyle name="Normal 7 8 10 3" xfId="36200" xr:uid="{00000000-0005-0000-0000-0000538F0000}"/>
    <cellStyle name="Normal 7 8 10 3 2" xfId="36201" xr:uid="{00000000-0005-0000-0000-0000548F0000}"/>
    <cellStyle name="Normal 7 8 10 4" xfId="36202" xr:uid="{00000000-0005-0000-0000-0000558F0000}"/>
    <cellStyle name="Normal 7 8 11" xfId="36203" xr:uid="{00000000-0005-0000-0000-0000568F0000}"/>
    <cellStyle name="Normal 7 8 11 2" xfId="36204" xr:uid="{00000000-0005-0000-0000-0000578F0000}"/>
    <cellStyle name="Normal 7 8 11 2 2" xfId="36205" xr:uid="{00000000-0005-0000-0000-0000588F0000}"/>
    <cellStyle name="Normal 7 8 11 3" xfId="36206" xr:uid="{00000000-0005-0000-0000-0000598F0000}"/>
    <cellStyle name="Normal 7 8 12" xfId="36207" xr:uid="{00000000-0005-0000-0000-00005A8F0000}"/>
    <cellStyle name="Normal 7 8 12 2" xfId="36208" xr:uid="{00000000-0005-0000-0000-00005B8F0000}"/>
    <cellStyle name="Normal 7 8 13" xfId="36209" xr:uid="{00000000-0005-0000-0000-00005C8F0000}"/>
    <cellStyle name="Normal 7 8 13 2" xfId="36210" xr:uid="{00000000-0005-0000-0000-00005D8F0000}"/>
    <cellStyle name="Normal 7 8 14" xfId="36211" xr:uid="{00000000-0005-0000-0000-00005E8F0000}"/>
    <cellStyle name="Normal 7 8 15" xfId="36212" xr:uid="{00000000-0005-0000-0000-00005F8F0000}"/>
    <cellStyle name="Normal 7 8 2" xfId="36213" xr:uid="{00000000-0005-0000-0000-0000608F0000}"/>
    <cellStyle name="Normal 7 8 2 10" xfId="36214" xr:uid="{00000000-0005-0000-0000-0000618F0000}"/>
    <cellStyle name="Normal 7 8 2 10 2" xfId="36215" xr:uid="{00000000-0005-0000-0000-0000628F0000}"/>
    <cellStyle name="Normal 7 8 2 11" xfId="36216" xr:uid="{00000000-0005-0000-0000-0000638F0000}"/>
    <cellStyle name="Normal 7 8 2 2" xfId="36217" xr:uid="{00000000-0005-0000-0000-0000648F0000}"/>
    <cellStyle name="Normal 7 8 2 2 2" xfId="36218" xr:uid="{00000000-0005-0000-0000-0000658F0000}"/>
    <cellStyle name="Normal 7 8 2 2 2 2" xfId="36219" xr:uid="{00000000-0005-0000-0000-0000668F0000}"/>
    <cellStyle name="Normal 7 8 2 2 2 2 2" xfId="36220" xr:uid="{00000000-0005-0000-0000-0000678F0000}"/>
    <cellStyle name="Normal 7 8 2 2 2 2 2 2" xfId="36221" xr:uid="{00000000-0005-0000-0000-0000688F0000}"/>
    <cellStyle name="Normal 7 8 2 2 2 2 2 2 2" xfId="36222" xr:uid="{00000000-0005-0000-0000-0000698F0000}"/>
    <cellStyle name="Normal 7 8 2 2 2 2 2 3" xfId="36223" xr:uid="{00000000-0005-0000-0000-00006A8F0000}"/>
    <cellStyle name="Normal 7 8 2 2 2 2 3" xfId="36224" xr:uid="{00000000-0005-0000-0000-00006B8F0000}"/>
    <cellStyle name="Normal 7 8 2 2 2 2 3 2" xfId="36225" xr:uid="{00000000-0005-0000-0000-00006C8F0000}"/>
    <cellStyle name="Normal 7 8 2 2 2 2 4" xfId="36226" xr:uid="{00000000-0005-0000-0000-00006D8F0000}"/>
    <cellStyle name="Normal 7 8 2 2 2 3" xfId="36227" xr:uid="{00000000-0005-0000-0000-00006E8F0000}"/>
    <cellStyle name="Normal 7 8 2 2 2 3 2" xfId="36228" xr:uid="{00000000-0005-0000-0000-00006F8F0000}"/>
    <cellStyle name="Normal 7 8 2 2 2 3 2 2" xfId="36229" xr:uid="{00000000-0005-0000-0000-0000708F0000}"/>
    <cellStyle name="Normal 7 8 2 2 2 3 2 2 2" xfId="36230" xr:uid="{00000000-0005-0000-0000-0000718F0000}"/>
    <cellStyle name="Normal 7 8 2 2 2 3 2 3" xfId="36231" xr:uid="{00000000-0005-0000-0000-0000728F0000}"/>
    <cellStyle name="Normal 7 8 2 2 2 3 3" xfId="36232" xr:uid="{00000000-0005-0000-0000-0000738F0000}"/>
    <cellStyle name="Normal 7 8 2 2 2 3 3 2" xfId="36233" xr:uid="{00000000-0005-0000-0000-0000748F0000}"/>
    <cellStyle name="Normal 7 8 2 2 2 3 4" xfId="36234" xr:uid="{00000000-0005-0000-0000-0000758F0000}"/>
    <cellStyle name="Normal 7 8 2 2 2 4" xfId="36235" xr:uid="{00000000-0005-0000-0000-0000768F0000}"/>
    <cellStyle name="Normal 7 8 2 2 2 4 2" xfId="36236" xr:uid="{00000000-0005-0000-0000-0000778F0000}"/>
    <cellStyle name="Normal 7 8 2 2 2 4 2 2" xfId="36237" xr:uid="{00000000-0005-0000-0000-0000788F0000}"/>
    <cellStyle name="Normal 7 8 2 2 2 4 2 2 2" xfId="36238" xr:uid="{00000000-0005-0000-0000-0000798F0000}"/>
    <cellStyle name="Normal 7 8 2 2 2 4 2 3" xfId="36239" xr:uid="{00000000-0005-0000-0000-00007A8F0000}"/>
    <cellStyle name="Normal 7 8 2 2 2 4 3" xfId="36240" xr:uid="{00000000-0005-0000-0000-00007B8F0000}"/>
    <cellStyle name="Normal 7 8 2 2 2 4 3 2" xfId="36241" xr:uid="{00000000-0005-0000-0000-00007C8F0000}"/>
    <cellStyle name="Normal 7 8 2 2 2 4 4" xfId="36242" xr:uid="{00000000-0005-0000-0000-00007D8F0000}"/>
    <cellStyle name="Normal 7 8 2 2 2 5" xfId="36243" xr:uid="{00000000-0005-0000-0000-00007E8F0000}"/>
    <cellStyle name="Normal 7 8 2 2 2 5 2" xfId="36244" xr:uid="{00000000-0005-0000-0000-00007F8F0000}"/>
    <cellStyle name="Normal 7 8 2 2 2 5 2 2" xfId="36245" xr:uid="{00000000-0005-0000-0000-0000808F0000}"/>
    <cellStyle name="Normal 7 8 2 2 2 5 3" xfId="36246" xr:uid="{00000000-0005-0000-0000-0000818F0000}"/>
    <cellStyle name="Normal 7 8 2 2 2 6" xfId="36247" xr:uid="{00000000-0005-0000-0000-0000828F0000}"/>
    <cellStyle name="Normal 7 8 2 2 2 6 2" xfId="36248" xr:uid="{00000000-0005-0000-0000-0000838F0000}"/>
    <cellStyle name="Normal 7 8 2 2 2 7" xfId="36249" xr:uid="{00000000-0005-0000-0000-0000848F0000}"/>
    <cellStyle name="Normal 7 8 2 2 3" xfId="36250" xr:uid="{00000000-0005-0000-0000-0000858F0000}"/>
    <cellStyle name="Normal 7 8 2 2 3 2" xfId="36251" xr:uid="{00000000-0005-0000-0000-0000868F0000}"/>
    <cellStyle name="Normal 7 8 2 2 3 2 2" xfId="36252" xr:uid="{00000000-0005-0000-0000-0000878F0000}"/>
    <cellStyle name="Normal 7 8 2 2 3 2 2 2" xfId="36253" xr:uid="{00000000-0005-0000-0000-0000888F0000}"/>
    <cellStyle name="Normal 7 8 2 2 3 2 3" xfId="36254" xr:uid="{00000000-0005-0000-0000-0000898F0000}"/>
    <cellStyle name="Normal 7 8 2 2 3 3" xfId="36255" xr:uid="{00000000-0005-0000-0000-00008A8F0000}"/>
    <cellStyle name="Normal 7 8 2 2 3 3 2" xfId="36256" xr:uid="{00000000-0005-0000-0000-00008B8F0000}"/>
    <cellStyle name="Normal 7 8 2 2 3 4" xfId="36257" xr:uid="{00000000-0005-0000-0000-00008C8F0000}"/>
    <cellStyle name="Normal 7 8 2 2 4" xfId="36258" xr:uid="{00000000-0005-0000-0000-00008D8F0000}"/>
    <cellStyle name="Normal 7 8 2 2 4 2" xfId="36259" xr:uid="{00000000-0005-0000-0000-00008E8F0000}"/>
    <cellStyle name="Normal 7 8 2 2 4 2 2" xfId="36260" xr:uid="{00000000-0005-0000-0000-00008F8F0000}"/>
    <cellStyle name="Normal 7 8 2 2 4 2 2 2" xfId="36261" xr:uid="{00000000-0005-0000-0000-0000908F0000}"/>
    <cellStyle name="Normal 7 8 2 2 4 2 3" xfId="36262" xr:uid="{00000000-0005-0000-0000-0000918F0000}"/>
    <cellStyle name="Normal 7 8 2 2 4 3" xfId="36263" xr:uid="{00000000-0005-0000-0000-0000928F0000}"/>
    <cellStyle name="Normal 7 8 2 2 4 3 2" xfId="36264" xr:uid="{00000000-0005-0000-0000-0000938F0000}"/>
    <cellStyle name="Normal 7 8 2 2 4 4" xfId="36265" xr:uid="{00000000-0005-0000-0000-0000948F0000}"/>
    <cellStyle name="Normal 7 8 2 2 5" xfId="36266" xr:uid="{00000000-0005-0000-0000-0000958F0000}"/>
    <cellStyle name="Normal 7 8 2 2 5 2" xfId="36267" xr:uid="{00000000-0005-0000-0000-0000968F0000}"/>
    <cellStyle name="Normal 7 8 2 2 5 2 2" xfId="36268" xr:uid="{00000000-0005-0000-0000-0000978F0000}"/>
    <cellStyle name="Normal 7 8 2 2 5 2 2 2" xfId="36269" xr:uid="{00000000-0005-0000-0000-0000988F0000}"/>
    <cellStyle name="Normal 7 8 2 2 5 2 3" xfId="36270" xr:uid="{00000000-0005-0000-0000-0000998F0000}"/>
    <cellStyle name="Normal 7 8 2 2 5 3" xfId="36271" xr:uid="{00000000-0005-0000-0000-00009A8F0000}"/>
    <cellStyle name="Normal 7 8 2 2 5 3 2" xfId="36272" xr:uid="{00000000-0005-0000-0000-00009B8F0000}"/>
    <cellStyle name="Normal 7 8 2 2 5 4" xfId="36273" xr:uid="{00000000-0005-0000-0000-00009C8F0000}"/>
    <cellStyle name="Normal 7 8 2 2 6" xfId="36274" xr:uid="{00000000-0005-0000-0000-00009D8F0000}"/>
    <cellStyle name="Normal 7 8 2 2 6 2" xfId="36275" xr:uid="{00000000-0005-0000-0000-00009E8F0000}"/>
    <cellStyle name="Normal 7 8 2 2 6 2 2" xfId="36276" xr:uid="{00000000-0005-0000-0000-00009F8F0000}"/>
    <cellStyle name="Normal 7 8 2 2 6 3" xfId="36277" xr:uid="{00000000-0005-0000-0000-0000A08F0000}"/>
    <cellStyle name="Normal 7 8 2 2 7" xfId="36278" xr:uid="{00000000-0005-0000-0000-0000A18F0000}"/>
    <cellStyle name="Normal 7 8 2 2 7 2" xfId="36279" xr:uid="{00000000-0005-0000-0000-0000A28F0000}"/>
    <cellStyle name="Normal 7 8 2 2 8" xfId="36280" xr:uid="{00000000-0005-0000-0000-0000A38F0000}"/>
    <cellStyle name="Normal 7 8 2 2 8 2" xfId="36281" xr:uid="{00000000-0005-0000-0000-0000A48F0000}"/>
    <cellStyle name="Normal 7 8 2 2 9" xfId="36282" xr:uid="{00000000-0005-0000-0000-0000A58F0000}"/>
    <cellStyle name="Normal 7 8 2 3" xfId="36283" xr:uid="{00000000-0005-0000-0000-0000A68F0000}"/>
    <cellStyle name="Normal 7 8 2 3 2" xfId="36284" xr:uid="{00000000-0005-0000-0000-0000A78F0000}"/>
    <cellStyle name="Normal 7 8 2 3 2 2" xfId="36285" xr:uid="{00000000-0005-0000-0000-0000A88F0000}"/>
    <cellStyle name="Normal 7 8 2 3 2 2 2" xfId="36286" xr:uid="{00000000-0005-0000-0000-0000A98F0000}"/>
    <cellStyle name="Normal 7 8 2 3 2 2 2 2" xfId="36287" xr:uid="{00000000-0005-0000-0000-0000AA8F0000}"/>
    <cellStyle name="Normal 7 8 2 3 2 2 3" xfId="36288" xr:uid="{00000000-0005-0000-0000-0000AB8F0000}"/>
    <cellStyle name="Normal 7 8 2 3 2 3" xfId="36289" xr:uid="{00000000-0005-0000-0000-0000AC8F0000}"/>
    <cellStyle name="Normal 7 8 2 3 2 3 2" xfId="36290" xr:uid="{00000000-0005-0000-0000-0000AD8F0000}"/>
    <cellStyle name="Normal 7 8 2 3 2 4" xfId="36291" xr:uid="{00000000-0005-0000-0000-0000AE8F0000}"/>
    <cellStyle name="Normal 7 8 2 3 3" xfId="36292" xr:uid="{00000000-0005-0000-0000-0000AF8F0000}"/>
    <cellStyle name="Normal 7 8 2 3 3 2" xfId="36293" xr:uid="{00000000-0005-0000-0000-0000B08F0000}"/>
    <cellStyle name="Normal 7 8 2 3 3 2 2" xfId="36294" xr:uid="{00000000-0005-0000-0000-0000B18F0000}"/>
    <cellStyle name="Normal 7 8 2 3 3 2 2 2" xfId="36295" xr:uid="{00000000-0005-0000-0000-0000B28F0000}"/>
    <cellStyle name="Normal 7 8 2 3 3 2 3" xfId="36296" xr:uid="{00000000-0005-0000-0000-0000B38F0000}"/>
    <cellStyle name="Normal 7 8 2 3 3 3" xfId="36297" xr:uid="{00000000-0005-0000-0000-0000B48F0000}"/>
    <cellStyle name="Normal 7 8 2 3 3 3 2" xfId="36298" xr:uid="{00000000-0005-0000-0000-0000B58F0000}"/>
    <cellStyle name="Normal 7 8 2 3 3 4" xfId="36299" xr:uid="{00000000-0005-0000-0000-0000B68F0000}"/>
    <cellStyle name="Normal 7 8 2 3 4" xfId="36300" xr:uid="{00000000-0005-0000-0000-0000B78F0000}"/>
    <cellStyle name="Normal 7 8 2 3 4 2" xfId="36301" xr:uid="{00000000-0005-0000-0000-0000B88F0000}"/>
    <cellStyle name="Normal 7 8 2 3 4 2 2" xfId="36302" xr:uid="{00000000-0005-0000-0000-0000B98F0000}"/>
    <cellStyle name="Normal 7 8 2 3 4 2 2 2" xfId="36303" xr:uid="{00000000-0005-0000-0000-0000BA8F0000}"/>
    <cellStyle name="Normal 7 8 2 3 4 2 3" xfId="36304" xr:uid="{00000000-0005-0000-0000-0000BB8F0000}"/>
    <cellStyle name="Normal 7 8 2 3 4 3" xfId="36305" xr:uid="{00000000-0005-0000-0000-0000BC8F0000}"/>
    <cellStyle name="Normal 7 8 2 3 4 3 2" xfId="36306" xr:uid="{00000000-0005-0000-0000-0000BD8F0000}"/>
    <cellStyle name="Normal 7 8 2 3 4 4" xfId="36307" xr:uid="{00000000-0005-0000-0000-0000BE8F0000}"/>
    <cellStyle name="Normal 7 8 2 3 5" xfId="36308" xr:uid="{00000000-0005-0000-0000-0000BF8F0000}"/>
    <cellStyle name="Normal 7 8 2 3 5 2" xfId="36309" xr:uid="{00000000-0005-0000-0000-0000C08F0000}"/>
    <cellStyle name="Normal 7 8 2 3 5 2 2" xfId="36310" xr:uid="{00000000-0005-0000-0000-0000C18F0000}"/>
    <cellStyle name="Normal 7 8 2 3 5 3" xfId="36311" xr:uid="{00000000-0005-0000-0000-0000C28F0000}"/>
    <cellStyle name="Normal 7 8 2 3 6" xfId="36312" xr:uid="{00000000-0005-0000-0000-0000C38F0000}"/>
    <cellStyle name="Normal 7 8 2 3 6 2" xfId="36313" xr:uid="{00000000-0005-0000-0000-0000C48F0000}"/>
    <cellStyle name="Normal 7 8 2 3 7" xfId="36314" xr:uid="{00000000-0005-0000-0000-0000C58F0000}"/>
    <cellStyle name="Normal 7 8 2 4" xfId="36315" xr:uid="{00000000-0005-0000-0000-0000C68F0000}"/>
    <cellStyle name="Normal 7 8 2 4 2" xfId="36316" xr:uid="{00000000-0005-0000-0000-0000C78F0000}"/>
    <cellStyle name="Normal 7 8 2 4 2 2" xfId="36317" xr:uid="{00000000-0005-0000-0000-0000C88F0000}"/>
    <cellStyle name="Normal 7 8 2 4 2 2 2" xfId="36318" xr:uid="{00000000-0005-0000-0000-0000C98F0000}"/>
    <cellStyle name="Normal 7 8 2 4 2 3" xfId="36319" xr:uid="{00000000-0005-0000-0000-0000CA8F0000}"/>
    <cellStyle name="Normal 7 8 2 4 3" xfId="36320" xr:uid="{00000000-0005-0000-0000-0000CB8F0000}"/>
    <cellStyle name="Normal 7 8 2 4 3 2" xfId="36321" xr:uid="{00000000-0005-0000-0000-0000CC8F0000}"/>
    <cellStyle name="Normal 7 8 2 4 4" xfId="36322" xr:uid="{00000000-0005-0000-0000-0000CD8F0000}"/>
    <cellStyle name="Normal 7 8 2 5" xfId="36323" xr:uid="{00000000-0005-0000-0000-0000CE8F0000}"/>
    <cellStyle name="Normal 7 8 2 5 2" xfId="36324" xr:uid="{00000000-0005-0000-0000-0000CF8F0000}"/>
    <cellStyle name="Normal 7 8 2 5 2 2" xfId="36325" xr:uid="{00000000-0005-0000-0000-0000D08F0000}"/>
    <cellStyle name="Normal 7 8 2 5 2 2 2" xfId="36326" xr:uid="{00000000-0005-0000-0000-0000D18F0000}"/>
    <cellStyle name="Normal 7 8 2 5 2 3" xfId="36327" xr:uid="{00000000-0005-0000-0000-0000D28F0000}"/>
    <cellStyle name="Normal 7 8 2 5 3" xfId="36328" xr:uid="{00000000-0005-0000-0000-0000D38F0000}"/>
    <cellStyle name="Normal 7 8 2 5 3 2" xfId="36329" xr:uid="{00000000-0005-0000-0000-0000D48F0000}"/>
    <cellStyle name="Normal 7 8 2 5 4" xfId="36330" xr:uid="{00000000-0005-0000-0000-0000D58F0000}"/>
    <cellStyle name="Normal 7 8 2 6" xfId="36331" xr:uid="{00000000-0005-0000-0000-0000D68F0000}"/>
    <cellStyle name="Normal 7 8 2 6 2" xfId="36332" xr:uid="{00000000-0005-0000-0000-0000D78F0000}"/>
    <cellStyle name="Normal 7 8 2 6 2 2" xfId="36333" xr:uid="{00000000-0005-0000-0000-0000D88F0000}"/>
    <cellStyle name="Normal 7 8 2 6 2 2 2" xfId="36334" xr:uid="{00000000-0005-0000-0000-0000D98F0000}"/>
    <cellStyle name="Normal 7 8 2 6 2 3" xfId="36335" xr:uid="{00000000-0005-0000-0000-0000DA8F0000}"/>
    <cellStyle name="Normal 7 8 2 6 3" xfId="36336" xr:uid="{00000000-0005-0000-0000-0000DB8F0000}"/>
    <cellStyle name="Normal 7 8 2 6 3 2" xfId="36337" xr:uid="{00000000-0005-0000-0000-0000DC8F0000}"/>
    <cellStyle name="Normal 7 8 2 6 4" xfId="36338" xr:uid="{00000000-0005-0000-0000-0000DD8F0000}"/>
    <cellStyle name="Normal 7 8 2 7" xfId="36339" xr:uid="{00000000-0005-0000-0000-0000DE8F0000}"/>
    <cellStyle name="Normal 7 8 2 7 2" xfId="36340" xr:uid="{00000000-0005-0000-0000-0000DF8F0000}"/>
    <cellStyle name="Normal 7 8 2 7 2 2" xfId="36341" xr:uid="{00000000-0005-0000-0000-0000E08F0000}"/>
    <cellStyle name="Normal 7 8 2 7 2 2 2" xfId="36342" xr:uid="{00000000-0005-0000-0000-0000E18F0000}"/>
    <cellStyle name="Normal 7 8 2 7 2 3" xfId="36343" xr:uid="{00000000-0005-0000-0000-0000E28F0000}"/>
    <cellStyle name="Normal 7 8 2 7 3" xfId="36344" xr:uid="{00000000-0005-0000-0000-0000E38F0000}"/>
    <cellStyle name="Normal 7 8 2 7 3 2" xfId="36345" xr:uid="{00000000-0005-0000-0000-0000E48F0000}"/>
    <cellStyle name="Normal 7 8 2 7 4" xfId="36346" xr:uid="{00000000-0005-0000-0000-0000E58F0000}"/>
    <cellStyle name="Normal 7 8 2 8" xfId="36347" xr:uid="{00000000-0005-0000-0000-0000E68F0000}"/>
    <cellStyle name="Normal 7 8 2 8 2" xfId="36348" xr:uid="{00000000-0005-0000-0000-0000E78F0000}"/>
    <cellStyle name="Normal 7 8 2 8 2 2" xfId="36349" xr:uid="{00000000-0005-0000-0000-0000E88F0000}"/>
    <cellStyle name="Normal 7 8 2 8 3" xfId="36350" xr:uid="{00000000-0005-0000-0000-0000E98F0000}"/>
    <cellStyle name="Normal 7 8 2 9" xfId="36351" xr:uid="{00000000-0005-0000-0000-0000EA8F0000}"/>
    <cellStyle name="Normal 7 8 2 9 2" xfId="36352" xr:uid="{00000000-0005-0000-0000-0000EB8F0000}"/>
    <cellStyle name="Normal 7 8 3" xfId="36353" xr:uid="{00000000-0005-0000-0000-0000EC8F0000}"/>
    <cellStyle name="Normal 7 8 3 10" xfId="36354" xr:uid="{00000000-0005-0000-0000-0000ED8F0000}"/>
    <cellStyle name="Normal 7 8 3 2" xfId="36355" xr:uid="{00000000-0005-0000-0000-0000EE8F0000}"/>
    <cellStyle name="Normal 7 8 3 2 2" xfId="36356" xr:uid="{00000000-0005-0000-0000-0000EF8F0000}"/>
    <cellStyle name="Normal 7 8 3 2 2 2" xfId="36357" xr:uid="{00000000-0005-0000-0000-0000F08F0000}"/>
    <cellStyle name="Normal 7 8 3 2 2 2 2" xfId="36358" xr:uid="{00000000-0005-0000-0000-0000F18F0000}"/>
    <cellStyle name="Normal 7 8 3 2 2 2 2 2" xfId="36359" xr:uid="{00000000-0005-0000-0000-0000F28F0000}"/>
    <cellStyle name="Normal 7 8 3 2 2 2 3" xfId="36360" xr:uid="{00000000-0005-0000-0000-0000F38F0000}"/>
    <cellStyle name="Normal 7 8 3 2 2 3" xfId="36361" xr:uid="{00000000-0005-0000-0000-0000F48F0000}"/>
    <cellStyle name="Normal 7 8 3 2 2 3 2" xfId="36362" xr:uid="{00000000-0005-0000-0000-0000F58F0000}"/>
    <cellStyle name="Normal 7 8 3 2 2 4" xfId="36363" xr:uid="{00000000-0005-0000-0000-0000F68F0000}"/>
    <cellStyle name="Normal 7 8 3 2 3" xfId="36364" xr:uid="{00000000-0005-0000-0000-0000F78F0000}"/>
    <cellStyle name="Normal 7 8 3 2 3 2" xfId="36365" xr:uid="{00000000-0005-0000-0000-0000F88F0000}"/>
    <cellStyle name="Normal 7 8 3 2 3 2 2" xfId="36366" xr:uid="{00000000-0005-0000-0000-0000F98F0000}"/>
    <cellStyle name="Normal 7 8 3 2 3 2 2 2" xfId="36367" xr:uid="{00000000-0005-0000-0000-0000FA8F0000}"/>
    <cellStyle name="Normal 7 8 3 2 3 2 3" xfId="36368" xr:uid="{00000000-0005-0000-0000-0000FB8F0000}"/>
    <cellStyle name="Normal 7 8 3 2 3 3" xfId="36369" xr:uid="{00000000-0005-0000-0000-0000FC8F0000}"/>
    <cellStyle name="Normal 7 8 3 2 3 3 2" xfId="36370" xr:uid="{00000000-0005-0000-0000-0000FD8F0000}"/>
    <cellStyle name="Normal 7 8 3 2 3 4" xfId="36371" xr:uid="{00000000-0005-0000-0000-0000FE8F0000}"/>
    <cellStyle name="Normal 7 8 3 2 4" xfId="36372" xr:uid="{00000000-0005-0000-0000-0000FF8F0000}"/>
    <cellStyle name="Normal 7 8 3 2 4 2" xfId="36373" xr:uid="{00000000-0005-0000-0000-000000900000}"/>
    <cellStyle name="Normal 7 8 3 2 4 2 2" xfId="36374" xr:uid="{00000000-0005-0000-0000-000001900000}"/>
    <cellStyle name="Normal 7 8 3 2 4 2 2 2" xfId="36375" xr:uid="{00000000-0005-0000-0000-000002900000}"/>
    <cellStyle name="Normal 7 8 3 2 4 2 3" xfId="36376" xr:uid="{00000000-0005-0000-0000-000003900000}"/>
    <cellStyle name="Normal 7 8 3 2 4 3" xfId="36377" xr:uid="{00000000-0005-0000-0000-000004900000}"/>
    <cellStyle name="Normal 7 8 3 2 4 3 2" xfId="36378" xr:uid="{00000000-0005-0000-0000-000005900000}"/>
    <cellStyle name="Normal 7 8 3 2 4 4" xfId="36379" xr:uid="{00000000-0005-0000-0000-000006900000}"/>
    <cellStyle name="Normal 7 8 3 2 5" xfId="36380" xr:uid="{00000000-0005-0000-0000-000007900000}"/>
    <cellStyle name="Normal 7 8 3 2 5 2" xfId="36381" xr:uid="{00000000-0005-0000-0000-000008900000}"/>
    <cellStyle name="Normal 7 8 3 2 5 2 2" xfId="36382" xr:uid="{00000000-0005-0000-0000-000009900000}"/>
    <cellStyle name="Normal 7 8 3 2 5 3" xfId="36383" xr:uid="{00000000-0005-0000-0000-00000A900000}"/>
    <cellStyle name="Normal 7 8 3 2 6" xfId="36384" xr:uid="{00000000-0005-0000-0000-00000B900000}"/>
    <cellStyle name="Normal 7 8 3 2 6 2" xfId="36385" xr:uid="{00000000-0005-0000-0000-00000C900000}"/>
    <cellStyle name="Normal 7 8 3 2 7" xfId="36386" xr:uid="{00000000-0005-0000-0000-00000D900000}"/>
    <cellStyle name="Normal 7 8 3 3" xfId="36387" xr:uid="{00000000-0005-0000-0000-00000E900000}"/>
    <cellStyle name="Normal 7 8 3 3 2" xfId="36388" xr:uid="{00000000-0005-0000-0000-00000F900000}"/>
    <cellStyle name="Normal 7 8 3 3 2 2" xfId="36389" xr:uid="{00000000-0005-0000-0000-000010900000}"/>
    <cellStyle name="Normal 7 8 3 3 2 2 2" xfId="36390" xr:uid="{00000000-0005-0000-0000-000011900000}"/>
    <cellStyle name="Normal 7 8 3 3 2 3" xfId="36391" xr:uid="{00000000-0005-0000-0000-000012900000}"/>
    <cellStyle name="Normal 7 8 3 3 3" xfId="36392" xr:uid="{00000000-0005-0000-0000-000013900000}"/>
    <cellStyle name="Normal 7 8 3 3 3 2" xfId="36393" xr:uid="{00000000-0005-0000-0000-000014900000}"/>
    <cellStyle name="Normal 7 8 3 3 4" xfId="36394" xr:uid="{00000000-0005-0000-0000-000015900000}"/>
    <cellStyle name="Normal 7 8 3 4" xfId="36395" xr:uid="{00000000-0005-0000-0000-000016900000}"/>
    <cellStyle name="Normal 7 8 3 4 2" xfId="36396" xr:uid="{00000000-0005-0000-0000-000017900000}"/>
    <cellStyle name="Normal 7 8 3 4 2 2" xfId="36397" xr:uid="{00000000-0005-0000-0000-000018900000}"/>
    <cellStyle name="Normal 7 8 3 4 2 2 2" xfId="36398" xr:uid="{00000000-0005-0000-0000-000019900000}"/>
    <cellStyle name="Normal 7 8 3 4 2 3" xfId="36399" xr:uid="{00000000-0005-0000-0000-00001A900000}"/>
    <cellStyle name="Normal 7 8 3 4 3" xfId="36400" xr:uid="{00000000-0005-0000-0000-00001B900000}"/>
    <cellStyle name="Normal 7 8 3 4 3 2" xfId="36401" xr:uid="{00000000-0005-0000-0000-00001C900000}"/>
    <cellStyle name="Normal 7 8 3 4 4" xfId="36402" xr:uid="{00000000-0005-0000-0000-00001D900000}"/>
    <cellStyle name="Normal 7 8 3 5" xfId="36403" xr:uid="{00000000-0005-0000-0000-00001E900000}"/>
    <cellStyle name="Normal 7 8 3 5 2" xfId="36404" xr:uid="{00000000-0005-0000-0000-00001F900000}"/>
    <cellStyle name="Normal 7 8 3 5 2 2" xfId="36405" xr:uid="{00000000-0005-0000-0000-000020900000}"/>
    <cellStyle name="Normal 7 8 3 5 2 2 2" xfId="36406" xr:uid="{00000000-0005-0000-0000-000021900000}"/>
    <cellStyle name="Normal 7 8 3 5 2 3" xfId="36407" xr:uid="{00000000-0005-0000-0000-000022900000}"/>
    <cellStyle name="Normal 7 8 3 5 3" xfId="36408" xr:uid="{00000000-0005-0000-0000-000023900000}"/>
    <cellStyle name="Normal 7 8 3 5 3 2" xfId="36409" xr:uid="{00000000-0005-0000-0000-000024900000}"/>
    <cellStyle name="Normal 7 8 3 5 4" xfId="36410" xr:uid="{00000000-0005-0000-0000-000025900000}"/>
    <cellStyle name="Normal 7 8 3 6" xfId="36411" xr:uid="{00000000-0005-0000-0000-000026900000}"/>
    <cellStyle name="Normal 7 8 3 6 2" xfId="36412" xr:uid="{00000000-0005-0000-0000-000027900000}"/>
    <cellStyle name="Normal 7 8 3 6 2 2" xfId="36413" xr:uid="{00000000-0005-0000-0000-000028900000}"/>
    <cellStyle name="Normal 7 8 3 6 2 2 2" xfId="36414" xr:uid="{00000000-0005-0000-0000-000029900000}"/>
    <cellStyle name="Normal 7 8 3 6 2 3" xfId="36415" xr:uid="{00000000-0005-0000-0000-00002A900000}"/>
    <cellStyle name="Normal 7 8 3 6 3" xfId="36416" xr:uid="{00000000-0005-0000-0000-00002B900000}"/>
    <cellStyle name="Normal 7 8 3 6 3 2" xfId="36417" xr:uid="{00000000-0005-0000-0000-00002C900000}"/>
    <cellStyle name="Normal 7 8 3 6 4" xfId="36418" xr:uid="{00000000-0005-0000-0000-00002D900000}"/>
    <cellStyle name="Normal 7 8 3 7" xfId="36419" xr:uid="{00000000-0005-0000-0000-00002E900000}"/>
    <cellStyle name="Normal 7 8 3 7 2" xfId="36420" xr:uid="{00000000-0005-0000-0000-00002F900000}"/>
    <cellStyle name="Normal 7 8 3 7 2 2" xfId="36421" xr:uid="{00000000-0005-0000-0000-000030900000}"/>
    <cellStyle name="Normal 7 8 3 7 3" xfId="36422" xr:uid="{00000000-0005-0000-0000-000031900000}"/>
    <cellStyle name="Normal 7 8 3 8" xfId="36423" xr:uid="{00000000-0005-0000-0000-000032900000}"/>
    <cellStyle name="Normal 7 8 3 8 2" xfId="36424" xr:uid="{00000000-0005-0000-0000-000033900000}"/>
    <cellStyle name="Normal 7 8 3 9" xfId="36425" xr:uid="{00000000-0005-0000-0000-000034900000}"/>
    <cellStyle name="Normal 7 8 3 9 2" xfId="36426" xr:uid="{00000000-0005-0000-0000-000035900000}"/>
    <cellStyle name="Normal 7 8 4" xfId="36427" xr:uid="{00000000-0005-0000-0000-000036900000}"/>
    <cellStyle name="Normal 7 8 4 2" xfId="36428" xr:uid="{00000000-0005-0000-0000-000037900000}"/>
    <cellStyle name="Normal 7 8 4 2 2" xfId="36429" xr:uid="{00000000-0005-0000-0000-000038900000}"/>
    <cellStyle name="Normal 7 8 4 2 2 2" xfId="36430" xr:uid="{00000000-0005-0000-0000-000039900000}"/>
    <cellStyle name="Normal 7 8 4 2 2 2 2" xfId="36431" xr:uid="{00000000-0005-0000-0000-00003A900000}"/>
    <cellStyle name="Normal 7 8 4 2 2 2 2 2" xfId="36432" xr:uid="{00000000-0005-0000-0000-00003B900000}"/>
    <cellStyle name="Normal 7 8 4 2 2 2 3" xfId="36433" xr:uid="{00000000-0005-0000-0000-00003C900000}"/>
    <cellStyle name="Normal 7 8 4 2 2 3" xfId="36434" xr:uid="{00000000-0005-0000-0000-00003D900000}"/>
    <cellStyle name="Normal 7 8 4 2 2 3 2" xfId="36435" xr:uid="{00000000-0005-0000-0000-00003E900000}"/>
    <cellStyle name="Normal 7 8 4 2 2 4" xfId="36436" xr:uid="{00000000-0005-0000-0000-00003F900000}"/>
    <cellStyle name="Normal 7 8 4 2 3" xfId="36437" xr:uid="{00000000-0005-0000-0000-000040900000}"/>
    <cellStyle name="Normal 7 8 4 2 3 2" xfId="36438" xr:uid="{00000000-0005-0000-0000-000041900000}"/>
    <cellStyle name="Normal 7 8 4 2 3 2 2" xfId="36439" xr:uid="{00000000-0005-0000-0000-000042900000}"/>
    <cellStyle name="Normal 7 8 4 2 3 2 2 2" xfId="36440" xr:uid="{00000000-0005-0000-0000-000043900000}"/>
    <cellStyle name="Normal 7 8 4 2 3 2 3" xfId="36441" xr:uid="{00000000-0005-0000-0000-000044900000}"/>
    <cellStyle name="Normal 7 8 4 2 3 3" xfId="36442" xr:uid="{00000000-0005-0000-0000-000045900000}"/>
    <cellStyle name="Normal 7 8 4 2 3 3 2" xfId="36443" xr:uid="{00000000-0005-0000-0000-000046900000}"/>
    <cellStyle name="Normal 7 8 4 2 3 4" xfId="36444" xr:uid="{00000000-0005-0000-0000-000047900000}"/>
    <cellStyle name="Normal 7 8 4 2 4" xfId="36445" xr:uid="{00000000-0005-0000-0000-000048900000}"/>
    <cellStyle name="Normal 7 8 4 2 4 2" xfId="36446" xr:uid="{00000000-0005-0000-0000-000049900000}"/>
    <cellStyle name="Normal 7 8 4 2 4 2 2" xfId="36447" xr:uid="{00000000-0005-0000-0000-00004A900000}"/>
    <cellStyle name="Normal 7 8 4 2 4 2 2 2" xfId="36448" xr:uid="{00000000-0005-0000-0000-00004B900000}"/>
    <cellStyle name="Normal 7 8 4 2 4 2 3" xfId="36449" xr:uid="{00000000-0005-0000-0000-00004C900000}"/>
    <cellStyle name="Normal 7 8 4 2 4 3" xfId="36450" xr:uid="{00000000-0005-0000-0000-00004D900000}"/>
    <cellStyle name="Normal 7 8 4 2 4 3 2" xfId="36451" xr:uid="{00000000-0005-0000-0000-00004E900000}"/>
    <cellStyle name="Normal 7 8 4 2 4 4" xfId="36452" xr:uid="{00000000-0005-0000-0000-00004F900000}"/>
    <cellStyle name="Normal 7 8 4 2 5" xfId="36453" xr:uid="{00000000-0005-0000-0000-000050900000}"/>
    <cellStyle name="Normal 7 8 4 2 5 2" xfId="36454" xr:uid="{00000000-0005-0000-0000-000051900000}"/>
    <cellStyle name="Normal 7 8 4 2 5 2 2" xfId="36455" xr:uid="{00000000-0005-0000-0000-000052900000}"/>
    <cellStyle name="Normal 7 8 4 2 5 3" xfId="36456" xr:uid="{00000000-0005-0000-0000-000053900000}"/>
    <cellStyle name="Normal 7 8 4 2 6" xfId="36457" xr:uid="{00000000-0005-0000-0000-000054900000}"/>
    <cellStyle name="Normal 7 8 4 2 6 2" xfId="36458" xr:uid="{00000000-0005-0000-0000-000055900000}"/>
    <cellStyle name="Normal 7 8 4 2 7" xfId="36459" xr:uid="{00000000-0005-0000-0000-000056900000}"/>
    <cellStyle name="Normal 7 8 4 3" xfId="36460" xr:uid="{00000000-0005-0000-0000-000057900000}"/>
    <cellStyle name="Normal 7 8 4 3 2" xfId="36461" xr:uid="{00000000-0005-0000-0000-000058900000}"/>
    <cellStyle name="Normal 7 8 4 3 2 2" xfId="36462" xr:uid="{00000000-0005-0000-0000-000059900000}"/>
    <cellStyle name="Normal 7 8 4 3 2 2 2" xfId="36463" xr:uid="{00000000-0005-0000-0000-00005A900000}"/>
    <cellStyle name="Normal 7 8 4 3 2 3" xfId="36464" xr:uid="{00000000-0005-0000-0000-00005B900000}"/>
    <cellStyle name="Normal 7 8 4 3 3" xfId="36465" xr:uid="{00000000-0005-0000-0000-00005C900000}"/>
    <cellStyle name="Normal 7 8 4 3 3 2" xfId="36466" xr:uid="{00000000-0005-0000-0000-00005D900000}"/>
    <cellStyle name="Normal 7 8 4 3 4" xfId="36467" xr:uid="{00000000-0005-0000-0000-00005E900000}"/>
    <cellStyle name="Normal 7 8 4 4" xfId="36468" xr:uid="{00000000-0005-0000-0000-00005F900000}"/>
    <cellStyle name="Normal 7 8 4 4 2" xfId="36469" xr:uid="{00000000-0005-0000-0000-000060900000}"/>
    <cellStyle name="Normal 7 8 4 4 2 2" xfId="36470" xr:uid="{00000000-0005-0000-0000-000061900000}"/>
    <cellStyle name="Normal 7 8 4 4 2 2 2" xfId="36471" xr:uid="{00000000-0005-0000-0000-000062900000}"/>
    <cellStyle name="Normal 7 8 4 4 2 3" xfId="36472" xr:uid="{00000000-0005-0000-0000-000063900000}"/>
    <cellStyle name="Normal 7 8 4 4 3" xfId="36473" xr:uid="{00000000-0005-0000-0000-000064900000}"/>
    <cellStyle name="Normal 7 8 4 4 3 2" xfId="36474" xr:uid="{00000000-0005-0000-0000-000065900000}"/>
    <cellStyle name="Normal 7 8 4 4 4" xfId="36475" xr:uid="{00000000-0005-0000-0000-000066900000}"/>
    <cellStyle name="Normal 7 8 4 5" xfId="36476" xr:uid="{00000000-0005-0000-0000-000067900000}"/>
    <cellStyle name="Normal 7 8 4 5 2" xfId="36477" xr:uid="{00000000-0005-0000-0000-000068900000}"/>
    <cellStyle name="Normal 7 8 4 5 2 2" xfId="36478" xr:uid="{00000000-0005-0000-0000-000069900000}"/>
    <cellStyle name="Normal 7 8 4 5 2 2 2" xfId="36479" xr:uid="{00000000-0005-0000-0000-00006A900000}"/>
    <cellStyle name="Normal 7 8 4 5 2 3" xfId="36480" xr:uid="{00000000-0005-0000-0000-00006B900000}"/>
    <cellStyle name="Normal 7 8 4 5 3" xfId="36481" xr:uid="{00000000-0005-0000-0000-00006C900000}"/>
    <cellStyle name="Normal 7 8 4 5 3 2" xfId="36482" xr:uid="{00000000-0005-0000-0000-00006D900000}"/>
    <cellStyle name="Normal 7 8 4 5 4" xfId="36483" xr:uid="{00000000-0005-0000-0000-00006E900000}"/>
    <cellStyle name="Normal 7 8 4 6" xfId="36484" xr:uid="{00000000-0005-0000-0000-00006F900000}"/>
    <cellStyle name="Normal 7 8 4 6 2" xfId="36485" xr:uid="{00000000-0005-0000-0000-000070900000}"/>
    <cellStyle name="Normal 7 8 4 6 2 2" xfId="36486" xr:uid="{00000000-0005-0000-0000-000071900000}"/>
    <cellStyle name="Normal 7 8 4 6 3" xfId="36487" xr:uid="{00000000-0005-0000-0000-000072900000}"/>
    <cellStyle name="Normal 7 8 4 7" xfId="36488" xr:uid="{00000000-0005-0000-0000-000073900000}"/>
    <cellStyle name="Normal 7 8 4 7 2" xfId="36489" xr:uid="{00000000-0005-0000-0000-000074900000}"/>
    <cellStyle name="Normal 7 8 4 8" xfId="36490" xr:uid="{00000000-0005-0000-0000-000075900000}"/>
    <cellStyle name="Normal 7 8 4 8 2" xfId="36491" xr:uid="{00000000-0005-0000-0000-000076900000}"/>
    <cellStyle name="Normal 7 8 4 9" xfId="36492" xr:uid="{00000000-0005-0000-0000-000077900000}"/>
    <cellStyle name="Normal 7 8 5" xfId="36493" xr:uid="{00000000-0005-0000-0000-000078900000}"/>
    <cellStyle name="Normal 7 8 5 2" xfId="36494" xr:uid="{00000000-0005-0000-0000-000079900000}"/>
    <cellStyle name="Normal 7 8 5 2 2" xfId="36495" xr:uid="{00000000-0005-0000-0000-00007A900000}"/>
    <cellStyle name="Normal 7 8 5 2 2 2" xfId="36496" xr:uid="{00000000-0005-0000-0000-00007B900000}"/>
    <cellStyle name="Normal 7 8 5 2 2 2 2" xfId="36497" xr:uid="{00000000-0005-0000-0000-00007C900000}"/>
    <cellStyle name="Normal 7 8 5 2 2 2 2 2" xfId="36498" xr:uid="{00000000-0005-0000-0000-00007D900000}"/>
    <cellStyle name="Normal 7 8 5 2 2 2 3" xfId="36499" xr:uid="{00000000-0005-0000-0000-00007E900000}"/>
    <cellStyle name="Normal 7 8 5 2 2 3" xfId="36500" xr:uid="{00000000-0005-0000-0000-00007F900000}"/>
    <cellStyle name="Normal 7 8 5 2 2 3 2" xfId="36501" xr:uid="{00000000-0005-0000-0000-000080900000}"/>
    <cellStyle name="Normal 7 8 5 2 2 4" xfId="36502" xr:uid="{00000000-0005-0000-0000-000081900000}"/>
    <cellStyle name="Normal 7 8 5 2 3" xfId="36503" xr:uid="{00000000-0005-0000-0000-000082900000}"/>
    <cellStyle name="Normal 7 8 5 2 3 2" xfId="36504" xr:uid="{00000000-0005-0000-0000-000083900000}"/>
    <cellStyle name="Normal 7 8 5 2 3 2 2" xfId="36505" xr:uid="{00000000-0005-0000-0000-000084900000}"/>
    <cellStyle name="Normal 7 8 5 2 3 2 2 2" xfId="36506" xr:uid="{00000000-0005-0000-0000-000085900000}"/>
    <cellStyle name="Normal 7 8 5 2 3 2 3" xfId="36507" xr:uid="{00000000-0005-0000-0000-000086900000}"/>
    <cellStyle name="Normal 7 8 5 2 3 3" xfId="36508" xr:uid="{00000000-0005-0000-0000-000087900000}"/>
    <cellStyle name="Normal 7 8 5 2 3 3 2" xfId="36509" xr:uid="{00000000-0005-0000-0000-000088900000}"/>
    <cellStyle name="Normal 7 8 5 2 3 4" xfId="36510" xr:uid="{00000000-0005-0000-0000-000089900000}"/>
    <cellStyle name="Normal 7 8 5 2 4" xfId="36511" xr:uid="{00000000-0005-0000-0000-00008A900000}"/>
    <cellStyle name="Normal 7 8 5 2 4 2" xfId="36512" xr:uid="{00000000-0005-0000-0000-00008B900000}"/>
    <cellStyle name="Normal 7 8 5 2 4 2 2" xfId="36513" xr:uid="{00000000-0005-0000-0000-00008C900000}"/>
    <cellStyle name="Normal 7 8 5 2 4 2 2 2" xfId="36514" xr:uid="{00000000-0005-0000-0000-00008D900000}"/>
    <cellStyle name="Normal 7 8 5 2 4 2 3" xfId="36515" xr:uid="{00000000-0005-0000-0000-00008E900000}"/>
    <cellStyle name="Normal 7 8 5 2 4 3" xfId="36516" xr:uid="{00000000-0005-0000-0000-00008F900000}"/>
    <cellStyle name="Normal 7 8 5 2 4 3 2" xfId="36517" xr:uid="{00000000-0005-0000-0000-000090900000}"/>
    <cellStyle name="Normal 7 8 5 2 4 4" xfId="36518" xr:uid="{00000000-0005-0000-0000-000091900000}"/>
    <cellStyle name="Normal 7 8 5 2 5" xfId="36519" xr:uid="{00000000-0005-0000-0000-000092900000}"/>
    <cellStyle name="Normal 7 8 5 2 5 2" xfId="36520" xr:uid="{00000000-0005-0000-0000-000093900000}"/>
    <cellStyle name="Normal 7 8 5 2 5 2 2" xfId="36521" xr:uid="{00000000-0005-0000-0000-000094900000}"/>
    <cellStyle name="Normal 7 8 5 2 5 3" xfId="36522" xr:uid="{00000000-0005-0000-0000-000095900000}"/>
    <cellStyle name="Normal 7 8 5 2 6" xfId="36523" xr:uid="{00000000-0005-0000-0000-000096900000}"/>
    <cellStyle name="Normal 7 8 5 2 6 2" xfId="36524" xr:uid="{00000000-0005-0000-0000-000097900000}"/>
    <cellStyle name="Normal 7 8 5 2 7" xfId="36525" xr:uid="{00000000-0005-0000-0000-000098900000}"/>
    <cellStyle name="Normal 7 8 5 3" xfId="36526" xr:uid="{00000000-0005-0000-0000-000099900000}"/>
    <cellStyle name="Normal 7 8 5 3 2" xfId="36527" xr:uid="{00000000-0005-0000-0000-00009A900000}"/>
    <cellStyle name="Normal 7 8 5 3 2 2" xfId="36528" xr:uid="{00000000-0005-0000-0000-00009B900000}"/>
    <cellStyle name="Normal 7 8 5 3 2 2 2" xfId="36529" xr:uid="{00000000-0005-0000-0000-00009C900000}"/>
    <cellStyle name="Normal 7 8 5 3 2 3" xfId="36530" xr:uid="{00000000-0005-0000-0000-00009D900000}"/>
    <cellStyle name="Normal 7 8 5 3 3" xfId="36531" xr:uid="{00000000-0005-0000-0000-00009E900000}"/>
    <cellStyle name="Normal 7 8 5 3 3 2" xfId="36532" xr:uid="{00000000-0005-0000-0000-00009F900000}"/>
    <cellStyle name="Normal 7 8 5 3 4" xfId="36533" xr:uid="{00000000-0005-0000-0000-0000A0900000}"/>
    <cellStyle name="Normal 7 8 5 4" xfId="36534" xr:uid="{00000000-0005-0000-0000-0000A1900000}"/>
    <cellStyle name="Normal 7 8 5 4 2" xfId="36535" xr:uid="{00000000-0005-0000-0000-0000A2900000}"/>
    <cellStyle name="Normal 7 8 5 4 2 2" xfId="36536" xr:uid="{00000000-0005-0000-0000-0000A3900000}"/>
    <cellStyle name="Normal 7 8 5 4 2 2 2" xfId="36537" xr:uid="{00000000-0005-0000-0000-0000A4900000}"/>
    <cellStyle name="Normal 7 8 5 4 2 3" xfId="36538" xr:uid="{00000000-0005-0000-0000-0000A5900000}"/>
    <cellStyle name="Normal 7 8 5 4 3" xfId="36539" xr:uid="{00000000-0005-0000-0000-0000A6900000}"/>
    <cellStyle name="Normal 7 8 5 4 3 2" xfId="36540" xr:uid="{00000000-0005-0000-0000-0000A7900000}"/>
    <cellStyle name="Normal 7 8 5 4 4" xfId="36541" xr:uid="{00000000-0005-0000-0000-0000A8900000}"/>
    <cellStyle name="Normal 7 8 5 5" xfId="36542" xr:uid="{00000000-0005-0000-0000-0000A9900000}"/>
    <cellStyle name="Normal 7 8 5 5 2" xfId="36543" xr:uid="{00000000-0005-0000-0000-0000AA900000}"/>
    <cellStyle name="Normal 7 8 5 5 2 2" xfId="36544" xr:uid="{00000000-0005-0000-0000-0000AB900000}"/>
    <cellStyle name="Normal 7 8 5 5 2 2 2" xfId="36545" xr:uid="{00000000-0005-0000-0000-0000AC900000}"/>
    <cellStyle name="Normal 7 8 5 5 2 3" xfId="36546" xr:uid="{00000000-0005-0000-0000-0000AD900000}"/>
    <cellStyle name="Normal 7 8 5 5 3" xfId="36547" xr:uid="{00000000-0005-0000-0000-0000AE900000}"/>
    <cellStyle name="Normal 7 8 5 5 3 2" xfId="36548" xr:uid="{00000000-0005-0000-0000-0000AF900000}"/>
    <cellStyle name="Normal 7 8 5 5 4" xfId="36549" xr:uid="{00000000-0005-0000-0000-0000B0900000}"/>
    <cellStyle name="Normal 7 8 5 6" xfId="36550" xr:uid="{00000000-0005-0000-0000-0000B1900000}"/>
    <cellStyle name="Normal 7 8 5 6 2" xfId="36551" xr:uid="{00000000-0005-0000-0000-0000B2900000}"/>
    <cellStyle name="Normal 7 8 5 6 2 2" xfId="36552" xr:uid="{00000000-0005-0000-0000-0000B3900000}"/>
    <cellStyle name="Normal 7 8 5 6 3" xfId="36553" xr:uid="{00000000-0005-0000-0000-0000B4900000}"/>
    <cellStyle name="Normal 7 8 5 7" xfId="36554" xr:uid="{00000000-0005-0000-0000-0000B5900000}"/>
    <cellStyle name="Normal 7 8 5 7 2" xfId="36555" xr:uid="{00000000-0005-0000-0000-0000B6900000}"/>
    <cellStyle name="Normal 7 8 5 8" xfId="36556" xr:uid="{00000000-0005-0000-0000-0000B7900000}"/>
    <cellStyle name="Normal 7 8 6" xfId="36557" xr:uid="{00000000-0005-0000-0000-0000B8900000}"/>
    <cellStyle name="Normal 7 8 6 2" xfId="36558" xr:uid="{00000000-0005-0000-0000-0000B9900000}"/>
    <cellStyle name="Normal 7 8 6 2 2" xfId="36559" xr:uid="{00000000-0005-0000-0000-0000BA900000}"/>
    <cellStyle name="Normal 7 8 6 2 2 2" xfId="36560" xr:uid="{00000000-0005-0000-0000-0000BB900000}"/>
    <cellStyle name="Normal 7 8 6 2 2 2 2" xfId="36561" xr:uid="{00000000-0005-0000-0000-0000BC900000}"/>
    <cellStyle name="Normal 7 8 6 2 2 3" xfId="36562" xr:uid="{00000000-0005-0000-0000-0000BD900000}"/>
    <cellStyle name="Normal 7 8 6 2 3" xfId="36563" xr:uid="{00000000-0005-0000-0000-0000BE900000}"/>
    <cellStyle name="Normal 7 8 6 2 3 2" xfId="36564" xr:uid="{00000000-0005-0000-0000-0000BF900000}"/>
    <cellStyle name="Normal 7 8 6 2 4" xfId="36565" xr:uid="{00000000-0005-0000-0000-0000C0900000}"/>
    <cellStyle name="Normal 7 8 6 3" xfId="36566" xr:uid="{00000000-0005-0000-0000-0000C1900000}"/>
    <cellStyle name="Normal 7 8 6 3 2" xfId="36567" xr:uid="{00000000-0005-0000-0000-0000C2900000}"/>
    <cellStyle name="Normal 7 8 6 3 2 2" xfId="36568" xr:uid="{00000000-0005-0000-0000-0000C3900000}"/>
    <cellStyle name="Normal 7 8 6 3 2 2 2" xfId="36569" xr:uid="{00000000-0005-0000-0000-0000C4900000}"/>
    <cellStyle name="Normal 7 8 6 3 2 3" xfId="36570" xr:uid="{00000000-0005-0000-0000-0000C5900000}"/>
    <cellStyle name="Normal 7 8 6 3 3" xfId="36571" xr:uid="{00000000-0005-0000-0000-0000C6900000}"/>
    <cellStyle name="Normal 7 8 6 3 3 2" xfId="36572" xr:uid="{00000000-0005-0000-0000-0000C7900000}"/>
    <cellStyle name="Normal 7 8 6 3 4" xfId="36573" xr:uid="{00000000-0005-0000-0000-0000C8900000}"/>
    <cellStyle name="Normal 7 8 6 4" xfId="36574" xr:uid="{00000000-0005-0000-0000-0000C9900000}"/>
    <cellStyle name="Normal 7 8 6 4 2" xfId="36575" xr:uid="{00000000-0005-0000-0000-0000CA900000}"/>
    <cellStyle name="Normal 7 8 6 4 2 2" xfId="36576" xr:uid="{00000000-0005-0000-0000-0000CB900000}"/>
    <cellStyle name="Normal 7 8 6 4 2 2 2" xfId="36577" xr:uid="{00000000-0005-0000-0000-0000CC900000}"/>
    <cellStyle name="Normal 7 8 6 4 2 3" xfId="36578" xr:uid="{00000000-0005-0000-0000-0000CD900000}"/>
    <cellStyle name="Normal 7 8 6 4 3" xfId="36579" xr:uid="{00000000-0005-0000-0000-0000CE900000}"/>
    <cellStyle name="Normal 7 8 6 4 3 2" xfId="36580" xr:uid="{00000000-0005-0000-0000-0000CF900000}"/>
    <cellStyle name="Normal 7 8 6 4 4" xfId="36581" xr:uid="{00000000-0005-0000-0000-0000D0900000}"/>
    <cellStyle name="Normal 7 8 6 5" xfId="36582" xr:uid="{00000000-0005-0000-0000-0000D1900000}"/>
    <cellStyle name="Normal 7 8 6 5 2" xfId="36583" xr:uid="{00000000-0005-0000-0000-0000D2900000}"/>
    <cellStyle name="Normal 7 8 6 5 2 2" xfId="36584" xr:uid="{00000000-0005-0000-0000-0000D3900000}"/>
    <cellStyle name="Normal 7 8 6 5 3" xfId="36585" xr:uid="{00000000-0005-0000-0000-0000D4900000}"/>
    <cellStyle name="Normal 7 8 6 6" xfId="36586" xr:uid="{00000000-0005-0000-0000-0000D5900000}"/>
    <cellStyle name="Normal 7 8 6 6 2" xfId="36587" xr:uid="{00000000-0005-0000-0000-0000D6900000}"/>
    <cellStyle name="Normal 7 8 6 7" xfId="36588" xr:uid="{00000000-0005-0000-0000-0000D7900000}"/>
    <cellStyle name="Normal 7 8 7" xfId="36589" xr:uid="{00000000-0005-0000-0000-0000D8900000}"/>
    <cellStyle name="Normal 7 8 7 2" xfId="36590" xr:uid="{00000000-0005-0000-0000-0000D9900000}"/>
    <cellStyle name="Normal 7 8 7 2 2" xfId="36591" xr:uid="{00000000-0005-0000-0000-0000DA900000}"/>
    <cellStyle name="Normal 7 8 7 2 2 2" xfId="36592" xr:uid="{00000000-0005-0000-0000-0000DB900000}"/>
    <cellStyle name="Normal 7 8 7 2 3" xfId="36593" xr:uid="{00000000-0005-0000-0000-0000DC900000}"/>
    <cellStyle name="Normal 7 8 7 3" xfId="36594" xr:uid="{00000000-0005-0000-0000-0000DD900000}"/>
    <cellStyle name="Normal 7 8 7 3 2" xfId="36595" xr:uid="{00000000-0005-0000-0000-0000DE900000}"/>
    <cellStyle name="Normal 7 8 7 4" xfId="36596" xr:uid="{00000000-0005-0000-0000-0000DF900000}"/>
    <cellStyle name="Normal 7 8 8" xfId="36597" xr:uid="{00000000-0005-0000-0000-0000E0900000}"/>
    <cellStyle name="Normal 7 8 8 2" xfId="36598" xr:uid="{00000000-0005-0000-0000-0000E1900000}"/>
    <cellStyle name="Normal 7 8 8 2 2" xfId="36599" xr:uid="{00000000-0005-0000-0000-0000E2900000}"/>
    <cellStyle name="Normal 7 8 8 2 2 2" xfId="36600" xr:uid="{00000000-0005-0000-0000-0000E3900000}"/>
    <cellStyle name="Normal 7 8 8 2 3" xfId="36601" xr:uid="{00000000-0005-0000-0000-0000E4900000}"/>
    <cellStyle name="Normal 7 8 8 3" xfId="36602" xr:uid="{00000000-0005-0000-0000-0000E5900000}"/>
    <cellStyle name="Normal 7 8 8 3 2" xfId="36603" xr:uid="{00000000-0005-0000-0000-0000E6900000}"/>
    <cellStyle name="Normal 7 8 8 4" xfId="36604" xr:uid="{00000000-0005-0000-0000-0000E7900000}"/>
    <cellStyle name="Normal 7 8 9" xfId="36605" xr:uid="{00000000-0005-0000-0000-0000E8900000}"/>
    <cellStyle name="Normal 7 8 9 2" xfId="36606" xr:uid="{00000000-0005-0000-0000-0000E9900000}"/>
    <cellStyle name="Normal 7 8 9 2 2" xfId="36607" xr:uid="{00000000-0005-0000-0000-0000EA900000}"/>
    <cellStyle name="Normal 7 8 9 2 2 2" xfId="36608" xr:uid="{00000000-0005-0000-0000-0000EB900000}"/>
    <cellStyle name="Normal 7 8 9 2 3" xfId="36609" xr:uid="{00000000-0005-0000-0000-0000EC900000}"/>
    <cellStyle name="Normal 7 8 9 3" xfId="36610" xr:uid="{00000000-0005-0000-0000-0000ED900000}"/>
    <cellStyle name="Normal 7 8 9 3 2" xfId="36611" xr:uid="{00000000-0005-0000-0000-0000EE900000}"/>
    <cellStyle name="Normal 7 8 9 4" xfId="36612" xr:uid="{00000000-0005-0000-0000-0000EF900000}"/>
    <cellStyle name="Normal 7 9" xfId="929" xr:uid="{00000000-0005-0000-0000-0000F0900000}"/>
    <cellStyle name="Normal 7 9 10" xfId="36614" xr:uid="{00000000-0005-0000-0000-0000F1900000}"/>
    <cellStyle name="Normal 7 9 10 2" xfId="36615" xr:uid="{00000000-0005-0000-0000-0000F2900000}"/>
    <cellStyle name="Normal 7 9 10 2 2" xfId="36616" xr:uid="{00000000-0005-0000-0000-0000F3900000}"/>
    <cellStyle name="Normal 7 9 10 2 2 2" xfId="36617" xr:uid="{00000000-0005-0000-0000-0000F4900000}"/>
    <cellStyle name="Normal 7 9 10 2 3" xfId="36618" xr:uid="{00000000-0005-0000-0000-0000F5900000}"/>
    <cellStyle name="Normal 7 9 10 3" xfId="36619" xr:uid="{00000000-0005-0000-0000-0000F6900000}"/>
    <cellStyle name="Normal 7 9 10 3 2" xfId="36620" xr:uid="{00000000-0005-0000-0000-0000F7900000}"/>
    <cellStyle name="Normal 7 9 10 4" xfId="36621" xr:uid="{00000000-0005-0000-0000-0000F8900000}"/>
    <cellStyle name="Normal 7 9 11" xfId="36622" xr:uid="{00000000-0005-0000-0000-0000F9900000}"/>
    <cellStyle name="Normal 7 9 11 2" xfId="36623" xr:uid="{00000000-0005-0000-0000-0000FA900000}"/>
    <cellStyle name="Normal 7 9 11 2 2" xfId="36624" xr:uid="{00000000-0005-0000-0000-0000FB900000}"/>
    <cellStyle name="Normal 7 9 11 3" xfId="36625" xr:uid="{00000000-0005-0000-0000-0000FC900000}"/>
    <cellStyle name="Normal 7 9 12" xfId="36626" xr:uid="{00000000-0005-0000-0000-0000FD900000}"/>
    <cellStyle name="Normal 7 9 12 2" xfId="36627" xr:uid="{00000000-0005-0000-0000-0000FE900000}"/>
    <cellStyle name="Normal 7 9 13" xfId="36628" xr:uid="{00000000-0005-0000-0000-0000FF900000}"/>
    <cellStyle name="Normal 7 9 13 2" xfId="36629" xr:uid="{00000000-0005-0000-0000-000000910000}"/>
    <cellStyle name="Normal 7 9 14" xfId="36630" xr:uid="{00000000-0005-0000-0000-000001910000}"/>
    <cellStyle name="Normal 7 9 15" xfId="36631" xr:uid="{00000000-0005-0000-0000-000002910000}"/>
    <cellStyle name="Normal 7 9 16" xfId="36613" xr:uid="{00000000-0005-0000-0000-000003910000}"/>
    <cellStyle name="Normal 7 9 2" xfId="1111" xr:uid="{00000000-0005-0000-0000-000004910000}"/>
    <cellStyle name="Normal 7 9 2 10" xfId="36633" xr:uid="{00000000-0005-0000-0000-000005910000}"/>
    <cellStyle name="Normal 7 9 2 10 2" xfId="36634" xr:uid="{00000000-0005-0000-0000-000006910000}"/>
    <cellStyle name="Normal 7 9 2 11" xfId="36635" xr:uid="{00000000-0005-0000-0000-000007910000}"/>
    <cellStyle name="Normal 7 9 2 12" xfId="36632" xr:uid="{00000000-0005-0000-0000-000008910000}"/>
    <cellStyle name="Normal 7 9 2 2" xfId="36636" xr:uid="{00000000-0005-0000-0000-000009910000}"/>
    <cellStyle name="Normal 7 9 2 2 2" xfId="36637" xr:uid="{00000000-0005-0000-0000-00000A910000}"/>
    <cellStyle name="Normal 7 9 2 2 2 2" xfId="36638" xr:uid="{00000000-0005-0000-0000-00000B910000}"/>
    <cellStyle name="Normal 7 9 2 2 2 2 2" xfId="36639" xr:uid="{00000000-0005-0000-0000-00000C910000}"/>
    <cellStyle name="Normal 7 9 2 2 2 2 2 2" xfId="36640" xr:uid="{00000000-0005-0000-0000-00000D910000}"/>
    <cellStyle name="Normal 7 9 2 2 2 2 2 2 2" xfId="36641" xr:uid="{00000000-0005-0000-0000-00000E910000}"/>
    <cellStyle name="Normal 7 9 2 2 2 2 2 3" xfId="36642" xr:uid="{00000000-0005-0000-0000-00000F910000}"/>
    <cellStyle name="Normal 7 9 2 2 2 2 3" xfId="36643" xr:uid="{00000000-0005-0000-0000-000010910000}"/>
    <cellStyle name="Normal 7 9 2 2 2 2 3 2" xfId="36644" xr:uid="{00000000-0005-0000-0000-000011910000}"/>
    <cellStyle name="Normal 7 9 2 2 2 2 4" xfId="36645" xr:uid="{00000000-0005-0000-0000-000012910000}"/>
    <cellStyle name="Normal 7 9 2 2 2 3" xfId="36646" xr:uid="{00000000-0005-0000-0000-000013910000}"/>
    <cellStyle name="Normal 7 9 2 2 2 3 2" xfId="36647" xr:uid="{00000000-0005-0000-0000-000014910000}"/>
    <cellStyle name="Normal 7 9 2 2 2 3 2 2" xfId="36648" xr:uid="{00000000-0005-0000-0000-000015910000}"/>
    <cellStyle name="Normal 7 9 2 2 2 3 2 2 2" xfId="36649" xr:uid="{00000000-0005-0000-0000-000016910000}"/>
    <cellStyle name="Normal 7 9 2 2 2 3 2 3" xfId="36650" xr:uid="{00000000-0005-0000-0000-000017910000}"/>
    <cellStyle name="Normal 7 9 2 2 2 3 3" xfId="36651" xr:uid="{00000000-0005-0000-0000-000018910000}"/>
    <cellStyle name="Normal 7 9 2 2 2 3 3 2" xfId="36652" xr:uid="{00000000-0005-0000-0000-000019910000}"/>
    <cellStyle name="Normal 7 9 2 2 2 3 4" xfId="36653" xr:uid="{00000000-0005-0000-0000-00001A910000}"/>
    <cellStyle name="Normal 7 9 2 2 2 4" xfId="36654" xr:uid="{00000000-0005-0000-0000-00001B910000}"/>
    <cellStyle name="Normal 7 9 2 2 2 4 2" xfId="36655" xr:uid="{00000000-0005-0000-0000-00001C910000}"/>
    <cellStyle name="Normal 7 9 2 2 2 4 2 2" xfId="36656" xr:uid="{00000000-0005-0000-0000-00001D910000}"/>
    <cellStyle name="Normal 7 9 2 2 2 4 2 2 2" xfId="36657" xr:uid="{00000000-0005-0000-0000-00001E910000}"/>
    <cellStyle name="Normal 7 9 2 2 2 4 2 3" xfId="36658" xr:uid="{00000000-0005-0000-0000-00001F910000}"/>
    <cellStyle name="Normal 7 9 2 2 2 4 3" xfId="36659" xr:uid="{00000000-0005-0000-0000-000020910000}"/>
    <cellStyle name="Normal 7 9 2 2 2 4 3 2" xfId="36660" xr:uid="{00000000-0005-0000-0000-000021910000}"/>
    <cellStyle name="Normal 7 9 2 2 2 4 4" xfId="36661" xr:uid="{00000000-0005-0000-0000-000022910000}"/>
    <cellStyle name="Normal 7 9 2 2 2 5" xfId="36662" xr:uid="{00000000-0005-0000-0000-000023910000}"/>
    <cellStyle name="Normal 7 9 2 2 2 5 2" xfId="36663" xr:uid="{00000000-0005-0000-0000-000024910000}"/>
    <cellStyle name="Normal 7 9 2 2 2 5 2 2" xfId="36664" xr:uid="{00000000-0005-0000-0000-000025910000}"/>
    <cellStyle name="Normal 7 9 2 2 2 5 3" xfId="36665" xr:uid="{00000000-0005-0000-0000-000026910000}"/>
    <cellStyle name="Normal 7 9 2 2 2 6" xfId="36666" xr:uid="{00000000-0005-0000-0000-000027910000}"/>
    <cellStyle name="Normal 7 9 2 2 2 6 2" xfId="36667" xr:uid="{00000000-0005-0000-0000-000028910000}"/>
    <cellStyle name="Normal 7 9 2 2 2 7" xfId="36668" xr:uid="{00000000-0005-0000-0000-000029910000}"/>
    <cellStyle name="Normal 7 9 2 2 3" xfId="36669" xr:uid="{00000000-0005-0000-0000-00002A910000}"/>
    <cellStyle name="Normal 7 9 2 2 3 2" xfId="36670" xr:uid="{00000000-0005-0000-0000-00002B910000}"/>
    <cellStyle name="Normal 7 9 2 2 3 2 2" xfId="36671" xr:uid="{00000000-0005-0000-0000-00002C910000}"/>
    <cellStyle name="Normal 7 9 2 2 3 2 2 2" xfId="36672" xr:uid="{00000000-0005-0000-0000-00002D910000}"/>
    <cellStyle name="Normal 7 9 2 2 3 2 3" xfId="36673" xr:uid="{00000000-0005-0000-0000-00002E910000}"/>
    <cellStyle name="Normal 7 9 2 2 3 3" xfId="36674" xr:uid="{00000000-0005-0000-0000-00002F910000}"/>
    <cellStyle name="Normal 7 9 2 2 3 3 2" xfId="36675" xr:uid="{00000000-0005-0000-0000-000030910000}"/>
    <cellStyle name="Normal 7 9 2 2 3 4" xfId="36676" xr:uid="{00000000-0005-0000-0000-000031910000}"/>
    <cellStyle name="Normal 7 9 2 2 4" xfId="36677" xr:uid="{00000000-0005-0000-0000-000032910000}"/>
    <cellStyle name="Normal 7 9 2 2 4 2" xfId="36678" xr:uid="{00000000-0005-0000-0000-000033910000}"/>
    <cellStyle name="Normal 7 9 2 2 4 2 2" xfId="36679" xr:uid="{00000000-0005-0000-0000-000034910000}"/>
    <cellStyle name="Normal 7 9 2 2 4 2 2 2" xfId="36680" xr:uid="{00000000-0005-0000-0000-000035910000}"/>
    <cellStyle name="Normal 7 9 2 2 4 2 3" xfId="36681" xr:uid="{00000000-0005-0000-0000-000036910000}"/>
    <cellStyle name="Normal 7 9 2 2 4 3" xfId="36682" xr:uid="{00000000-0005-0000-0000-000037910000}"/>
    <cellStyle name="Normal 7 9 2 2 4 3 2" xfId="36683" xr:uid="{00000000-0005-0000-0000-000038910000}"/>
    <cellStyle name="Normal 7 9 2 2 4 4" xfId="36684" xr:uid="{00000000-0005-0000-0000-000039910000}"/>
    <cellStyle name="Normal 7 9 2 2 5" xfId="36685" xr:uid="{00000000-0005-0000-0000-00003A910000}"/>
    <cellStyle name="Normal 7 9 2 2 5 2" xfId="36686" xr:uid="{00000000-0005-0000-0000-00003B910000}"/>
    <cellStyle name="Normal 7 9 2 2 5 2 2" xfId="36687" xr:uid="{00000000-0005-0000-0000-00003C910000}"/>
    <cellStyle name="Normal 7 9 2 2 5 2 2 2" xfId="36688" xr:uid="{00000000-0005-0000-0000-00003D910000}"/>
    <cellStyle name="Normal 7 9 2 2 5 2 3" xfId="36689" xr:uid="{00000000-0005-0000-0000-00003E910000}"/>
    <cellStyle name="Normal 7 9 2 2 5 3" xfId="36690" xr:uid="{00000000-0005-0000-0000-00003F910000}"/>
    <cellStyle name="Normal 7 9 2 2 5 3 2" xfId="36691" xr:uid="{00000000-0005-0000-0000-000040910000}"/>
    <cellStyle name="Normal 7 9 2 2 5 4" xfId="36692" xr:uid="{00000000-0005-0000-0000-000041910000}"/>
    <cellStyle name="Normal 7 9 2 2 6" xfId="36693" xr:uid="{00000000-0005-0000-0000-000042910000}"/>
    <cellStyle name="Normal 7 9 2 2 6 2" xfId="36694" xr:uid="{00000000-0005-0000-0000-000043910000}"/>
    <cellStyle name="Normal 7 9 2 2 6 2 2" xfId="36695" xr:uid="{00000000-0005-0000-0000-000044910000}"/>
    <cellStyle name="Normal 7 9 2 2 6 3" xfId="36696" xr:uid="{00000000-0005-0000-0000-000045910000}"/>
    <cellStyle name="Normal 7 9 2 2 7" xfId="36697" xr:uid="{00000000-0005-0000-0000-000046910000}"/>
    <cellStyle name="Normal 7 9 2 2 7 2" xfId="36698" xr:uid="{00000000-0005-0000-0000-000047910000}"/>
    <cellStyle name="Normal 7 9 2 2 8" xfId="36699" xr:uid="{00000000-0005-0000-0000-000048910000}"/>
    <cellStyle name="Normal 7 9 2 2 8 2" xfId="36700" xr:uid="{00000000-0005-0000-0000-000049910000}"/>
    <cellStyle name="Normal 7 9 2 2 9" xfId="36701" xr:uid="{00000000-0005-0000-0000-00004A910000}"/>
    <cellStyle name="Normal 7 9 2 3" xfId="36702" xr:uid="{00000000-0005-0000-0000-00004B910000}"/>
    <cellStyle name="Normal 7 9 2 3 2" xfId="36703" xr:uid="{00000000-0005-0000-0000-00004C910000}"/>
    <cellStyle name="Normal 7 9 2 3 2 2" xfId="36704" xr:uid="{00000000-0005-0000-0000-00004D910000}"/>
    <cellStyle name="Normal 7 9 2 3 2 2 2" xfId="36705" xr:uid="{00000000-0005-0000-0000-00004E910000}"/>
    <cellStyle name="Normal 7 9 2 3 2 2 2 2" xfId="36706" xr:uid="{00000000-0005-0000-0000-00004F910000}"/>
    <cellStyle name="Normal 7 9 2 3 2 2 3" xfId="36707" xr:uid="{00000000-0005-0000-0000-000050910000}"/>
    <cellStyle name="Normal 7 9 2 3 2 3" xfId="36708" xr:uid="{00000000-0005-0000-0000-000051910000}"/>
    <cellStyle name="Normal 7 9 2 3 2 3 2" xfId="36709" xr:uid="{00000000-0005-0000-0000-000052910000}"/>
    <cellStyle name="Normal 7 9 2 3 2 4" xfId="36710" xr:uid="{00000000-0005-0000-0000-000053910000}"/>
    <cellStyle name="Normal 7 9 2 3 3" xfId="36711" xr:uid="{00000000-0005-0000-0000-000054910000}"/>
    <cellStyle name="Normal 7 9 2 3 3 2" xfId="36712" xr:uid="{00000000-0005-0000-0000-000055910000}"/>
    <cellStyle name="Normal 7 9 2 3 3 2 2" xfId="36713" xr:uid="{00000000-0005-0000-0000-000056910000}"/>
    <cellStyle name="Normal 7 9 2 3 3 2 2 2" xfId="36714" xr:uid="{00000000-0005-0000-0000-000057910000}"/>
    <cellStyle name="Normal 7 9 2 3 3 2 3" xfId="36715" xr:uid="{00000000-0005-0000-0000-000058910000}"/>
    <cellStyle name="Normal 7 9 2 3 3 3" xfId="36716" xr:uid="{00000000-0005-0000-0000-000059910000}"/>
    <cellStyle name="Normal 7 9 2 3 3 3 2" xfId="36717" xr:uid="{00000000-0005-0000-0000-00005A910000}"/>
    <cellStyle name="Normal 7 9 2 3 3 4" xfId="36718" xr:uid="{00000000-0005-0000-0000-00005B910000}"/>
    <cellStyle name="Normal 7 9 2 3 4" xfId="36719" xr:uid="{00000000-0005-0000-0000-00005C910000}"/>
    <cellStyle name="Normal 7 9 2 3 4 2" xfId="36720" xr:uid="{00000000-0005-0000-0000-00005D910000}"/>
    <cellStyle name="Normal 7 9 2 3 4 2 2" xfId="36721" xr:uid="{00000000-0005-0000-0000-00005E910000}"/>
    <cellStyle name="Normal 7 9 2 3 4 2 2 2" xfId="36722" xr:uid="{00000000-0005-0000-0000-00005F910000}"/>
    <cellStyle name="Normal 7 9 2 3 4 2 3" xfId="36723" xr:uid="{00000000-0005-0000-0000-000060910000}"/>
    <cellStyle name="Normal 7 9 2 3 4 3" xfId="36724" xr:uid="{00000000-0005-0000-0000-000061910000}"/>
    <cellStyle name="Normal 7 9 2 3 4 3 2" xfId="36725" xr:uid="{00000000-0005-0000-0000-000062910000}"/>
    <cellStyle name="Normal 7 9 2 3 4 4" xfId="36726" xr:uid="{00000000-0005-0000-0000-000063910000}"/>
    <cellStyle name="Normal 7 9 2 3 5" xfId="36727" xr:uid="{00000000-0005-0000-0000-000064910000}"/>
    <cellStyle name="Normal 7 9 2 3 5 2" xfId="36728" xr:uid="{00000000-0005-0000-0000-000065910000}"/>
    <cellStyle name="Normal 7 9 2 3 5 2 2" xfId="36729" xr:uid="{00000000-0005-0000-0000-000066910000}"/>
    <cellStyle name="Normal 7 9 2 3 5 3" xfId="36730" xr:uid="{00000000-0005-0000-0000-000067910000}"/>
    <cellStyle name="Normal 7 9 2 3 6" xfId="36731" xr:uid="{00000000-0005-0000-0000-000068910000}"/>
    <cellStyle name="Normal 7 9 2 3 6 2" xfId="36732" xr:uid="{00000000-0005-0000-0000-000069910000}"/>
    <cellStyle name="Normal 7 9 2 3 7" xfId="36733" xr:uid="{00000000-0005-0000-0000-00006A910000}"/>
    <cellStyle name="Normal 7 9 2 4" xfId="36734" xr:uid="{00000000-0005-0000-0000-00006B910000}"/>
    <cellStyle name="Normal 7 9 2 4 2" xfId="36735" xr:uid="{00000000-0005-0000-0000-00006C910000}"/>
    <cellStyle name="Normal 7 9 2 4 2 2" xfId="36736" xr:uid="{00000000-0005-0000-0000-00006D910000}"/>
    <cellStyle name="Normal 7 9 2 4 2 2 2" xfId="36737" xr:uid="{00000000-0005-0000-0000-00006E910000}"/>
    <cellStyle name="Normal 7 9 2 4 2 3" xfId="36738" xr:uid="{00000000-0005-0000-0000-00006F910000}"/>
    <cellStyle name="Normal 7 9 2 4 3" xfId="36739" xr:uid="{00000000-0005-0000-0000-000070910000}"/>
    <cellStyle name="Normal 7 9 2 4 3 2" xfId="36740" xr:uid="{00000000-0005-0000-0000-000071910000}"/>
    <cellStyle name="Normal 7 9 2 4 4" xfId="36741" xr:uid="{00000000-0005-0000-0000-000072910000}"/>
    <cellStyle name="Normal 7 9 2 5" xfId="36742" xr:uid="{00000000-0005-0000-0000-000073910000}"/>
    <cellStyle name="Normal 7 9 2 5 2" xfId="36743" xr:uid="{00000000-0005-0000-0000-000074910000}"/>
    <cellStyle name="Normal 7 9 2 5 2 2" xfId="36744" xr:uid="{00000000-0005-0000-0000-000075910000}"/>
    <cellStyle name="Normal 7 9 2 5 2 2 2" xfId="36745" xr:uid="{00000000-0005-0000-0000-000076910000}"/>
    <cellStyle name="Normal 7 9 2 5 2 3" xfId="36746" xr:uid="{00000000-0005-0000-0000-000077910000}"/>
    <cellStyle name="Normal 7 9 2 5 3" xfId="36747" xr:uid="{00000000-0005-0000-0000-000078910000}"/>
    <cellStyle name="Normal 7 9 2 5 3 2" xfId="36748" xr:uid="{00000000-0005-0000-0000-000079910000}"/>
    <cellStyle name="Normal 7 9 2 5 4" xfId="36749" xr:uid="{00000000-0005-0000-0000-00007A910000}"/>
    <cellStyle name="Normal 7 9 2 6" xfId="36750" xr:uid="{00000000-0005-0000-0000-00007B910000}"/>
    <cellStyle name="Normal 7 9 2 6 2" xfId="36751" xr:uid="{00000000-0005-0000-0000-00007C910000}"/>
    <cellStyle name="Normal 7 9 2 6 2 2" xfId="36752" xr:uid="{00000000-0005-0000-0000-00007D910000}"/>
    <cellStyle name="Normal 7 9 2 6 2 2 2" xfId="36753" xr:uid="{00000000-0005-0000-0000-00007E910000}"/>
    <cellStyle name="Normal 7 9 2 6 2 3" xfId="36754" xr:uid="{00000000-0005-0000-0000-00007F910000}"/>
    <cellStyle name="Normal 7 9 2 6 3" xfId="36755" xr:uid="{00000000-0005-0000-0000-000080910000}"/>
    <cellStyle name="Normal 7 9 2 6 3 2" xfId="36756" xr:uid="{00000000-0005-0000-0000-000081910000}"/>
    <cellStyle name="Normal 7 9 2 6 4" xfId="36757" xr:uid="{00000000-0005-0000-0000-000082910000}"/>
    <cellStyle name="Normal 7 9 2 7" xfId="36758" xr:uid="{00000000-0005-0000-0000-000083910000}"/>
    <cellStyle name="Normal 7 9 2 7 2" xfId="36759" xr:uid="{00000000-0005-0000-0000-000084910000}"/>
    <cellStyle name="Normal 7 9 2 7 2 2" xfId="36760" xr:uid="{00000000-0005-0000-0000-000085910000}"/>
    <cellStyle name="Normal 7 9 2 7 2 2 2" xfId="36761" xr:uid="{00000000-0005-0000-0000-000086910000}"/>
    <cellStyle name="Normal 7 9 2 7 2 3" xfId="36762" xr:uid="{00000000-0005-0000-0000-000087910000}"/>
    <cellStyle name="Normal 7 9 2 7 3" xfId="36763" xr:uid="{00000000-0005-0000-0000-000088910000}"/>
    <cellStyle name="Normal 7 9 2 7 3 2" xfId="36764" xr:uid="{00000000-0005-0000-0000-000089910000}"/>
    <cellStyle name="Normal 7 9 2 7 4" xfId="36765" xr:uid="{00000000-0005-0000-0000-00008A910000}"/>
    <cellStyle name="Normal 7 9 2 8" xfId="36766" xr:uid="{00000000-0005-0000-0000-00008B910000}"/>
    <cellStyle name="Normal 7 9 2 8 2" xfId="36767" xr:uid="{00000000-0005-0000-0000-00008C910000}"/>
    <cellStyle name="Normal 7 9 2 8 2 2" xfId="36768" xr:uid="{00000000-0005-0000-0000-00008D910000}"/>
    <cellStyle name="Normal 7 9 2 8 3" xfId="36769" xr:uid="{00000000-0005-0000-0000-00008E910000}"/>
    <cellStyle name="Normal 7 9 2 9" xfId="36770" xr:uid="{00000000-0005-0000-0000-00008F910000}"/>
    <cellStyle name="Normal 7 9 2 9 2" xfId="36771" xr:uid="{00000000-0005-0000-0000-000090910000}"/>
    <cellStyle name="Normal 7 9 3" xfId="36772" xr:uid="{00000000-0005-0000-0000-000091910000}"/>
    <cellStyle name="Normal 7 9 3 10" xfId="36773" xr:uid="{00000000-0005-0000-0000-000092910000}"/>
    <cellStyle name="Normal 7 9 3 2" xfId="36774" xr:uid="{00000000-0005-0000-0000-000093910000}"/>
    <cellStyle name="Normal 7 9 3 2 2" xfId="36775" xr:uid="{00000000-0005-0000-0000-000094910000}"/>
    <cellStyle name="Normal 7 9 3 2 2 2" xfId="36776" xr:uid="{00000000-0005-0000-0000-000095910000}"/>
    <cellStyle name="Normal 7 9 3 2 2 2 2" xfId="36777" xr:uid="{00000000-0005-0000-0000-000096910000}"/>
    <cellStyle name="Normal 7 9 3 2 2 2 2 2" xfId="36778" xr:uid="{00000000-0005-0000-0000-000097910000}"/>
    <cellStyle name="Normal 7 9 3 2 2 2 3" xfId="36779" xr:uid="{00000000-0005-0000-0000-000098910000}"/>
    <cellStyle name="Normal 7 9 3 2 2 3" xfId="36780" xr:uid="{00000000-0005-0000-0000-000099910000}"/>
    <cellStyle name="Normal 7 9 3 2 2 3 2" xfId="36781" xr:uid="{00000000-0005-0000-0000-00009A910000}"/>
    <cellStyle name="Normal 7 9 3 2 2 4" xfId="36782" xr:uid="{00000000-0005-0000-0000-00009B910000}"/>
    <cellStyle name="Normal 7 9 3 2 3" xfId="36783" xr:uid="{00000000-0005-0000-0000-00009C910000}"/>
    <cellStyle name="Normal 7 9 3 2 3 2" xfId="36784" xr:uid="{00000000-0005-0000-0000-00009D910000}"/>
    <cellStyle name="Normal 7 9 3 2 3 2 2" xfId="36785" xr:uid="{00000000-0005-0000-0000-00009E910000}"/>
    <cellStyle name="Normal 7 9 3 2 3 2 2 2" xfId="36786" xr:uid="{00000000-0005-0000-0000-00009F910000}"/>
    <cellStyle name="Normal 7 9 3 2 3 2 3" xfId="36787" xr:uid="{00000000-0005-0000-0000-0000A0910000}"/>
    <cellStyle name="Normal 7 9 3 2 3 3" xfId="36788" xr:uid="{00000000-0005-0000-0000-0000A1910000}"/>
    <cellStyle name="Normal 7 9 3 2 3 3 2" xfId="36789" xr:uid="{00000000-0005-0000-0000-0000A2910000}"/>
    <cellStyle name="Normal 7 9 3 2 3 4" xfId="36790" xr:uid="{00000000-0005-0000-0000-0000A3910000}"/>
    <cellStyle name="Normal 7 9 3 2 4" xfId="36791" xr:uid="{00000000-0005-0000-0000-0000A4910000}"/>
    <cellStyle name="Normal 7 9 3 2 4 2" xfId="36792" xr:uid="{00000000-0005-0000-0000-0000A5910000}"/>
    <cellStyle name="Normal 7 9 3 2 4 2 2" xfId="36793" xr:uid="{00000000-0005-0000-0000-0000A6910000}"/>
    <cellStyle name="Normal 7 9 3 2 4 2 2 2" xfId="36794" xr:uid="{00000000-0005-0000-0000-0000A7910000}"/>
    <cellStyle name="Normal 7 9 3 2 4 2 3" xfId="36795" xr:uid="{00000000-0005-0000-0000-0000A8910000}"/>
    <cellStyle name="Normal 7 9 3 2 4 3" xfId="36796" xr:uid="{00000000-0005-0000-0000-0000A9910000}"/>
    <cellStyle name="Normal 7 9 3 2 4 3 2" xfId="36797" xr:uid="{00000000-0005-0000-0000-0000AA910000}"/>
    <cellStyle name="Normal 7 9 3 2 4 4" xfId="36798" xr:uid="{00000000-0005-0000-0000-0000AB910000}"/>
    <cellStyle name="Normal 7 9 3 2 5" xfId="36799" xr:uid="{00000000-0005-0000-0000-0000AC910000}"/>
    <cellStyle name="Normal 7 9 3 2 5 2" xfId="36800" xr:uid="{00000000-0005-0000-0000-0000AD910000}"/>
    <cellStyle name="Normal 7 9 3 2 5 2 2" xfId="36801" xr:uid="{00000000-0005-0000-0000-0000AE910000}"/>
    <cellStyle name="Normal 7 9 3 2 5 3" xfId="36802" xr:uid="{00000000-0005-0000-0000-0000AF910000}"/>
    <cellStyle name="Normal 7 9 3 2 6" xfId="36803" xr:uid="{00000000-0005-0000-0000-0000B0910000}"/>
    <cellStyle name="Normal 7 9 3 2 6 2" xfId="36804" xr:uid="{00000000-0005-0000-0000-0000B1910000}"/>
    <cellStyle name="Normal 7 9 3 2 7" xfId="36805" xr:uid="{00000000-0005-0000-0000-0000B2910000}"/>
    <cellStyle name="Normal 7 9 3 3" xfId="36806" xr:uid="{00000000-0005-0000-0000-0000B3910000}"/>
    <cellStyle name="Normal 7 9 3 3 2" xfId="36807" xr:uid="{00000000-0005-0000-0000-0000B4910000}"/>
    <cellStyle name="Normal 7 9 3 3 2 2" xfId="36808" xr:uid="{00000000-0005-0000-0000-0000B5910000}"/>
    <cellStyle name="Normal 7 9 3 3 2 2 2" xfId="36809" xr:uid="{00000000-0005-0000-0000-0000B6910000}"/>
    <cellStyle name="Normal 7 9 3 3 2 3" xfId="36810" xr:uid="{00000000-0005-0000-0000-0000B7910000}"/>
    <cellStyle name="Normal 7 9 3 3 3" xfId="36811" xr:uid="{00000000-0005-0000-0000-0000B8910000}"/>
    <cellStyle name="Normal 7 9 3 3 3 2" xfId="36812" xr:uid="{00000000-0005-0000-0000-0000B9910000}"/>
    <cellStyle name="Normal 7 9 3 3 4" xfId="36813" xr:uid="{00000000-0005-0000-0000-0000BA910000}"/>
    <cellStyle name="Normal 7 9 3 4" xfId="36814" xr:uid="{00000000-0005-0000-0000-0000BB910000}"/>
    <cellStyle name="Normal 7 9 3 4 2" xfId="36815" xr:uid="{00000000-0005-0000-0000-0000BC910000}"/>
    <cellStyle name="Normal 7 9 3 4 2 2" xfId="36816" xr:uid="{00000000-0005-0000-0000-0000BD910000}"/>
    <cellStyle name="Normal 7 9 3 4 2 2 2" xfId="36817" xr:uid="{00000000-0005-0000-0000-0000BE910000}"/>
    <cellStyle name="Normal 7 9 3 4 2 3" xfId="36818" xr:uid="{00000000-0005-0000-0000-0000BF910000}"/>
    <cellStyle name="Normal 7 9 3 4 3" xfId="36819" xr:uid="{00000000-0005-0000-0000-0000C0910000}"/>
    <cellStyle name="Normal 7 9 3 4 3 2" xfId="36820" xr:uid="{00000000-0005-0000-0000-0000C1910000}"/>
    <cellStyle name="Normal 7 9 3 4 4" xfId="36821" xr:uid="{00000000-0005-0000-0000-0000C2910000}"/>
    <cellStyle name="Normal 7 9 3 5" xfId="36822" xr:uid="{00000000-0005-0000-0000-0000C3910000}"/>
    <cellStyle name="Normal 7 9 3 5 2" xfId="36823" xr:uid="{00000000-0005-0000-0000-0000C4910000}"/>
    <cellStyle name="Normal 7 9 3 5 2 2" xfId="36824" xr:uid="{00000000-0005-0000-0000-0000C5910000}"/>
    <cellStyle name="Normal 7 9 3 5 2 2 2" xfId="36825" xr:uid="{00000000-0005-0000-0000-0000C6910000}"/>
    <cellStyle name="Normal 7 9 3 5 2 3" xfId="36826" xr:uid="{00000000-0005-0000-0000-0000C7910000}"/>
    <cellStyle name="Normal 7 9 3 5 3" xfId="36827" xr:uid="{00000000-0005-0000-0000-0000C8910000}"/>
    <cellStyle name="Normal 7 9 3 5 3 2" xfId="36828" xr:uid="{00000000-0005-0000-0000-0000C9910000}"/>
    <cellStyle name="Normal 7 9 3 5 4" xfId="36829" xr:uid="{00000000-0005-0000-0000-0000CA910000}"/>
    <cellStyle name="Normal 7 9 3 6" xfId="36830" xr:uid="{00000000-0005-0000-0000-0000CB910000}"/>
    <cellStyle name="Normal 7 9 3 6 2" xfId="36831" xr:uid="{00000000-0005-0000-0000-0000CC910000}"/>
    <cellStyle name="Normal 7 9 3 6 2 2" xfId="36832" xr:uid="{00000000-0005-0000-0000-0000CD910000}"/>
    <cellStyle name="Normal 7 9 3 6 2 2 2" xfId="36833" xr:uid="{00000000-0005-0000-0000-0000CE910000}"/>
    <cellStyle name="Normal 7 9 3 6 2 3" xfId="36834" xr:uid="{00000000-0005-0000-0000-0000CF910000}"/>
    <cellStyle name="Normal 7 9 3 6 3" xfId="36835" xr:uid="{00000000-0005-0000-0000-0000D0910000}"/>
    <cellStyle name="Normal 7 9 3 6 3 2" xfId="36836" xr:uid="{00000000-0005-0000-0000-0000D1910000}"/>
    <cellStyle name="Normal 7 9 3 6 4" xfId="36837" xr:uid="{00000000-0005-0000-0000-0000D2910000}"/>
    <cellStyle name="Normal 7 9 3 7" xfId="36838" xr:uid="{00000000-0005-0000-0000-0000D3910000}"/>
    <cellStyle name="Normal 7 9 3 7 2" xfId="36839" xr:uid="{00000000-0005-0000-0000-0000D4910000}"/>
    <cellStyle name="Normal 7 9 3 7 2 2" xfId="36840" xr:uid="{00000000-0005-0000-0000-0000D5910000}"/>
    <cellStyle name="Normal 7 9 3 7 3" xfId="36841" xr:uid="{00000000-0005-0000-0000-0000D6910000}"/>
    <cellStyle name="Normal 7 9 3 8" xfId="36842" xr:uid="{00000000-0005-0000-0000-0000D7910000}"/>
    <cellStyle name="Normal 7 9 3 8 2" xfId="36843" xr:uid="{00000000-0005-0000-0000-0000D8910000}"/>
    <cellStyle name="Normal 7 9 3 9" xfId="36844" xr:uid="{00000000-0005-0000-0000-0000D9910000}"/>
    <cellStyle name="Normal 7 9 3 9 2" xfId="36845" xr:uid="{00000000-0005-0000-0000-0000DA910000}"/>
    <cellStyle name="Normal 7 9 4" xfId="36846" xr:uid="{00000000-0005-0000-0000-0000DB910000}"/>
    <cellStyle name="Normal 7 9 4 2" xfId="36847" xr:uid="{00000000-0005-0000-0000-0000DC910000}"/>
    <cellStyle name="Normal 7 9 4 2 2" xfId="36848" xr:uid="{00000000-0005-0000-0000-0000DD910000}"/>
    <cellStyle name="Normal 7 9 4 2 2 2" xfId="36849" xr:uid="{00000000-0005-0000-0000-0000DE910000}"/>
    <cellStyle name="Normal 7 9 4 2 2 2 2" xfId="36850" xr:uid="{00000000-0005-0000-0000-0000DF910000}"/>
    <cellStyle name="Normal 7 9 4 2 2 2 2 2" xfId="36851" xr:uid="{00000000-0005-0000-0000-0000E0910000}"/>
    <cellStyle name="Normal 7 9 4 2 2 2 3" xfId="36852" xr:uid="{00000000-0005-0000-0000-0000E1910000}"/>
    <cellStyle name="Normal 7 9 4 2 2 3" xfId="36853" xr:uid="{00000000-0005-0000-0000-0000E2910000}"/>
    <cellStyle name="Normal 7 9 4 2 2 3 2" xfId="36854" xr:uid="{00000000-0005-0000-0000-0000E3910000}"/>
    <cellStyle name="Normal 7 9 4 2 2 4" xfId="36855" xr:uid="{00000000-0005-0000-0000-0000E4910000}"/>
    <cellStyle name="Normal 7 9 4 2 3" xfId="36856" xr:uid="{00000000-0005-0000-0000-0000E5910000}"/>
    <cellStyle name="Normal 7 9 4 2 3 2" xfId="36857" xr:uid="{00000000-0005-0000-0000-0000E6910000}"/>
    <cellStyle name="Normal 7 9 4 2 3 2 2" xfId="36858" xr:uid="{00000000-0005-0000-0000-0000E7910000}"/>
    <cellStyle name="Normal 7 9 4 2 3 2 2 2" xfId="36859" xr:uid="{00000000-0005-0000-0000-0000E8910000}"/>
    <cellStyle name="Normal 7 9 4 2 3 2 3" xfId="36860" xr:uid="{00000000-0005-0000-0000-0000E9910000}"/>
    <cellStyle name="Normal 7 9 4 2 3 3" xfId="36861" xr:uid="{00000000-0005-0000-0000-0000EA910000}"/>
    <cellStyle name="Normal 7 9 4 2 3 3 2" xfId="36862" xr:uid="{00000000-0005-0000-0000-0000EB910000}"/>
    <cellStyle name="Normal 7 9 4 2 3 4" xfId="36863" xr:uid="{00000000-0005-0000-0000-0000EC910000}"/>
    <cellStyle name="Normal 7 9 4 2 4" xfId="36864" xr:uid="{00000000-0005-0000-0000-0000ED910000}"/>
    <cellStyle name="Normal 7 9 4 2 4 2" xfId="36865" xr:uid="{00000000-0005-0000-0000-0000EE910000}"/>
    <cellStyle name="Normal 7 9 4 2 4 2 2" xfId="36866" xr:uid="{00000000-0005-0000-0000-0000EF910000}"/>
    <cellStyle name="Normal 7 9 4 2 4 2 2 2" xfId="36867" xr:uid="{00000000-0005-0000-0000-0000F0910000}"/>
    <cellStyle name="Normal 7 9 4 2 4 2 3" xfId="36868" xr:uid="{00000000-0005-0000-0000-0000F1910000}"/>
    <cellStyle name="Normal 7 9 4 2 4 3" xfId="36869" xr:uid="{00000000-0005-0000-0000-0000F2910000}"/>
    <cellStyle name="Normal 7 9 4 2 4 3 2" xfId="36870" xr:uid="{00000000-0005-0000-0000-0000F3910000}"/>
    <cellStyle name="Normal 7 9 4 2 4 4" xfId="36871" xr:uid="{00000000-0005-0000-0000-0000F4910000}"/>
    <cellStyle name="Normal 7 9 4 2 5" xfId="36872" xr:uid="{00000000-0005-0000-0000-0000F5910000}"/>
    <cellStyle name="Normal 7 9 4 2 5 2" xfId="36873" xr:uid="{00000000-0005-0000-0000-0000F6910000}"/>
    <cellStyle name="Normal 7 9 4 2 5 2 2" xfId="36874" xr:uid="{00000000-0005-0000-0000-0000F7910000}"/>
    <cellStyle name="Normal 7 9 4 2 5 3" xfId="36875" xr:uid="{00000000-0005-0000-0000-0000F8910000}"/>
    <cellStyle name="Normal 7 9 4 2 6" xfId="36876" xr:uid="{00000000-0005-0000-0000-0000F9910000}"/>
    <cellStyle name="Normal 7 9 4 2 6 2" xfId="36877" xr:uid="{00000000-0005-0000-0000-0000FA910000}"/>
    <cellStyle name="Normal 7 9 4 2 7" xfId="36878" xr:uid="{00000000-0005-0000-0000-0000FB910000}"/>
    <cellStyle name="Normal 7 9 4 3" xfId="36879" xr:uid="{00000000-0005-0000-0000-0000FC910000}"/>
    <cellStyle name="Normal 7 9 4 3 2" xfId="36880" xr:uid="{00000000-0005-0000-0000-0000FD910000}"/>
    <cellStyle name="Normal 7 9 4 3 2 2" xfId="36881" xr:uid="{00000000-0005-0000-0000-0000FE910000}"/>
    <cellStyle name="Normal 7 9 4 3 2 2 2" xfId="36882" xr:uid="{00000000-0005-0000-0000-0000FF910000}"/>
    <cellStyle name="Normal 7 9 4 3 2 3" xfId="36883" xr:uid="{00000000-0005-0000-0000-000000920000}"/>
    <cellStyle name="Normal 7 9 4 3 3" xfId="36884" xr:uid="{00000000-0005-0000-0000-000001920000}"/>
    <cellStyle name="Normal 7 9 4 3 3 2" xfId="36885" xr:uid="{00000000-0005-0000-0000-000002920000}"/>
    <cellStyle name="Normal 7 9 4 3 4" xfId="36886" xr:uid="{00000000-0005-0000-0000-000003920000}"/>
    <cellStyle name="Normal 7 9 4 4" xfId="36887" xr:uid="{00000000-0005-0000-0000-000004920000}"/>
    <cellStyle name="Normal 7 9 4 4 2" xfId="36888" xr:uid="{00000000-0005-0000-0000-000005920000}"/>
    <cellStyle name="Normal 7 9 4 4 2 2" xfId="36889" xr:uid="{00000000-0005-0000-0000-000006920000}"/>
    <cellStyle name="Normal 7 9 4 4 2 2 2" xfId="36890" xr:uid="{00000000-0005-0000-0000-000007920000}"/>
    <cellStyle name="Normal 7 9 4 4 2 3" xfId="36891" xr:uid="{00000000-0005-0000-0000-000008920000}"/>
    <cellStyle name="Normal 7 9 4 4 3" xfId="36892" xr:uid="{00000000-0005-0000-0000-000009920000}"/>
    <cellStyle name="Normal 7 9 4 4 3 2" xfId="36893" xr:uid="{00000000-0005-0000-0000-00000A920000}"/>
    <cellStyle name="Normal 7 9 4 4 4" xfId="36894" xr:uid="{00000000-0005-0000-0000-00000B920000}"/>
    <cellStyle name="Normal 7 9 4 5" xfId="36895" xr:uid="{00000000-0005-0000-0000-00000C920000}"/>
    <cellStyle name="Normal 7 9 4 5 2" xfId="36896" xr:uid="{00000000-0005-0000-0000-00000D920000}"/>
    <cellStyle name="Normal 7 9 4 5 2 2" xfId="36897" xr:uid="{00000000-0005-0000-0000-00000E920000}"/>
    <cellStyle name="Normal 7 9 4 5 2 2 2" xfId="36898" xr:uid="{00000000-0005-0000-0000-00000F920000}"/>
    <cellStyle name="Normal 7 9 4 5 2 3" xfId="36899" xr:uid="{00000000-0005-0000-0000-000010920000}"/>
    <cellStyle name="Normal 7 9 4 5 3" xfId="36900" xr:uid="{00000000-0005-0000-0000-000011920000}"/>
    <cellStyle name="Normal 7 9 4 5 3 2" xfId="36901" xr:uid="{00000000-0005-0000-0000-000012920000}"/>
    <cellStyle name="Normal 7 9 4 5 4" xfId="36902" xr:uid="{00000000-0005-0000-0000-000013920000}"/>
    <cellStyle name="Normal 7 9 4 6" xfId="36903" xr:uid="{00000000-0005-0000-0000-000014920000}"/>
    <cellStyle name="Normal 7 9 4 6 2" xfId="36904" xr:uid="{00000000-0005-0000-0000-000015920000}"/>
    <cellStyle name="Normal 7 9 4 6 2 2" xfId="36905" xr:uid="{00000000-0005-0000-0000-000016920000}"/>
    <cellStyle name="Normal 7 9 4 6 3" xfId="36906" xr:uid="{00000000-0005-0000-0000-000017920000}"/>
    <cellStyle name="Normal 7 9 4 7" xfId="36907" xr:uid="{00000000-0005-0000-0000-000018920000}"/>
    <cellStyle name="Normal 7 9 4 7 2" xfId="36908" xr:uid="{00000000-0005-0000-0000-000019920000}"/>
    <cellStyle name="Normal 7 9 4 8" xfId="36909" xr:uid="{00000000-0005-0000-0000-00001A920000}"/>
    <cellStyle name="Normal 7 9 4 8 2" xfId="36910" xr:uid="{00000000-0005-0000-0000-00001B920000}"/>
    <cellStyle name="Normal 7 9 4 9" xfId="36911" xr:uid="{00000000-0005-0000-0000-00001C920000}"/>
    <cellStyle name="Normal 7 9 5" xfId="36912" xr:uid="{00000000-0005-0000-0000-00001D920000}"/>
    <cellStyle name="Normal 7 9 5 2" xfId="36913" xr:uid="{00000000-0005-0000-0000-00001E920000}"/>
    <cellStyle name="Normal 7 9 5 2 2" xfId="36914" xr:uid="{00000000-0005-0000-0000-00001F920000}"/>
    <cellStyle name="Normal 7 9 5 2 2 2" xfId="36915" xr:uid="{00000000-0005-0000-0000-000020920000}"/>
    <cellStyle name="Normal 7 9 5 2 2 2 2" xfId="36916" xr:uid="{00000000-0005-0000-0000-000021920000}"/>
    <cellStyle name="Normal 7 9 5 2 2 2 2 2" xfId="36917" xr:uid="{00000000-0005-0000-0000-000022920000}"/>
    <cellStyle name="Normal 7 9 5 2 2 2 3" xfId="36918" xr:uid="{00000000-0005-0000-0000-000023920000}"/>
    <cellStyle name="Normal 7 9 5 2 2 3" xfId="36919" xr:uid="{00000000-0005-0000-0000-000024920000}"/>
    <cellStyle name="Normal 7 9 5 2 2 3 2" xfId="36920" xr:uid="{00000000-0005-0000-0000-000025920000}"/>
    <cellStyle name="Normal 7 9 5 2 2 4" xfId="36921" xr:uid="{00000000-0005-0000-0000-000026920000}"/>
    <cellStyle name="Normal 7 9 5 2 3" xfId="36922" xr:uid="{00000000-0005-0000-0000-000027920000}"/>
    <cellStyle name="Normal 7 9 5 2 3 2" xfId="36923" xr:uid="{00000000-0005-0000-0000-000028920000}"/>
    <cellStyle name="Normal 7 9 5 2 3 2 2" xfId="36924" xr:uid="{00000000-0005-0000-0000-000029920000}"/>
    <cellStyle name="Normal 7 9 5 2 3 2 2 2" xfId="36925" xr:uid="{00000000-0005-0000-0000-00002A920000}"/>
    <cellStyle name="Normal 7 9 5 2 3 2 3" xfId="36926" xr:uid="{00000000-0005-0000-0000-00002B920000}"/>
    <cellStyle name="Normal 7 9 5 2 3 3" xfId="36927" xr:uid="{00000000-0005-0000-0000-00002C920000}"/>
    <cellStyle name="Normal 7 9 5 2 3 3 2" xfId="36928" xr:uid="{00000000-0005-0000-0000-00002D920000}"/>
    <cellStyle name="Normal 7 9 5 2 3 4" xfId="36929" xr:uid="{00000000-0005-0000-0000-00002E920000}"/>
    <cellStyle name="Normal 7 9 5 2 4" xfId="36930" xr:uid="{00000000-0005-0000-0000-00002F920000}"/>
    <cellStyle name="Normal 7 9 5 2 4 2" xfId="36931" xr:uid="{00000000-0005-0000-0000-000030920000}"/>
    <cellStyle name="Normal 7 9 5 2 4 2 2" xfId="36932" xr:uid="{00000000-0005-0000-0000-000031920000}"/>
    <cellStyle name="Normal 7 9 5 2 4 2 2 2" xfId="36933" xr:uid="{00000000-0005-0000-0000-000032920000}"/>
    <cellStyle name="Normal 7 9 5 2 4 2 3" xfId="36934" xr:uid="{00000000-0005-0000-0000-000033920000}"/>
    <cellStyle name="Normal 7 9 5 2 4 3" xfId="36935" xr:uid="{00000000-0005-0000-0000-000034920000}"/>
    <cellStyle name="Normal 7 9 5 2 4 3 2" xfId="36936" xr:uid="{00000000-0005-0000-0000-000035920000}"/>
    <cellStyle name="Normal 7 9 5 2 4 4" xfId="36937" xr:uid="{00000000-0005-0000-0000-000036920000}"/>
    <cellStyle name="Normal 7 9 5 2 5" xfId="36938" xr:uid="{00000000-0005-0000-0000-000037920000}"/>
    <cellStyle name="Normal 7 9 5 2 5 2" xfId="36939" xr:uid="{00000000-0005-0000-0000-000038920000}"/>
    <cellStyle name="Normal 7 9 5 2 5 2 2" xfId="36940" xr:uid="{00000000-0005-0000-0000-000039920000}"/>
    <cellStyle name="Normal 7 9 5 2 5 3" xfId="36941" xr:uid="{00000000-0005-0000-0000-00003A920000}"/>
    <cellStyle name="Normal 7 9 5 2 6" xfId="36942" xr:uid="{00000000-0005-0000-0000-00003B920000}"/>
    <cellStyle name="Normal 7 9 5 2 6 2" xfId="36943" xr:uid="{00000000-0005-0000-0000-00003C920000}"/>
    <cellStyle name="Normal 7 9 5 2 7" xfId="36944" xr:uid="{00000000-0005-0000-0000-00003D920000}"/>
    <cellStyle name="Normal 7 9 5 3" xfId="36945" xr:uid="{00000000-0005-0000-0000-00003E920000}"/>
    <cellStyle name="Normal 7 9 5 3 2" xfId="36946" xr:uid="{00000000-0005-0000-0000-00003F920000}"/>
    <cellStyle name="Normal 7 9 5 3 2 2" xfId="36947" xr:uid="{00000000-0005-0000-0000-000040920000}"/>
    <cellStyle name="Normal 7 9 5 3 2 2 2" xfId="36948" xr:uid="{00000000-0005-0000-0000-000041920000}"/>
    <cellStyle name="Normal 7 9 5 3 2 3" xfId="36949" xr:uid="{00000000-0005-0000-0000-000042920000}"/>
    <cellStyle name="Normal 7 9 5 3 3" xfId="36950" xr:uid="{00000000-0005-0000-0000-000043920000}"/>
    <cellStyle name="Normal 7 9 5 3 3 2" xfId="36951" xr:uid="{00000000-0005-0000-0000-000044920000}"/>
    <cellStyle name="Normal 7 9 5 3 4" xfId="36952" xr:uid="{00000000-0005-0000-0000-000045920000}"/>
    <cellStyle name="Normal 7 9 5 4" xfId="36953" xr:uid="{00000000-0005-0000-0000-000046920000}"/>
    <cellStyle name="Normal 7 9 5 4 2" xfId="36954" xr:uid="{00000000-0005-0000-0000-000047920000}"/>
    <cellStyle name="Normal 7 9 5 4 2 2" xfId="36955" xr:uid="{00000000-0005-0000-0000-000048920000}"/>
    <cellStyle name="Normal 7 9 5 4 2 2 2" xfId="36956" xr:uid="{00000000-0005-0000-0000-000049920000}"/>
    <cellStyle name="Normal 7 9 5 4 2 3" xfId="36957" xr:uid="{00000000-0005-0000-0000-00004A920000}"/>
    <cellStyle name="Normal 7 9 5 4 3" xfId="36958" xr:uid="{00000000-0005-0000-0000-00004B920000}"/>
    <cellStyle name="Normal 7 9 5 4 3 2" xfId="36959" xr:uid="{00000000-0005-0000-0000-00004C920000}"/>
    <cellStyle name="Normal 7 9 5 4 4" xfId="36960" xr:uid="{00000000-0005-0000-0000-00004D920000}"/>
    <cellStyle name="Normal 7 9 5 5" xfId="36961" xr:uid="{00000000-0005-0000-0000-00004E920000}"/>
    <cellStyle name="Normal 7 9 5 5 2" xfId="36962" xr:uid="{00000000-0005-0000-0000-00004F920000}"/>
    <cellStyle name="Normal 7 9 5 5 2 2" xfId="36963" xr:uid="{00000000-0005-0000-0000-000050920000}"/>
    <cellStyle name="Normal 7 9 5 5 2 2 2" xfId="36964" xr:uid="{00000000-0005-0000-0000-000051920000}"/>
    <cellStyle name="Normal 7 9 5 5 2 3" xfId="36965" xr:uid="{00000000-0005-0000-0000-000052920000}"/>
    <cellStyle name="Normal 7 9 5 5 3" xfId="36966" xr:uid="{00000000-0005-0000-0000-000053920000}"/>
    <cellStyle name="Normal 7 9 5 5 3 2" xfId="36967" xr:uid="{00000000-0005-0000-0000-000054920000}"/>
    <cellStyle name="Normal 7 9 5 5 4" xfId="36968" xr:uid="{00000000-0005-0000-0000-000055920000}"/>
    <cellStyle name="Normal 7 9 5 6" xfId="36969" xr:uid="{00000000-0005-0000-0000-000056920000}"/>
    <cellStyle name="Normal 7 9 5 6 2" xfId="36970" xr:uid="{00000000-0005-0000-0000-000057920000}"/>
    <cellStyle name="Normal 7 9 5 6 2 2" xfId="36971" xr:uid="{00000000-0005-0000-0000-000058920000}"/>
    <cellStyle name="Normal 7 9 5 6 3" xfId="36972" xr:uid="{00000000-0005-0000-0000-000059920000}"/>
    <cellStyle name="Normal 7 9 5 7" xfId="36973" xr:uid="{00000000-0005-0000-0000-00005A920000}"/>
    <cellStyle name="Normal 7 9 5 7 2" xfId="36974" xr:uid="{00000000-0005-0000-0000-00005B920000}"/>
    <cellStyle name="Normal 7 9 5 8" xfId="36975" xr:uid="{00000000-0005-0000-0000-00005C920000}"/>
    <cellStyle name="Normal 7 9 6" xfId="36976" xr:uid="{00000000-0005-0000-0000-00005D920000}"/>
    <cellStyle name="Normal 7 9 6 2" xfId="36977" xr:uid="{00000000-0005-0000-0000-00005E920000}"/>
    <cellStyle name="Normal 7 9 6 2 2" xfId="36978" xr:uid="{00000000-0005-0000-0000-00005F920000}"/>
    <cellStyle name="Normal 7 9 6 2 2 2" xfId="36979" xr:uid="{00000000-0005-0000-0000-000060920000}"/>
    <cellStyle name="Normal 7 9 6 2 2 2 2" xfId="36980" xr:uid="{00000000-0005-0000-0000-000061920000}"/>
    <cellStyle name="Normal 7 9 6 2 2 3" xfId="36981" xr:uid="{00000000-0005-0000-0000-000062920000}"/>
    <cellStyle name="Normal 7 9 6 2 3" xfId="36982" xr:uid="{00000000-0005-0000-0000-000063920000}"/>
    <cellStyle name="Normal 7 9 6 2 3 2" xfId="36983" xr:uid="{00000000-0005-0000-0000-000064920000}"/>
    <cellStyle name="Normal 7 9 6 2 4" xfId="36984" xr:uid="{00000000-0005-0000-0000-000065920000}"/>
    <cellStyle name="Normal 7 9 6 3" xfId="36985" xr:uid="{00000000-0005-0000-0000-000066920000}"/>
    <cellStyle name="Normal 7 9 6 3 2" xfId="36986" xr:uid="{00000000-0005-0000-0000-000067920000}"/>
    <cellStyle name="Normal 7 9 6 3 2 2" xfId="36987" xr:uid="{00000000-0005-0000-0000-000068920000}"/>
    <cellStyle name="Normal 7 9 6 3 2 2 2" xfId="36988" xr:uid="{00000000-0005-0000-0000-000069920000}"/>
    <cellStyle name="Normal 7 9 6 3 2 3" xfId="36989" xr:uid="{00000000-0005-0000-0000-00006A920000}"/>
    <cellStyle name="Normal 7 9 6 3 3" xfId="36990" xr:uid="{00000000-0005-0000-0000-00006B920000}"/>
    <cellStyle name="Normal 7 9 6 3 3 2" xfId="36991" xr:uid="{00000000-0005-0000-0000-00006C920000}"/>
    <cellStyle name="Normal 7 9 6 3 4" xfId="36992" xr:uid="{00000000-0005-0000-0000-00006D920000}"/>
    <cellStyle name="Normal 7 9 6 4" xfId="36993" xr:uid="{00000000-0005-0000-0000-00006E920000}"/>
    <cellStyle name="Normal 7 9 6 4 2" xfId="36994" xr:uid="{00000000-0005-0000-0000-00006F920000}"/>
    <cellStyle name="Normal 7 9 6 4 2 2" xfId="36995" xr:uid="{00000000-0005-0000-0000-000070920000}"/>
    <cellStyle name="Normal 7 9 6 4 2 2 2" xfId="36996" xr:uid="{00000000-0005-0000-0000-000071920000}"/>
    <cellStyle name="Normal 7 9 6 4 2 3" xfId="36997" xr:uid="{00000000-0005-0000-0000-000072920000}"/>
    <cellStyle name="Normal 7 9 6 4 3" xfId="36998" xr:uid="{00000000-0005-0000-0000-000073920000}"/>
    <cellStyle name="Normal 7 9 6 4 3 2" xfId="36999" xr:uid="{00000000-0005-0000-0000-000074920000}"/>
    <cellStyle name="Normal 7 9 6 4 4" xfId="37000" xr:uid="{00000000-0005-0000-0000-000075920000}"/>
    <cellStyle name="Normal 7 9 6 5" xfId="37001" xr:uid="{00000000-0005-0000-0000-000076920000}"/>
    <cellStyle name="Normal 7 9 6 5 2" xfId="37002" xr:uid="{00000000-0005-0000-0000-000077920000}"/>
    <cellStyle name="Normal 7 9 6 5 2 2" xfId="37003" xr:uid="{00000000-0005-0000-0000-000078920000}"/>
    <cellStyle name="Normal 7 9 6 5 3" xfId="37004" xr:uid="{00000000-0005-0000-0000-000079920000}"/>
    <cellStyle name="Normal 7 9 6 6" xfId="37005" xr:uid="{00000000-0005-0000-0000-00007A920000}"/>
    <cellStyle name="Normal 7 9 6 6 2" xfId="37006" xr:uid="{00000000-0005-0000-0000-00007B920000}"/>
    <cellStyle name="Normal 7 9 6 7" xfId="37007" xr:uid="{00000000-0005-0000-0000-00007C920000}"/>
    <cellStyle name="Normal 7 9 7" xfId="37008" xr:uid="{00000000-0005-0000-0000-00007D920000}"/>
    <cellStyle name="Normal 7 9 7 2" xfId="37009" xr:uid="{00000000-0005-0000-0000-00007E920000}"/>
    <cellStyle name="Normal 7 9 7 2 2" xfId="37010" xr:uid="{00000000-0005-0000-0000-00007F920000}"/>
    <cellStyle name="Normal 7 9 7 2 2 2" xfId="37011" xr:uid="{00000000-0005-0000-0000-000080920000}"/>
    <cellStyle name="Normal 7 9 7 2 3" xfId="37012" xr:uid="{00000000-0005-0000-0000-000081920000}"/>
    <cellStyle name="Normal 7 9 7 3" xfId="37013" xr:uid="{00000000-0005-0000-0000-000082920000}"/>
    <cellStyle name="Normal 7 9 7 3 2" xfId="37014" xr:uid="{00000000-0005-0000-0000-000083920000}"/>
    <cellStyle name="Normal 7 9 7 4" xfId="37015" xr:uid="{00000000-0005-0000-0000-000084920000}"/>
    <cellStyle name="Normal 7 9 8" xfId="37016" xr:uid="{00000000-0005-0000-0000-000085920000}"/>
    <cellStyle name="Normal 7 9 8 2" xfId="37017" xr:uid="{00000000-0005-0000-0000-000086920000}"/>
    <cellStyle name="Normal 7 9 8 2 2" xfId="37018" xr:uid="{00000000-0005-0000-0000-000087920000}"/>
    <cellStyle name="Normal 7 9 8 2 2 2" xfId="37019" xr:uid="{00000000-0005-0000-0000-000088920000}"/>
    <cellStyle name="Normal 7 9 8 2 3" xfId="37020" xr:uid="{00000000-0005-0000-0000-000089920000}"/>
    <cellStyle name="Normal 7 9 8 3" xfId="37021" xr:uid="{00000000-0005-0000-0000-00008A920000}"/>
    <cellStyle name="Normal 7 9 8 3 2" xfId="37022" xr:uid="{00000000-0005-0000-0000-00008B920000}"/>
    <cellStyle name="Normal 7 9 8 4" xfId="37023" xr:uid="{00000000-0005-0000-0000-00008C920000}"/>
    <cellStyle name="Normal 7 9 9" xfId="37024" xr:uid="{00000000-0005-0000-0000-00008D920000}"/>
    <cellStyle name="Normal 7 9 9 2" xfId="37025" xr:uid="{00000000-0005-0000-0000-00008E920000}"/>
    <cellStyle name="Normal 7 9 9 2 2" xfId="37026" xr:uid="{00000000-0005-0000-0000-00008F920000}"/>
    <cellStyle name="Normal 7 9 9 2 2 2" xfId="37027" xr:uid="{00000000-0005-0000-0000-000090920000}"/>
    <cellStyle name="Normal 7 9 9 2 3" xfId="37028" xr:uid="{00000000-0005-0000-0000-000091920000}"/>
    <cellStyle name="Normal 7 9 9 3" xfId="37029" xr:uid="{00000000-0005-0000-0000-000092920000}"/>
    <cellStyle name="Normal 7 9 9 3 2" xfId="37030" xr:uid="{00000000-0005-0000-0000-000093920000}"/>
    <cellStyle name="Normal 7 9 9 4" xfId="37031" xr:uid="{00000000-0005-0000-0000-000094920000}"/>
    <cellStyle name="Normal 70" xfId="37032" xr:uid="{00000000-0005-0000-0000-000095920000}"/>
    <cellStyle name="Normal 71" xfId="37033" xr:uid="{00000000-0005-0000-0000-000096920000}"/>
    <cellStyle name="Normal 72" xfId="37034" xr:uid="{00000000-0005-0000-0000-000097920000}"/>
    <cellStyle name="Normal 73" xfId="37035" xr:uid="{00000000-0005-0000-0000-000098920000}"/>
    <cellStyle name="Normal 74" xfId="37036" xr:uid="{00000000-0005-0000-0000-000099920000}"/>
    <cellStyle name="Normal 75" xfId="37037" xr:uid="{00000000-0005-0000-0000-00009A920000}"/>
    <cellStyle name="Normal 76" xfId="37038" xr:uid="{00000000-0005-0000-0000-00009B920000}"/>
    <cellStyle name="Normal 77" xfId="37039" xr:uid="{00000000-0005-0000-0000-00009C920000}"/>
    <cellStyle name="Normal 78" xfId="37040" xr:uid="{00000000-0005-0000-0000-00009D920000}"/>
    <cellStyle name="Normal 79" xfId="37041" xr:uid="{00000000-0005-0000-0000-00009E920000}"/>
    <cellStyle name="Normal 79 2" xfId="37042" xr:uid="{00000000-0005-0000-0000-00009F920000}"/>
    <cellStyle name="Normal 8" xfId="589" xr:uid="{00000000-0005-0000-0000-0000A0920000}"/>
    <cellStyle name="Normal 8 10" xfId="37900" xr:uid="{00000000-0005-0000-0000-0000A1920000}"/>
    <cellStyle name="Normal 8 11" xfId="38106" xr:uid="{00000000-0005-0000-0000-000078000000}"/>
    <cellStyle name="Normal 8 2" xfId="590" xr:uid="{00000000-0005-0000-0000-0000A2920000}"/>
    <cellStyle name="Normal 8 2 2" xfId="591" xr:uid="{00000000-0005-0000-0000-0000A3920000}"/>
    <cellStyle name="Normal 8 2 2 2" xfId="592" xr:uid="{00000000-0005-0000-0000-0000A4920000}"/>
    <cellStyle name="Normal 8 2 2 2 2" xfId="593" xr:uid="{00000000-0005-0000-0000-0000A5920000}"/>
    <cellStyle name="Normal 8 2 2 2 2 2" xfId="37046" xr:uid="{00000000-0005-0000-0000-0000A6920000}"/>
    <cellStyle name="Normal 8 2 2 2 2 3" xfId="37045" xr:uid="{00000000-0005-0000-0000-0000A7920000}"/>
    <cellStyle name="Normal 8 2 2 2 3" xfId="1041" xr:uid="{00000000-0005-0000-0000-0000A8920000}"/>
    <cellStyle name="Normal 8 2 2 2 4" xfId="37047" xr:uid="{00000000-0005-0000-0000-0000A9920000}"/>
    <cellStyle name="Normal 8 2 2 2 5" xfId="37044" xr:uid="{00000000-0005-0000-0000-0000AA920000}"/>
    <cellStyle name="Normal 8 2 2 3" xfId="594" xr:uid="{00000000-0005-0000-0000-0000AB920000}"/>
    <cellStyle name="Normal 8 2 2 4" xfId="37043" xr:uid="{00000000-0005-0000-0000-0000AC920000}"/>
    <cellStyle name="Normal 8 2 3" xfId="595" xr:uid="{00000000-0005-0000-0000-0000AD920000}"/>
    <cellStyle name="Normal 8 2 3 2" xfId="596" xr:uid="{00000000-0005-0000-0000-0000AE920000}"/>
    <cellStyle name="Normal 8 2 3 3" xfId="1244" xr:uid="{00000000-0005-0000-0000-0000AF920000}"/>
    <cellStyle name="Normal 8 2 3 3 2" xfId="37049" xr:uid="{00000000-0005-0000-0000-0000B0920000}"/>
    <cellStyle name="Normal 8 2 3 4" xfId="37048" xr:uid="{00000000-0005-0000-0000-0000B1920000}"/>
    <cellStyle name="Normal 8 2 4" xfId="597" xr:uid="{00000000-0005-0000-0000-0000B2920000}"/>
    <cellStyle name="Normal 8 2 5" xfId="1040" xr:uid="{00000000-0005-0000-0000-0000B3920000}"/>
    <cellStyle name="Normal 8 2 6" xfId="1180" xr:uid="{00000000-0005-0000-0000-0000B4920000}"/>
    <cellStyle name="Normal 8 2 7" xfId="37901" xr:uid="{00000000-0005-0000-0000-0000B5920000}"/>
    <cellStyle name="Normal 8 3" xfId="598" xr:uid="{00000000-0005-0000-0000-0000B6920000}"/>
    <cellStyle name="Normal 8 3 2" xfId="599" xr:uid="{00000000-0005-0000-0000-0000B7920000}"/>
    <cellStyle name="Normal 8 3 2 2" xfId="600" xr:uid="{00000000-0005-0000-0000-0000B8920000}"/>
    <cellStyle name="Normal 8 3 2 2 2" xfId="37053" xr:uid="{00000000-0005-0000-0000-0000B9920000}"/>
    <cellStyle name="Normal 8 3 2 2 3" xfId="37052" xr:uid="{00000000-0005-0000-0000-0000BA920000}"/>
    <cellStyle name="Normal 8 3 2 3" xfId="1042" xr:uid="{00000000-0005-0000-0000-0000BB920000}"/>
    <cellStyle name="Normal 8 3 2 4" xfId="37054" xr:uid="{00000000-0005-0000-0000-0000BC920000}"/>
    <cellStyle name="Normal 8 3 2 5" xfId="37051" xr:uid="{00000000-0005-0000-0000-0000BD920000}"/>
    <cellStyle name="Normal 8 3 3" xfId="601" xr:uid="{00000000-0005-0000-0000-0000BE920000}"/>
    <cellStyle name="Normal 8 3 4" xfId="37050" xr:uid="{00000000-0005-0000-0000-0000BF920000}"/>
    <cellStyle name="Normal 8 3 5" xfId="38119" xr:uid="{00000000-0005-0000-0000-000078000000}"/>
    <cellStyle name="Normal 8 4" xfId="602" xr:uid="{00000000-0005-0000-0000-0000C0920000}"/>
    <cellStyle name="Normal 8 4 2" xfId="603" xr:uid="{00000000-0005-0000-0000-0000C1920000}"/>
    <cellStyle name="Normal 8 4 2 2" xfId="604" xr:uid="{00000000-0005-0000-0000-0000C2920000}"/>
    <cellStyle name="Normal 8 4 3" xfId="605" xr:uid="{00000000-0005-0000-0000-0000C3920000}"/>
    <cellStyle name="Normal 8 4 4" xfId="1215" xr:uid="{00000000-0005-0000-0000-0000C4920000}"/>
    <cellStyle name="Normal 8 4 4 2" xfId="37056" xr:uid="{00000000-0005-0000-0000-0000C5920000}"/>
    <cellStyle name="Normal 8 4 5" xfId="37055" xr:uid="{00000000-0005-0000-0000-0000C6920000}"/>
    <cellStyle name="Normal 8 5" xfId="606" xr:uid="{00000000-0005-0000-0000-0000C7920000}"/>
    <cellStyle name="Normal 8 5 2" xfId="37058" xr:uid="{00000000-0005-0000-0000-0000C8920000}"/>
    <cellStyle name="Normal 8 5 3" xfId="37059" xr:uid="{00000000-0005-0000-0000-0000C9920000}"/>
    <cellStyle name="Normal 8 5 4" xfId="37057" xr:uid="{00000000-0005-0000-0000-0000CA920000}"/>
    <cellStyle name="Normal 8 6" xfId="607" xr:uid="{00000000-0005-0000-0000-0000CB920000}"/>
    <cellStyle name="Normal 8 6 2" xfId="608" xr:uid="{00000000-0005-0000-0000-0000CC920000}"/>
    <cellStyle name="Normal 8 6 2 2" xfId="37062" xr:uid="{00000000-0005-0000-0000-0000CD920000}"/>
    <cellStyle name="Normal 8 6 2 3" xfId="37061" xr:uid="{00000000-0005-0000-0000-0000CE920000}"/>
    <cellStyle name="Normal 8 6 3" xfId="37063" xr:uid="{00000000-0005-0000-0000-0000CF920000}"/>
    <cellStyle name="Normal 8 6 4" xfId="37060" xr:uid="{00000000-0005-0000-0000-0000D0920000}"/>
    <cellStyle name="Normal 8 7" xfId="609" xr:uid="{00000000-0005-0000-0000-0000D1920000}"/>
    <cellStyle name="Normal 8 7 2" xfId="37065" xr:uid="{00000000-0005-0000-0000-0000D2920000}"/>
    <cellStyle name="Normal 8 7 3" xfId="37064" xr:uid="{00000000-0005-0000-0000-0000D3920000}"/>
    <cellStyle name="Normal 8 8" xfId="1039" xr:uid="{00000000-0005-0000-0000-0000D4920000}"/>
    <cellStyle name="Normal 8 9" xfId="37361" xr:uid="{00000000-0005-0000-0000-0000D5920000}"/>
    <cellStyle name="Normal 80" xfId="37066" xr:uid="{00000000-0005-0000-0000-0000D6920000}"/>
    <cellStyle name="Normal 80 2" xfId="37067" xr:uid="{00000000-0005-0000-0000-0000D7920000}"/>
    <cellStyle name="Normal 81" xfId="37068" xr:uid="{00000000-0005-0000-0000-0000D8920000}"/>
    <cellStyle name="Normal 82" xfId="37069" xr:uid="{00000000-0005-0000-0000-0000D9920000}"/>
    <cellStyle name="Normal 83" xfId="37070" xr:uid="{00000000-0005-0000-0000-0000DA920000}"/>
    <cellStyle name="Normal 84" xfId="37071" xr:uid="{00000000-0005-0000-0000-0000DB920000}"/>
    <cellStyle name="Normal 85" xfId="37072" xr:uid="{00000000-0005-0000-0000-0000DC920000}"/>
    <cellStyle name="Normal 86" xfId="37073" xr:uid="{00000000-0005-0000-0000-0000DD920000}"/>
    <cellStyle name="Normal 87" xfId="37074" xr:uid="{00000000-0005-0000-0000-0000DE920000}"/>
    <cellStyle name="Normal 88" xfId="37075" xr:uid="{00000000-0005-0000-0000-0000DF920000}"/>
    <cellStyle name="Normal 89" xfId="37076" xr:uid="{00000000-0005-0000-0000-0000E0920000}"/>
    <cellStyle name="Normal 9" xfId="610" xr:uid="{00000000-0005-0000-0000-0000E1920000}"/>
    <cellStyle name="Normal 9 10" xfId="37077" xr:uid="{00000000-0005-0000-0000-0000E2920000}"/>
    <cellStyle name="Normal 9 11" xfId="37328" xr:uid="{00000000-0005-0000-0000-0000E3920000}"/>
    <cellStyle name="Normal 9 12" xfId="37362" xr:uid="{00000000-0005-0000-0000-0000E4920000}"/>
    <cellStyle name="Normal 9 13" xfId="37902" xr:uid="{00000000-0005-0000-0000-0000E5920000}"/>
    <cellStyle name="Normal 9 2" xfId="932" xr:uid="{00000000-0005-0000-0000-0000E6920000}"/>
    <cellStyle name="Normal 9 2 10" xfId="37078" xr:uid="{00000000-0005-0000-0000-0000E7920000}"/>
    <cellStyle name="Normal 9 2 11" xfId="37903" xr:uid="{00000000-0005-0000-0000-0000E8920000}"/>
    <cellStyle name="Normal 9 2 2" xfId="1044" xr:uid="{00000000-0005-0000-0000-0000E9920000}"/>
    <cellStyle name="Normal 9 2 2 2" xfId="37080" xr:uid="{00000000-0005-0000-0000-0000EA920000}"/>
    <cellStyle name="Normal 9 2 2 3" xfId="37081" xr:uid="{00000000-0005-0000-0000-0000EB920000}"/>
    <cellStyle name="Normal 9 2 2 4" xfId="37082" xr:uid="{00000000-0005-0000-0000-0000EC920000}"/>
    <cellStyle name="Normal 9 2 2 5" xfId="37083" xr:uid="{00000000-0005-0000-0000-0000ED920000}"/>
    <cellStyle name="Normal 9 2 2 6" xfId="37079" xr:uid="{00000000-0005-0000-0000-0000EE920000}"/>
    <cellStyle name="Normal 9 2 3" xfId="1112" xr:uid="{00000000-0005-0000-0000-0000EF920000}"/>
    <cellStyle name="Normal 9 2 3 2" xfId="37084" xr:uid="{00000000-0005-0000-0000-0000F0920000}"/>
    <cellStyle name="Normal 9 2 4" xfId="1179" xr:uid="{00000000-0005-0000-0000-0000F1920000}"/>
    <cellStyle name="Normal 9 2 4 2" xfId="37085" xr:uid="{00000000-0005-0000-0000-0000F2920000}"/>
    <cellStyle name="Normal 9 2 5" xfId="37086" xr:uid="{00000000-0005-0000-0000-0000F3920000}"/>
    <cellStyle name="Normal 9 2 6" xfId="37087" xr:uid="{00000000-0005-0000-0000-0000F4920000}"/>
    <cellStyle name="Normal 9 2 7" xfId="37088" xr:uid="{00000000-0005-0000-0000-0000F5920000}"/>
    <cellStyle name="Normal 9 2 8" xfId="37089" xr:uid="{00000000-0005-0000-0000-0000F6920000}"/>
    <cellStyle name="Normal 9 2 9" xfId="37090" xr:uid="{00000000-0005-0000-0000-0000F7920000}"/>
    <cellStyle name="Normal 9 3" xfId="1043" xr:uid="{00000000-0005-0000-0000-0000F8920000}"/>
    <cellStyle name="Normal 9 3 2" xfId="37092" xr:uid="{00000000-0005-0000-0000-0000F9920000}"/>
    <cellStyle name="Normal 9 3 3" xfId="37093" xr:uid="{00000000-0005-0000-0000-0000FA920000}"/>
    <cellStyle name="Normal 9 3 4" xfId="37094" xr:uid="{00000000-0005-0000-0000-0000FB920000}"/>
    <cellStyle name="Normal 9 3 5" xfId="37095" xr:uid="{00000000-0005-0000-0000-0000FC920000}"/>
    <cellStyle name="Normal 9 3 6" xfId="37096" xr:uid="{00000000-0005-0000-0000-0000FD920000}"/>
    <cellStyle name="Normal 9 3 7" xfId="37091" xr:uid="{00000000-0005-0000-0000-0000FE920000}"/>
    <cellStyle name="Normal 9 4" xfId="1175" xr:uid="{00000000-0005-0000-0000-0000FF920000}"/>
    <cellStyle name="Normal 9 4 2" xfId="37098" xr:uid="{00000000-0005-0000-0000-000000930000}"/>
    <cellStyle name="Normal 9 4 3" xfId="37097" xr:uid="{00000000-0005-0000-0000-000001930000}"/>
    <cellStyle name="Normal 9 5" xfId="37099" xr:uid="{00000000-0005-0000-0000-000002930000}"/>
    <cellStyle name="Normal 9 5 2" xfId="37100" xr:uid="{00000000-0005-0000-0000-000003930000}"/>
    <cellStyle name="Normal 9 5 3" xfId="37101" xr:uid="{00000000-0005-0000-0000-000004930000}"/>
    <cellStyle name="Normal 9 6" xfId="37102" xr:uid="{00000000-0005-0000-0000-000005930000}"/>
    <cellStyle name="Normal 9 7" xfId="37103" xr:uid="{00000000-0005-0000-0000-000006930000}"/>
    <cellStyle name="Normal 9 8" xfId="37104" xr:uid="{00000000-0005-0000-0000-000007930000}"/>
    <cellStyle name="Normal 9 9" xfId="37105" xr:uid="{00000000-0005-0000-0000-000008930000}"/>
    <cellStyle name="Normal 90" xfId="37106" xr:uid="{00000000-0005-0000-0000-000009930000}"/>
    <cellStyle name="Normal 91" xfId="37107" xr:uid="{00000000-0005-0000-0000-00000A930000}"/>
    <cellStyle name="Normal 92" xfId="37108" xr:uid="{00000000-0005-0000-0000-00000B930000}"/>
    <cellStyle name="Normal 93" xfId="37109" xr:uid="{00000000-0005-0000-0000-00000C930000}"/>
    <cellStyle name="Normal 94" xfId="37110" xr:uid="{00000000-0005-0000-0000-00000D930000}"/>
    <cellStyle name="Normal 95" xfId="37111" xr:uid="{00000000-0005-0000-0000-00000E930000}"/>
    <cellStyle name="Normal 96" xfId="37112" xr:uid="{00000000-0005-0000-0000-00000F930000}"/>
    <cellStyle name="Normal 97" xfId="37113" xr:uid="{00000000-0005-0000-0000-000010930000}"/>
    <cellStyle name="Normal 97 2" xfId="37114" xr:uid="{00000000-0005-0000-0000-000011930000}"/>
    <cellStyle name="Normal 97 3" xfId="37115" xr:uid="{00000000-0005-0000-0000-000012930000}"/>
    <cellStyle name="Normal 98" xfId="37116" xr:uid="{00000000-0005-0000-0000-000013930000}"/>
    <cellStyle name="Normal 98 2" xfId="37117" xr:uid="{00000000-0005-0000-0000-000014930000}"/>
    <cellStyle name="Normal 98 3" xfId="37118" xr:uid="{00000000-0005-0000-0000-000015930000}"/>
    <cellStyle name="Normal 99" xfId="37119" xr:uid="{00000000-0005-0000-0000-000016930000}"/>
    <cellStyle name="Note" xfId="765" builtinId="10" customBuiltin="1"/>
    <cellStyle name="Note 2" xfId="611" xr:uid="{00000000-0005-0000-0000-000018930000}"/>
    <cellStyle name="Note 2 2" xfId="612" xr:uid="{00000000-0005-0000-0000-000019930000}"/>
    <cellStyle name="Note 2 2 2" xfId="613" xr:uid="{00000000-0005-0000-0000-00001A930000}"/>
    <cellStyle name="Note 2 2 2 2" xfId="614" xr:uid="{00000000-0005-0000-0000-00001B930000}"/>
    <cellStyle name="Note 2 2 2 2 2" xfId="615" xr:uid="{00000000-0005-0000-0000-00001C930000}"/>
    <cellStyle name="Note 2 2 2 2 2 2" xfId="616" xr:uid="{00000000-0005-0000-0000-00001D930000}"/>
    <cellStyle name="Note 2 2 2 2 3" xfId="617" xr:uid="{00000000-0005-0000-0000-00001E930000}"/>
    <cellStyle name="Note 2 2 2 3" xfId="618" xr:uid="{00000000-0005-0000-0000-00001F930000}"/>
    <cellStyle name="Note 2 2 2 3 2" xfId="619" xr:uid="{00000000-0005-0000-0000-000020930000}"/>
    <cellStyle name="Note 2 2 2 4" xfId="620" xr:uid="{00000000-0005-0000-0000-000021930000}"/>
    <cellStyle name="Note 2 2 2 5" xfId="37123" xr:uid="{00000000-0005-0000-0000-000022930000}"/>
    <cellStyle name="Note 2 2 2 6" xfId="37122" xr:uid="{00000000-0005-0000-0000-000023930000}"/>
    <cellStyle name="Note 2 2 3" xfId="621" xr:uid="{00000000-0005-0000-0000-000024930000}"/>
    <cellStyle name="Note 2 2 3 2" xfId="622" xr:uid="{00000000-0005-0000-0000-000025930000}"/>
    <cellStyle name="Note 2 2 3 2 2" xfId="623" xr:uid="{00000000-0005-0000-0000-000026930000}"/>
    <cellStyle name="Note 2 2 3 3" xfId="624" xr:uid="{00000000-0005-0000-0000-000027930000}"/>
    <cellStyle name="Note 2 2 3 4" xfId="37125" xr:uid="{00000000-0005-0000-0000-000028930000}"/>
    <cellStyle name="Note 2 2 3 5" xfId="37124" xr:uid="{00000000-0005-0000-0000-000029930000}"/>
    <cellStyle name="Note 2 2 4" xfId="625" xr:uid="{00000000-0005-0000-0000-00002A930000}"/>
    <cellStyle name="Note 2 2 5" xfId="626" xr:uid="{00000000-0005-0000-0000-00002B930000}"/>
    <cellStyle name="Note 2 2 5 2" xfId="627" xr:uid="{00000000-0005-0000-0000-00002C930000}"/>
    <cellStyle name="Note 2 2 6" xfId="628" xr:uid="{00000000-0005-0000-0000-00002D930000}"/>
    <cellStyle name="Note 2 2 7" xfId="37126" xr:uid="{00000000-0005-0000-0000-00002E930000}"/>
    <cellStyle name="Note 2 2 8" xfId="37121" xr:uid="{00000000-0005-0000-0000-00002F930000}"/>
    <cellStyle name="Note 2 2 9" xfId="1249" xr:uid="{00000000-0005-0000-0000-000030930000}"/>
    <cellStyle name="Note 2 3" xfId="629" xr:uid="{00000000-0005-0000-0000-000031930000}"/>
    <cellStyle name="Note 2 3 2" xfId="1045" xr:uid="{00000000-0005-0000-0000-000032930000}"/>
    <cellStyle name="Note 2 3 3" xfId="37128" xr:uid="{00000000-0005-0000-0000-000033930000}"/>
    <cellStyle name="Note 2 3 4" xfId="37127" xr:uid="{00000000-0005-0000-0000-000034930000}"/>
    <cellStyle name="Note 2 4" xfId="630" xr:uid="{00000000-0005-0000-0000-000035930000}"/>
    <cellStyle name="Note 2 4 2" xfId="631" xr:uid="{00000000-0005-0000-0000-000036930000}"/>
    <cellStyle name="Note 2 4 2 2" xfId="632" xr:uid="{00000000-0005-0000-0000-000037930000}"/>
    <cellStyle name="Note 2 4 3" xfId="633" xr:uid="{00000000-0005-0000-0000-000038930000}"/>
    <cellStyle name="Note 2 4 4" xfId="37130" xr:uid="{00000000-0005-0000-0000-000039930000}"/>
    <cellStyle name="Note 2 4 5" xfId="37129" xr:uid="{00000000-0005-0000-0000-00003A930000}"/>
    <cellStyle name="Note 2 5" xfId="634" xr:uid="{00000000-0005-0000-0000-00003B930000}"/>
    <cellStyle name="Note 2 5 2" xfId="635" xr:uid="{00000000-0005-0000-0000-00003C930000}"/>
    <cellStyle name="Note 2 6" xfId="707" xr:uid="{00000000-0005-0000-0000-00003D930000}"/>
    <cellStyle name="Note 2 6 2" xfId="37132" xr:uid="{00000000-0005-0000-0000-00003E930000}"/>
    <cellStyle name="Note 2 6 3" xfId="37131" xr:uid="{00000000-0005-0000-0000-00003F930000}"/>
    <cellStyle name="Note 2 7" xfId="37133" xr:uid="{00000000-0005-0000-0000-000040930000}"/>
    <cellStyle name="Note 2 8" xfId="37120" xr:uid="{00000000-0005-0000-0000-000041930000}"/>
    <cellStyle name="Note 2 9" xfId="37904" xr:uid="{00000000-0005-0000-0000-000042930000}"/>
    <cellStyle name="Note 3" xfId="636" xr:uid="{00000000-0005-0000-0000-000043930000}"/>
    <cellStyle name="Note 3 2" xfId="637" xr:uid="{00000000-0005-0000-0000-000044930000}"/>
    <cellStyle name="Note 3 2 2" xfId="948" xr:uid="{00000000-0005-0000-0000-000045930000}"/>
    <cellStyle name="Note 3 2 3" xfId="37136" xr:uid="{00000000-0005-0000-0000-000046930000}"/>
    <cellStyle name="Note 3 2 4" xfId="37135" xr:uid="{00000000-0005-0000-0000-000047930000}"/>
    <cellStyle name="Note 3 3" xfId="638" xr:uid="{00000000-0005-0000-0000-000048930000}"/>
    <cellStyle name="Note 3 3 2" xfId="639" xr:uid="{00000000-0005-0000-0000-000049930000}"/>
    <cellStyle name="Note 3 4" xfId="640" xr:uid="{00000000-0005-0000-0000-00004A930000}"/>
    <cellStyle name="Note 3 5" xfId="952" xr:uid="{00000000-0005-0000-0000-00004B930000}"/>
    <cellStyle name="Note 3 6" xfId="37137" xr:uid="{00000000-0005-0000-0000-00004C930000}"/>
    <cellStyle name="Note 3 7" xfId="37134" xr:uid="{00000000-0005-0000-0000-00004D930000}"/>
    <cellStyle name="Note 4" xfId="1191" xr:uid="{00000000-0005-0000-0000-00004E930000}"/>
    <cellStyle name="Note 4 2" xfId="1210" xr:uid="{00000000-0005-0000-0000-00004F930000}"/>
    <cellStyle name="Note 4 2 2" xfId="37139" xr:uid="{00000000-0005-0000-0000-000050930000}"/>
    <cellStyle name="Note 4 2 3" xfId="37140" xr:uid="{00000000-0005-0000-0000-000051930000}"/>
    <cellStyle name="Note 4 3" xfId="1240" xr:uid="{00000000-0005-0000-0000-000052930000}"/>
    <cellStyle name="Note 4 3 2" xfId="1234" xr:uid="{00000000-0005-0000-0000-000053930000}"/>
    <cellStyle name="Note 4 3 2 2" xfId="37142" xr:uid="{00000000-0005-0000-0000-000054930000}"/>
    <cellStyle name="Note 4 3 3" xfId="37141" xr:uid="{00000000-0005-0000-0000-000055930000}"/>
    <cellStyle name="Note 4 4" xfId="37143" xr:uid="{00000000-0005-0000-0000-000056930000}"/>
    <cellStyle name="Note 4 5" xfId="37144" xr:uid="{00000000-0005-0000-0000-000057930000}"/>
    <cellStyle name="Note 4 6" xfId="37145" xr:uid="{00000000-0005-0000-0000-000058930000}"/>
    <cellStyle name="Note 4 7" xfId="37138" xr:uid="{00000000-0005-0000-0000-000059930000}"/>
    <cellStyle name="Note 5" xfId="37146" xr:uid="{00000000-0005-0000-0000-00005A930000}"/>
    <cellStyle name="Note 5 2" xfId="37757" xr:uid="{00000000-0005-0000-0000-00005B930000}"/>
    <cellStyle name="Note 5 2 2" xfId="37758" xr:uid="{00000000-0005-0000-0000-00005C930000}"/>
    <cellStyle name="Note 6" xfId="37759" xr:uid="{00000000-0005-0000-0000-00005D930000}"/>
    <cellStyle name="Note 6 2" xfId="37760" xr:uid="{00000000-0005-0000-0000-00005E930000}"/>
    <cellStyle name="Note 6 2 2" xfId="37761" xr:uid="{00000000-0005-0000-0000-00005F930000}"/>
    <cellStyle name="Note 7" xfId="37762" xr:uid="{00000000-0005-0000-0000-000060930000}"/>
    <cellStyle name="Number$ -" xfId="1089" xr:uid="{00000000-0005-0000-0000-000061930000}"/>
    <cellStyle name="Number0DecimalStyle" xfId="37763" xr:uid="{00000000-0005-0000-0000-000062930000}"/>
    <cellStyle name="Number10DecimalStyle" xfId="37764" xr:uid="{00000000-0005-0000-0000-000063930000}"/>
    <cellStyle name="Number1DecimalStyle" xfId="37765" xr:uid="{00000000-0005-0000-0000-000064930000}"/>
    <cellStyle name="Number2DecimalStyle" xfId="37766" xr:uid="{00000000-0005-0000-0000-000065930000}"/>
    <cellStyle name="Number3DecimalStyle" xfId="37767" xr:uid="{00000000-0005-0000-0000-000066930000}"/>
    <cellStyle name="Number4DecimalStyle" xfId="37768" xr:uid="{00000000-0005-0000-0000-000067930000}"/>
    <cellStyle name="Number5DecimalStyle" xfId="37769" xr:uid="{00000000-0005-0000-0000-000068930000}"/>
    <cellStyle name="Number6DecimalStyle" xfId="37770" xr:uid="{00000000-0005-0000-0000-000069930000}"/>
    <cellStyle name="Number7DecimalStyle" xfId="37771" xr:uid="{00000000-0005-0000-0000-00006A930000}"/>
    <cellStyle name="Number8DecimalStyle" xfId="37772" xr:uid="{00000000-0005-0000-0000-00006B930000}"/>
    <cellStyle name="Number9DecimalStyle" xfId="37773" xr:uid="{00000000-0005-0000-0000-00006C930000}"/>
    <cellStyle name="Number-no $ -" xfId="1090" xr:uid="{00000000-0005-0000-0000-00006D930000}"/>
    <cellStyle name="NumberTotal$ -" xfId="1091" xr:uid="{00000000-0005-0000-0000-00006E930000}"/>
    <cellStyle name="NumberTotal$ - 2" xfId="37774" xr:uid="{00000000-0005-0000-0000-00006F930000}"/>
    <cellStyle name="NumberTotal-no $ -" xfId="1092" xr:uid="{00000000-0005-0000-0000-000070930000}"/>
    <cellStyle name="NumberTotal-no $ - 2" xfId="37775" xr:uid="{00000000-0005-0000-0000-000071930000}"/>
    <cellStyle name="NumNo$" xfId="1093" xr:uid="{00000000-0005-0000-0000-000072930000}"/>
    <cellStyle name="NumTotD" xfId="1094" xr:uid="{00000000-0005-0000-0000-000073930000}"/>
    <cellStyle name="NumTotNo$" xfId="1095" xr:uid="{00000000-0005-0000-0000-000074930000}"/>
    <cellStyle name="Output" xfId="760" builtinId="21" customBuiltin="1"/>
    <cellStyle name="Output 2" xfId="641" xr:uid="{00000000-0005-0000-0000-000076930000}"/>
    <cellStyle name="Output 2 2" xfId="642" xr:uid="{00000000-0005-0000-0000-000077930000}"/>
    <cellStyle name="Output 2 2 2" xfId="643" xr:uid="{00000000-0005-0000-0000-000078930000}"/>
    <cellStyle name="Output 2 2 3" xfId="37149" xr:uid="{00000000-0005-0000-0000-000079930000}"/>
    <cellStyle name="Output 2 2 4" xfId="37150" xr:uid="{00000000-0005-0000-0000-00007A930000}"/>
    <cellStyle name="Output 2 2 5" xfId="37148" xr:uid="{00000000-0005-0000-0000-00007B930000}"/>
    <cellStyle name="Output 2 3" xfId="708" xr:uid="{00000000-0005-0000-0000-00007C930000}"/>
    <cellStyle name="Output 2 3 2" xfId="37152" xr:uid="{00000000-0005-0000-0000-00007D930000}"/>
    <cellStyle name="Output 2 3 3" xfId="37153" xr:uid="{00000000-0005-0000-0000-00007E930000}"/>
    <cellStyle name="Output 2 3 4" xfId="37151" xr:uid="{00000000-0005-0000-0000-00007F930000}"/>
    <cellStyle name="Output 2 4" xfId="37154" xr:uid="{00000000-0005-0000-0000-000080930000}"/>
    <cellStyle name="Output 2 5" xfId="37147" xr:uid="{00000000-0005-0000-0000-000081930000}"/>
    <cellStyle name="Output 2 6" xfId="37905" xr:uid="{00000000-0005-0000-0000-000082930000}"/>
    <cellStyle name="Output 3" xfId="644" xr:uid="{00000000-0005-0000-0000-000083930000}"/>
    <cellStyle name="Output 3 2" xfId="645" xr:uid="{00000000-0005-0000-0000-000084930000}"/>
    <cellStyle name="Output 3 2 2" xfId="37157" xr:uid="{00000000-0005-0000-0000-000085930000}"/>
    <cellStyle name="Output 3 2 3" xfId="37156" xr:uid="{00000000-0005-0000-0000-000086930000}"/>
    <cellStyle name="Output 3 3" xfId="37158" xr:uid="{00000000-0005-0000-0000-000087930000}"/>
    <cellStyle name="Output 3 4" xfId="37155" xr:uid="{00000000-0005-0000-0000-000088930000}"/>
    <cellStyle name="Output 4" xfId="37159" xr:uid="{00000000-0005-0000-0000-000089930000}"/>
    <cellStyle name="Output 5" xfId="37776" xr:uid="{00000000-0005-0000-0000-00008A930000}"/>
    <cellStyle name="Output 6" xfId="37777" xr:uid="{00000000-0005-0000-0000-00008B930000}"/>
    <cellStyle name="Percent" xfId="37516" builtinId="5"/>
    <cellStyle name="Percent (0)" xfId="1046" xr:uid="{00000000-0005-0000-0000-00008D930000}"/>
    <cellStyle name="Percent (0) 2" xfId="37160" xr:uid="{00000000-0005-0000-0000-00008E930000}"/>
    <cellStyle name="Percent (0) 2 2" xfId="37778" xr:uid="{00000000-0005-0000-0000-00008F930000}"/>
    <cellStyle name="Percent (0) 2 3" xfId="37779" xr:uid="{00000000-0005-0000-0000-000090930000}"/>
    <cellStyle name="Percent (0) 2 3 2" xfId="37780" xr:uid="{00000000-0005-0000-0000-000091930000}"/>
    <cellStyle name="Percent (0) 3" xfId="37161" xr:uid="{00000000-0005-0000-0000-000092930000}"/>
    <cellStyle name="Percent (0) 3 2" xfId="37781" xr:uid="{00000000-0005-0000-0000-000093930000}"/>
    <cellStyle name="Percent (0) 3 2 2" xfId="37782" xr:uid="{00000000-0005-0000-0000-000094930000}"/>
    <cellStyle name="Percent (0) 4" xfId="37162" xr:uid="{00000000-0005-0000-0000-000095930000}"/>
    <cellStyle name="Percent (0) 4 2" xfId="37783" xr:uid="{00000000-0005-0000-0000-000096930000}"/>
    <cellStyle name="Percent [2]" xfId="37163" xr:uid="{00000000-0005-0000-0000-000097930000}"/>
    <cellStyle name="Percent [2] 2" xfId="37164" xr:uid="{00000000-0005-0000-0000-000098930000}"/>
    <cellStyle name="Percent 10" xfId="37165" xr:uid="{00000000-0005-0000-0000-000099930000}"/>
    <cellStyle name="Percent 11" xfId="37166" xr:uid="{00000000-0005-0000-0000-00009A930000}"/>
    <cellStyle name="Percent 12" xfId="37167" xr:uid="{00000000-0005-0000-0000-00009B930000}"/>
    <cellStyle name="Percent 12 2" xfId="37784" xr:uid="{00000000-0005-0000-0000-00009C930000}"/>
    <cellStyle name="Percent 13" xfId="37168" xr:uid="{00000000-0005-0000-0000-00009D930000}"/>
    <cellStyle name="Percent 13 2" xfId="37785" xr:uid="{00000000-0005-0000-0000-00009E930000}"/>
    <cellStyle name="Percent 14" xfId="37169" xr:uid="{00000000-0005-0000-0000-00009F930000}"/>
    <cellStyle name="Percent 14 2" xfId="37786" xr:uid="{00000000-0005-0000-0000-0000A0930000}"/>
    <cellStyle name="Percent 15" xfId="37170" xr:uid="{00000000-0005-0000-0000-0000A1930000}"/>
    <cellStyle name="Percent 16" xfId="37171" xr:uid="{00000000-0005-0000-0000-0000A2930000}"/>
    <cellStyle name="Percent 17" xfId="37172" xr:uid="{00000000-0005-0000-0000-0000A3930000}"/>
    <cellStyle name="Percent 18" xfId="37173" xr:uid="{00000000-0005-0000-0000-0000A4930000}"/>
    <cellStyle name="Percent 19" xfId="37787" xr:uid="{00000000-0005-0000-0000-0000A5930000}"/>
    <cellStyle name="Percent 2" xfId="26" xr:uid="{00000000-0005-0000-0000-0000A6930000}"/>
    <cellStyle name="Percent 2 2" xfId="27" xr:uid="{00000000-0005-0000-0000-0000A7930000}"/>
    <cellStyle name="Percent 2 2 2" xfId="648" xr:uid="{00000000-0005-0000-0000-0000A8930000}"/>
    <cellStyle name="Percent 2 2 2 2" xfId="649" xr:uid="{00000000-0005-0000-0000-0000A9930000}"/>
    <cellStyle name="Percent 2 2 2 2 2" xfId="1047" xr:uid="{00000000-0005-0000-0000-0000AA930000}"/>
    <cellStyle name="Percent 2 2 2 2 2 2" xfId="38127" xr:uid="{00000000-0005-0000-0000-00005A000000}"/>
    <cellStyle name="Percent 2 2 2 2 3" xfId="37175" xr:uid="{00000000-0005-0000-0000-0000AB930000}"/>
    <cellStyle name="Percent 2 2 2 3" xfId="37176" xr:uid="{00000000-0005-0000-0000-0000AC930000}"/>
    <cellStyle name="Percent 2 2 2 4" xfId="37174" xr:uid="{00000000-0005-0000-0000-0000AD930000}"/>
    <cellStyle name="Percent 2 2 3" xfId="650" xr:uid="{00000000-0005-0000-0000-0000AE930000}"/>
    <cellStyle name="Percent 2 2 3 2" xfId="1214" xr:uid="{00000000-0005-0000-0000-0000AF930000}"/>
    <cellStyle name="Percent 2 2 3 2 2" xfId="37178" xr:uid="{00000000-0005-0000-0000-0000B0930000}"/>
    <cellStyle name="Percent 2 2 3 3" xfId="37177" xr:uid="{00000000-0005-0000-0000-0000B1930000}"/>
    <cellStyle name="Percent 2 2 4" xfId="647" xr:uid="{00000000-0005-0000-0000-0000B2930000}"/>
    <cellStyle name="Percent 2 2 5" xfId="37788" xr:uid="{00000000-0005-0000-0000-0000B3930000}"/>
    <cellStyle name="Percent 2 3" xfId="651" xr:uid="{00000000-0005-0000-0000-0000B4930000}"/>
    <cellStyle name="Percent 2 3 2" xfId="1049" xr:uid="{00000000-0005-0000-0000-0000B5930000}"/>
    <cellStyle name="Percent 2 3 2 2" xfId="38125" xr:uid="{00000000-0005-0000-0000-000059000000}"/>
    <cellStyle name="Percent 2 3 2 3" xfId="38120" xr:uid="{00000000-0005-0000-0000-000059000000}"/>
    <cellStyle name="Percent 2 3 3" xfId="1048" xr:uid="{00000000-0005-0000-0000-0000B6930000}"/>
    <cellStyle name="Percent 2 3 4" xfId="37180" xr:uid="{00000000-0005-0000-0000-0000B7930000}"/>
    <cellStyle name="Percent 2 3 4 2" xfId="38121" xr:uid="{00000000-0005-0000-0000-000059000000}"/>
    <cellStyle name="Percent 2 3 5" xfId="37179" xr:uid="{00000000-0005-0000-0000-0000B8930000}"/>
    <cellStyle name="Percent 2 4" xfId="652" xr:uid="{00000000-0005-0000-0000-0000B9930000}"/>
    <cellStyle name="Percent 2 4 2" xfId="653" xr:uid="{00000000-0005-0000-0000-0000BA930000}"/>
    <cellStyle name="Percent 2 4 2 2" xfId="37183" xr:uid="{00000000-0005-0000-0000-0000BB930000}"/>
    <cellStyle name="Percent 2 4 2 3" xfId="37182" xr:uid="{00000000-0005-0000-0000-0000BC930000}"/>
    <cellStyle name="Percent 2 4 3" xfId="1218" xr:uid="{00000000-0005-0000-0000-0000BD930000}"/>
    <cellStyle name="Percent 2 4 3 2" xfId="37185" xr:uid="{00000000-0005-0000-0000-0000BE930000}"/>
    <cellStyle name="Percent 2 4 3 3" xfId="37184" xr:uid="{00000000-0005-0000-0000-0000BF930000}"/>
    <cellStyle name="Percent 2 4 4" xfId="37186" xr:uid="{00000000-0005-0000-0000-0000C0930000}"/>
    <cellStyle name="Percent 2 4 5" xfId="37181" xr:uid="{00000000-0005-0000-0000-0000C1930000}"/>
    <cellStyle name="Percent 2 5" xfId="654" xr:uid="{00000000-0005-0000-0000-0000C2930000}"/>
    <cellStyle name="Percent 2 5 2" xfId="37188" xr:uid="{00000000-0005-0000-0000-0000C3930000}"/>
    <cellStyle name="Percent 2 5 3" xfId="37189" xr:uid="{00000000-0005-0000-0000-0000C4930000}"/>
    <cellStyle name="Percent 2 5 4" xfId="37187" xr:uid="{00000000-0005-0000-0000-0000C5930000}"/>
    <cellStyle name="Percent 2 6" xfId="646" xr:uid="{00000000-0005-0000-0000-0000C6930000}"/>
    <cellStyle name="Percent 2 7" xfId="800" xr:uid="{00000000-0005-0000-0000-0000C7930000}"/>
    <cellStyle name="Percent 2 7 2" xfId="1106" xr:uid="{00000000-0005-0000-0000-0000C8930000}"/>
    <cellStyle name="Percent 2 8" xfId="37906" xr:uid="{00000000-0005-0000-0000-0000C9930000}"/>
    <cellStyle name="Percent 20" xfId="37789" xr:uid="{00000000-0005-0000-0000-0000CA930000}"/>
    <cellStyle name="Percent 21" xfId="37790" xr:uid="{00000000-0005-0000-0000-0000CB930000}"/>
    <cellStyle name="Percent 22" xfId="37791" xr:uid="{00000000-0005-0000-0000-0000CC930000}"/>
    <cellStyle name="Percent 22 2" xfId="37792" xr:uid="{00000000-0005-0000-0000-0000CD930000}"/>
    <cellStyle name="Percent 23" xfId="37793" xr:uid="{00000000-0005-0000-0000-0000CE930000}"/>
    <cellStyle name="Percent 23 2" xfId="37794" xr:uid="{00000000-0005-0000-0000-0000CF930000}"/>
    <cellStyle name="Percent 24" xfId="37795" xr:uid="{00000000-0005-0000-0000-0000D0930000}"/>
    <cellStyle name="Percent 24 2" xfId="37796" xr:uid="{00000000-0005-0000-0000-0000D1930000}"/>
    <cellStyle name="Percent 25" xfId="37797" xr:uid="{00000000-0005-0000-0000-0000D2930000}"/>
    <cellStyle name="Percent 25 2" xfId="37798" xr:uid="{00000000-0005-0000-0000-0000D3930000}"/>
    <cellStyle name="Percent 26" xfId="37799" xr:uid="{00000000-0005-0000-0000-0000D4930000}"/>
    <cellStyle name="Percent 26 2" xfId="37800" xr:uid="{00000000-0005-0000-0000-0000D5930000}"/>
    <cellStyle name="Percent 27" xfId="37801" xr:uid="{00000000-0005-0000-0000-0000D6930000}"/>
    <cellStyle name="Percent 27 2" xfId="37802" xr:uid="{00000000-0005-0000-0000-0000D7930000}"/>
    <cellStyle name="Percent 28" xfId="37803" xr:uid="{00000000-0005-0000-0000-0000D8930000}"/>
    <cellStyle name="Percent 28 2" xfId="37804" xr:uid="{00000000-0005-0000-0000-0000D9930000}"/>
    <cellStyle name="Percent 29" xfId="37805" xr:uid="{00000000-0005-0000-0000-0000DA930000}"/>
    <cellStyle name="Percent 29 2" xfId="37806" xr:uid="{00000000-0005-0000-0000-0000DB930000}"/>
    <cellStyle name="Percent 3" xfId="796" xr:uid="{00000000-0005-0000-0000-0000DC930000}"/>
    <cellStyle name="Percent 3 2" xfId="937" xr:uid="{00000000-0005-0000-0000-0000DD930000}"/>
    <cellStyle name="Percent 3 2 2" xfId="1096" xr:uid="{00000000-0005-0000-0000-0000DE930000}"/>
    <cellStyle name="Percent 3 2 2 2" xfId="37192" xr:uid="{00000000-0005-0000-0000-0000DF930000}"/>
    <cellStyle name="Percent 3 2 2 2 2" xfId="38126" xr:uid="{00000000-0005-0000-0000-00005B000000}"/>
    <cellStyle name="Percent 3 2 2 3" xfId="37191" xr:uid="{00000000-0005-0000-0000-0000E0930000}"/>
    <cellStyle name="Percent 3 2 3" xfId="38118" xr:uid="{00000000-0005-0000-0000-00005B000000}"/>
    <cellStyle name="Percent 3 2 4" xfId="38123" xr:uid="{00000000-0005-0000-0000-00005B000000}"/>
    <cellStyle name="Percent 3 3" xfId="931" xr:uid="{00000000-0005-0000-0000-0000E1930000}"/>
    <cellStyle name="Percent 3 3 2" xfId="38124" xr:uid="{00000000-0005-0000-0000-00005B000000}"/>
    <cellStyle name="Percent 3 4" xfId="37193" xr:uid="{00000000-0005-0000-0000-0000E2930000}"/>
    <cellStyle name="Percent 3 4 2" xfId="38117" xr:uid="{00000000-0005-0000-0000-00005B000000}"/>
    <cellStyle name="Percent 3 5" xfId="37190" xr:uid="{00000000-0005-0000-0000-0000E3930000}"/>
    <cellStyle name="Percent 3 5 2" xfId="38122" xr:uid="{00000000-0005-0000-0000-00005B000000}"/>
    <cellStyle name="Percent 3 6" xfId="37807" xr:uid="{00000000-0005-0000-0000-0000E4930000}"/>
    <cellStyle name="Percent 3 6 2" xfId="37808" xr:uid="{00000000-0005-0000-0000-0000E5930000}"/>
    <cellStyle name="Percent 3 7" xfId="37809" xr:uid="{00000000-0005-0000-0000-0000E6930000}"/>
    <cellStyle name="Percent 3 7 2" xfId="37810" xr:uid="{00000000-0005-0000-0000-0000E7930000}"/>
    <cellStyle name="Percent 3 8" xfId="37811" xr:uid="{00000000-0005-0000-0000-0000E8930000}"/>
    <cellStyle name="Percent 30" xfId="37812" xr:uid="{00000000-0005-0000-0000-0000E9930000}"/>
    <cellStyle name="Percent 30 2" xfId="37813" xr:uid="{00000000-0005-0000-0000-0000EA930000}"/>
    <cellStyle name="Percent 31" xfId="37814" xr:uid="{00000000-0005-0000-0000-0000EB930000}"/>
    <cellStyle name="Percent 31 2" xfId="37815" xr:uid="{00000000-0005-0000-0000-0000EC930000}"/>
    <cellStyle name="Percent 32" xfId="37816" xr:uid="{00000000-0005-0000-0000-0000ED930000}"/>
    <cellStyle name="Percent 32 2" xfId="37817" xr:uid="{00000000-0005-0000-0000-0000EE930000}"/>
    <cellStyle name="Percent 33" xfId="37818" xr:uid="{00000000-0005-0000-0000-0000EF930000}"/>
    <cellStyle name="Percent 33 2" xfId="37819" xr:uid="{00000000-0005-0000-0000-0000F0930000}"/>
    <cellStyle name="Percent 34" xfId="37820" xr:uid="{00000000-0005-0000-0000-0000F1930000}"/>
    <cellStyle name="Percent 34 2" xfId="37821" xr:uid="{00000000-0005-0000-0000-0000F2930000}"/>
    <cellStyle name="Percent 35" xfId="37822" xr:uid="{00000000-0005-0000-0000-0000F3930000}"/>
    <cellStyle name="Percent 35 2" xfId="37823" xr:uid="{00000000-0005-0000-0000-0000F4930000}"/>
    <cellStyle name="Percent 36" xfId="37824" xr:uid="{00000000-0005-0000-0000-0000F5930000}"/>
    <cellStyle name="Percent 37" xfId="37825" xr:uid="{00000000-0005-0000-0000-0000F6930000}"/>
    <cellStyle name="Percent 38" xfId="37826" xr:uid="{00000000-0005-0000-0000-0000F7930000}"/>
    <cellStyle name="Percent 38 2" xfId="37827" xr:uid="{00000000-0005-0000-0000-0000F8930000}"/>
    <cellStyle name="Percent 39" xfId="37828" xr:uid="{00000000-0005-0000-0000-0000F9930000}"/>
    <cellStyle name="Percent 4" xfId="1068" xr:uid="{00000000-0005-0000-0000-0000FA930000}"/>
    <cellStyle name="Percent 4 2" xfId="1097" xr:uid="{00000000-0005-0000-0000-0000FB930000}"/>
    <cellStyle name="Percent 4 3" xfId="1098" xr:uid="{00000000-0005-0000-0000-0000FC930000}"/>
    <cellStyle name="Percent 4 3 2" xfId="37195" xr:uid="{00000000-0005-0000-0000-0000FD930000}"/>
    <cellStyle name="Percent 4 3 3" xfId="37194" xr:uid="{00000000-0005-0000-0000-0000FE930000}"/>
    <cellStyle name="Percent 4 4" xfId="37366" xr:uid="{00000000-0005-0000-0000-0000FF930000}"/>
    <cellStyle name="Percent 40" xfId="37829" xr:uid="{00000000-0005-0000-0000-000000940000}"/>
    <cellStyle name="Percent 41" xfId="37830" xr:uid="{00000000-0005-0000-0000-000001940000}"/>
    <cellStyle name="Percent 42" xfId="37831" xr:uid="{00000000-0005-0000-0000-000002940000}"/>
    <cellStyle name="Percent 43" xfId="37832" xr:uid="{00000000-0005-0000-0000-000003940000}"/>
    <cellStyle name="Percent 44" xfId="37833" xr:uid="{00000000-0005-0000-0000-000004940000}"/>
    <cellStyle name="Percent 5" xfId="1099" xr:uid="{00000000-0005-0000-0000-000005940000}"/>
    <cellStyle name="Percent 5 10" xfId="37196" xr:uid="{00000000-0005-0000-0000-000006940000}"/>
    <cellStyle name="Percent 5 2" xfId="1150" xr:uid="{00000000-0005-0000-0000-000007940000}"/>
    <cellStyle name="Percent 5 2 2" xfId="37198" xr:uid="{00000000-0005-0000-0000-000008940000}"/>
    <cellStyle name="Percent 5 2 2 2" xfId="37199" xr:uid="{00000000-0005-0000-0000-000009940000}"/>
    <cellStyle name="Percent 5 2 2 3" xfId="37200" xr:uid="{00000000-0005-0000-0000-00000A940000}"/>
    <cellStyle name="Percent 5 2 2 4" xfId="37201" xr:uid="{00000000-0005-0000-0000-00000B940000}"/>
    <cellStyle name="Percent 5 2 3" xfId="37202" xr:uid="{00000000-0005-0000-0000-00000C940000}"/>
    <cellStyle name="Percent 5 2 4" xfId="37203" xr:uid="{00000000-0005-0000-0000-00000D940000}"/>
    <cellStyle name="Percent 5 2 5" xfId="37204" xr:uid="{00000000-0005-0000-0000-00000E940000}"/>
    <cellStyle name="Percent 5 2 6" xfId="37205" xr:uid="{00000000-0005-0000-0000-00000F940000}"/>
    <cellStyle name="Percent 5 2 7" xfId="37206" xr:uid="{00000000-0005-0000-0000-000010940000}"/>
    <cellStyle name="Percent 5 2 8" xfId="37197" xr:uid="{00000000-0005-0000-0000-000011940000}"/>
    <cellStyle name="Percent 5 3" xfId="37207" xr:uid="{00000000-0005-0000-0000-000012940000}"/>
    <cellStyle name="Percent 5 3 2" xfId="37208" xr:uid="{00000000-0005-0000-0000-000013940000}"/>
    <cellStyle name="Percent 5 3 3" xfId="37209" xr:uid="{00000000-0005-0000-0000-000014940000}"/>
    <cellStyle name="Percent 5 3 4" xfId="37210" xr:uid="{00000000-0005-0000-0000-000015940000}"/>
    <cellStyle name="Percent 5 4" xfId="37211" xr:uid="{00000000-0005-0000-0000-000016940000}"/>
    <cellStyle name="Percent 5 4 2" xfId="37212" xr:uid="{00000000-0005-0000-0000-000017940000}"/>
    <cellStyle name="Percent 5 5" xfId="37213" xr:uid="{00000000-0005-0000-0000-000018940000}"/>
    <cellStyle name="Percent 5 5 2" xfId="37214" xr:uid="{00000000-0005-0000-0000-000019940000}"/>
    <cellStyle name="Percent 5 5 3" xfId="37215" xr:uid="{00000000-0005-0000-0000-00001A940000}"/>
    <cellStyle name="Percent 5 6" xfId="37216" xr:uid="{00000000-0005-0000-0000-00001B940000}"/>
    <cellStyle name="Percent 5 7" xfId="37217" xr:uid="{00000000-0005-0000-0000-00001C940000}"/>
    <cellStyle name="Percent 5 8" xfId="37218" xr:uid="{00000000-0005-0000-0000-00001D940000}"/>
    <cellStyle name="Percent 5 9" xfId="37219" xr:uid="{00000000-0005-0000-0000-00001E940000}"/>
    <cellStyle name="Percent 6" xfId="37220" xr:uid="{00000000-0005-0000-0000-00001F940000}"/>
    <cellStyle name="Percent 7" xfId="37221" xr:uid="{00000000-0005-0000-0000-000020940000}"/>
    <cellStyle name="Percent 8" xfId="37222" xr:uid="{00000000-0005-0000-0000-000021940000}"/>
    <cellStyle name="Percent 9" xfId="37223" xr:uid="{00000000-0005-0000-0000-000022940000}"/>
    <cellStyle name="PSChar" xfId="37224" xr:uid="{00000000-0005-0000-0000-000023940000}"/>
    <cellStyle name="PSChar 2" xfId="37225" xr:uid="{00000000-0005-0000-0000-000024940000}"/>
    <cellStyle name="ReportHeaderRowCol.*" xfId="37834" xr:uid="{00000000-0005-0000-0000-000025940000}"/>
    <cellStyle name="ReportHeaderRowCol.1" xfId="37835" xr:uid="{00000000-0005-0000-0000-000026940000}"/>
    <cellStyle name="ReportHeaderRowCol.2" xfId="37836" xr:uid="{00000000-0005-0000-0000-000027940000}"/>
    <cellStyle name="ReportHeaderRowCol.Date" xfId="37837" xr:uid="{00000000-0005-0000-0000-000028940000}"/>
    <cellStyle name="Sheet Title" xfId="709" xr:uid="{00000000-0005-0000-0000-000029940000}"/>
    <cellStyle name="SubgroupSectionHeaderRowBalanceCol" xfId="37838" xr:uid="{00000000-0005-0000-0000-00002A940000}"/>
    <cellStyle name="SubgroupSectionHeaderRowDescCol" xfId="37839" xr:uid="{00000000-0005-0000-0000-00002B940000}"/>
    <cellStyle name="SubgroupSectionHeaderRowNameCol" xfId="37840" xr:uid="{00000000-0005-0000-0000-00002C940000}"/>
    <cellStyle name="SubGroupSelectionHeaderRowJERefCol" xfId="37841" xr:uid="{00000000-0005-0000-0000-00002D940000}"/>
    <cellStyle name="SubgroupSubtotalRowBalanceCol" xfId="37842" xr:uid="{00000000-0005-0000-0000-00002E940000}"/>
    <cellStyle name="SubgroupSubtotalRowDescCol" xfId="37843" xr:uid="{00000000-0005-0000-0000-00002F940000}"/>
    <cellStyle name="SubgroupSubtotalRowJERefCol" xfId="37844" xr:uid="{00000000-0005-0000-0000-000030940000}"/>
    <cellStyle name="SubgroupSubtotalRowNameCol" xfId="37845" xr:uid="{00000000-0005-0000-0000-000031940000}"/>
    <cellStyle name="SubgroupSubtotalRowSpacerCol" xfId="37846" xr:uid="{00000000-0005-0000-0000-000032940000}"/>
    <cellStyle name="SubgroupSubtotalRowVarPectCol" xfId="37847" xr:uid="{00000000-0005-0000-0000-000033940000}"/>
    <cellStyle name="SubgroupSubtotalRowWPRefCol" xfId="37848" xr:uid="{00000000-0005-0000-0000-000034940000}"/>
    <cellStyle name="SumAccountGroupsRowBalanceCol" xfId="37849" xr:uid="{00000000-0005-0000-0000-000035940000}"/>
    <cellStyle name="SumAccountGroupsRowDescCol" xfId="37850" xr:uid="{00000000-0005-0000-0000-000036940000}"/>
    <cellStyle name="SumAccountGroupsRowJERefCol" xfId="37851" xr:uid="{00000000-0005-0000-0000-000037940000}"/>
    <cellStyle name="SumAccountGroupsRowNameCol" xfId="37852" xr:uid="{00000000-0005-0000-0000-000038940000}"/>
    <cellStyle name="SumAccountGroupsRowSpacerCol" xfId="37853" xr:uid="{00000000-0005-0000-0000-000039940000}"/>
    <cellStyle name="SumAccountGroupsRowVarPectCol" xfId="37854" xr:uid="{00000000-0005-0000-0000-00003A940000}"/>
    <cellStyle name="SumAccountGroupsRowWPRefCol" xfId="37855" xr:uid="{00000000-0005-0000-0000-00003B940000}"/>
    <cellStyle name="TextStyle" xfId="37856" xr:uid="{00000000-0005-0000-0000-00003C940000}"/>
    <cellStyle name="TextStyle 12" xfId="37907" xr:uid="{00000000-0005-0000-0000-00003D940000}"/>
    <cellStyle name="Tickmark" xfId="1050" xr:uid="{00000000-0005-0000-0000-00003E940000}"/>
    <cellStyle name="Title" xfId="751" builtinId="15" customBuiltin="1"/>
    <cellStyle name="Title 2" xfId="655" xr:uid="{00000000-0005-0000-0000-000040940000}"/>
    <cellStyle name="Title 2 2" xfId="656" xr:uid="{00000000-0005-0000-0000-000041940000}"/>
    <cellStyle name="Title 2 2 2" xfId="657" xr:uid="{00000000-0005-0000-0000-000042940000}"/>
    <cellStyle name="Title 2 2 3" xfId="37227" xr:uid="{00000000-0005-0000-0000-000043940000}"/>
    <cellStyle name="Title 2 2 4" xfId="37226" xr:uid="{00000000-0005-0000-0000-000044940000}"/>
    <cellStyle name="Title 2 3" xfId="37228" xr:uid="{00000000-0005-0000-0000-000045940000}"/>
    <cellStyle name="Title 3" xfId="658" xr:uid="{00000000-0005-0000-0000-000046940000}"/>
    <cellStyle name="Title 3 2" xfId="659" xr:uid="{00000000-0005-0000-0000-000047940000}"/>
    <cellStyle name="Title 3 3" xfId="37230" xr:uid="{00000000-0005-0000-0000-000048940000}"/>
    <cellStyle name="Title 3 4" xfId="37229" xr:uid="{00000000-0005-0000-0000-000049940000}"/>
    <cellStyle name="Title 4" xfId="37857" xr:uid="{00000000-0005-0000-0000-00004A940000}"/>
    <cellStyle name="Title 5" xfId="37858" xr:uid="{00000000-0005-0000-0000-00004B940000}"/>
    <cellStyle name="Total" xfId="767" builtinId="25" customBuiltin="1"/>
    <cellStyle name="Total 2" xfId="660" xr:uid="{00000000-0005-0000-0000-00004D940000}"/>
    <cellStyle name="Total 2 2" xfId="661" xr:uid="{00000000-0005-0000-0000-00004E940000}"/>
    <cellStyle name="Total 2 2 2" xfId="662" xr:uid="{00000000-0005-0000-0000-00004F940000}"/>
    <cellStyle name="Total 2 2 3" xfId="37233" xr:uid="{00000000-0005-0000-0000-000050940000}"/>
    <cellStyle name="Total 2 2 4" xfId="37234" xr:uid="{00000000-0005-0000-0000-000051940000}"/>
    <cellStyle name="Total 2 2 5" xfId="37232" xr:uid="{00000000-0005-0000-0000-000052940000}"/>
    <cellStyle name="Total 2 3" xfId="710" xr:uid="{00000000-0005-0000-0000-000053940000}"/>
    <cellStyle name="Total 2 3 2" xfId="37236" xr:uid="{00000000-0005-0000-0000-000054940000}"/>
    <cellStyle name="Total 2 3 3" xfId="37235" xr:uid="{00000000-0005-0000-0000-000055940000}"/>
    <cellStyle name="Total 2 4" xfId="37237" xr:uid="{00000000-0005-0000-0000-000056940000}"/>
    <cellStyle name="Total 2 5" xfId="37238" xr:uid="{00000000-0005-0000-0000-000057940000}"/>
    <cellStyle name="Total 2 6" xfId="37239" xr:uid="{00000000-0005-0000-0000-000058940000}"/>
    <cellStyle name="Total 2 7" xfId="37240" xr:uid="{00000000-0005-0000-0000-000059940000}"/>
    <cellStyle name="Total 2 8" xfId="37231" xr:uid="{00000000-0005-0000-0000-00005A940000}"/>
    <cellStyle name="Total 2 9" xfId="37908" xr:uid="{00000000-0005-0000-0000-00005B940000}"/>
    <cellStyle name="Total 3" xfId="663" xr:uid="{00000000-0005-0000-0000-00005C940000}"/>
    <cellStyle name="Total 3 2" xfId="664" xr:uid="{00000000-0005-0000-0000-00005D940000}"/>
    <cellStyle name="Total 3 2 2" xfId="37243" xr:uid="{00000000-0005-0000-0000-00005E940000}"/>
    <cellStyle name="Total 3 2 3" xfId="37244" xr:uid="{00000000-0005-0000-0000-00005F940000}"/>
    <cellStyle name="Total 3 2 4" xfId="37242" xr:uid="{00000000-0005-0000-0000-000060940000}"/>
    <cellStyle name="Total 3 3" xfId="37245" xr:uid="{00000000-0005-0000-0000-000061940000}"/>
    <cellStyle name="Total 3 4" xfId="37241" xr:uid="{00000000-0005-0000-0000-000062940000}"/>
    <cellStyle name="Total 4" xfId="37246" xr:uid="{00000000-0005-0000-0000-000063940000}"/>
    <cellStyle name="Total 5" xfId="37247" xr:uid="{00000000-0005-0000-0000-000064940000}"/>
    <cellStyle name="Total 6" xfId="37859" xr:uid="{00000000-0005-0000-0000-000065940000}"/>
    <cellStyle name="TotalRow" xfId="37860" xr:uid="{00000000-0005-0000-0000-000066940000}"/>
    <cellStyle name="TotalRowCreditCol" xfId="37861" xr:uid="{00000000-0005-0000-0000-000067940000}"/>
    <cellStyle name="TotalRowDebitCol" xfId="37862" xr:uid="{00000000-0005-0000-0000-000068940000}"/>
    <cellStyle name="TransactionRowAcctDescCol" xfId="37863" xr:uid="{00000000-0005-0000-0000-000069940000}"/>
    <cellStyle name="TransactionRowAcctNumCol" xfId="37864" xr:uid="{00000000-0005-0000-0000-00006A940000}"/>
    <cellStyle name="TransactionRowCreditCol" xfId="37865" xr:uid="{00000000-0005-0000-0000-00006B940000}"/>
    <cellStyle name="TransactionRowDateCol" xfId="37866" xr:uid="{00000000-0005-0000-0000-00006C940000}"/>
    <cellStyle name="TransactionRowDebitCol" xfId="37867" xr:uid="{00000000-0005-0000-0000-00006D940000}"/>
    <cellStyle name="TransactionRowRefCol" xfId="37868" xr:uid="{00000000-0005-0000-0000-00006E940000}"/>
    <cellStyle name="TransactionRowTransactionCol" xfId="37869" xr:uid="{00000000-0005-0000-0000-00006F940000}"/>
    <cellStyle name="Tusental (0)_laroux" xfId="37248" xr:uid="{00000000-0005-0000-0000-000070940000}"/>
    <cellStyle name="Tusental_laroux" xfId="37249" xr:uid="{00000000-0005-0000-0000-000071940000}"/>
    <cellStyle name="UnclassifiedTotalRowBalanceCol" xfId="37870" xr:uid="{00000000-0005-0000-0000-000072940000}"/>
    <cellStyle name="UnclassifiedTotalRowDescCol" xfId="37871" xr:uid="{00000000-0005-0000-0000-000073940000}"/>
    <cellStyle name="UnclassifiedTotalRowJERefCol" xfId="37872" xr:uid="{00000000-0005-0000-0000-000074940000}"/>
    <cellStyle name="UnclassifiedTotalRowNameCol" xfId="37873" xr:uid="{00000000-0005-0000-0000-000075940000}"/>
    <cellStyle name="UnclassifiedTotalRowSpacerCol" xfId="37874" xr:uid="{00000000-0005-0000-0000-000076940000}"/>
    <cellStyle name="UnclassifiedTotalRowVarPectCol" xfId="37875" xr:uid="{00000000-0005-0000-0000-000077940000}"/>
    <cellStyle name="UnclassifiedTotalRowWPRefCol" xfId="37876" xr:uid="{00000000-0005-0000-0000-000078940000}"/>
    <cellStyle name="Valuta (0)_laroux" xfId="37250" xr:uid="{00000000-0005-0000-0000-000079940000}"/>
    <cellStyle name="Valuta_laroux" xfId="37251" xr:uid="{00000000-0005-0000-0000-00007A940000}"/>
    <cellStyle name="Warning Text" xfId="764" builtinId="11" customBuiltin="1"/>
    <cellStyle name="Warning Text 2" xfId="665" xr:uid="{00000000-0005-0000-0000-00007C940000}"/>
    <cellStyle name="Warning Text 2 2" xfId="666" xr:uid="{00000000-0005-0000-0000-00007D940000}"/>
    <cellStyle name="Warning Text 2 2 2" xfId="667" xr:uid="{00000000-0005-0000-0000-00007E940000}"/>
    <cellStyle name="Warning Text 2 2 3" xfId="37252" xr:uid="{00000000-0005-0000-0000-00007F940000}"/>
    <cellStyle name="Warning Text 2 3" xfId="37253" xr:uid="{00000000-0005-0000-0000-000080940000}"/>
    <cellStyle name="Warning Text 3" xfId="668" xr:uid="{00000000-0005-0000-0000-000081940000}"/>
    <cellStyle name="Warning Text 3 2" xfId="669" xr:uid="{00000000-0005-0000-0000-000082940000}"/>
    <cellStyle name="Warning Text 3 3" xfId="37254" xr:uid="{00000000-0005-0000-0000-000083940000}"/>
    <cellStyle name="Warning Text 4" xfId="37877" xr:uid="{00000000-0005-0000-0000-00008494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34"/>
  <sheetViews>
    <sheetView showGridLines="0" view="pageBreakPreview" zoomScaleNormal="100" zoomScaleSheetLayoutView="100" workbookViewId="0">
      <selection activeCell="J36" sqref="J36"/>
    </sheetView>
  </sheetViews>
  <sheetFormatPr defaultColWidth="9.109375" defaultRowHeight="13.8"/>
  <cols>
    <col min="1" max="2" width="1.33203125" style="353" customWidth="1"/>
    <col min="3" max="3" width="1.6640625" style="353" customWidth="1"/>
    <col min="4" max="4" width="26.5546875" style="353" customWidth="1"/>
    <col min="5" max="5" width="1.44140625" style="353" customWidth="1"/>
    <col min="6" max="6" width="2" style="354" bestFit="1" customWidth="1"/>
    <col min="7" max="7" width="16" style="353" customWidth="1"/>
    <col min="8" max="8" width="1.44140625" style="353" customWidth="1"/>
    <col min="9" max="9" width="2" style="353" bestFit="1" customWidth="1"/>
    <col min="10" max="10" width="16" style="353" customWidth="1"/>
    <col min="11" max="11" width="1.5546875" style="353" customWidth="1"/>
    <col min="12" max="12" width="2" style="353" bestFit="1" customWidth="1"/>
    <col min="13" max="13" width="17.5546875" style="353" customWidth="1"/>
    <col min="14" max="14" width="1.109375" style="333" customWidth="1"/>
    <col min="15" max="15" width="26" style="333" customWidth="1"/>
    <col min="16" max="16" width="2.5546875" style="357" customWidth="1"/>
    <col min="17" max="17" width="22.33203125" style="333" customWidth="1"/>
    <col min="18" max="16384" width="9.109375" style="333"/>
  </cols>
  <sheetData>
    <row r="1" spans="1:17">
      <c r="A1" s="352" t="e">
        <f>#REF!</f>
        <v>#REF!</v>
      </c>
      <c r="O1" s="355"/>
      <c r="P1" s="355"/>
      <c r="Q1" s="356"/>
    </row>
    <row r="2" spans="1:17" ht="9" customHeight="1"/>
    <row r="4" spans="1:17">
      <c r="G4" s="358"/>
      <c r="H4" s="358"/>
      <c r="I4" s="358"/>
      <c r="J4" s="358"/>
      <c r="K4" s="358"/>
      <c r="L4" s="358"/>
      <c r="M4" s="358"/>
    </row>
    <row r="5" spans="1:17" ht="15" customHeight="1">
      <c r="F5" s="1058">
        <v>2017</v>
      </c>
      <c r="G5" s="1058"/>
      <c r="H5" s="355"/>
      <c r="I5" s="1058">
        <v>2016</v>
      </c>
      <c r="J5" s="1058"/>
      <c r="K5" s="355"/>
      <c r="L5" s="1059" t="s">
        <v>0</v>
      </c>
      <c r="M5" s="1059"/>
      <c r="N5" s="353"/>
    </row>
    <row r="6" spans="1:17" ht="12.75" customHeight="1">
      <c r="F6" s="359"/>
      <c r="G6" s="359"/>
      <c r="H6" s="355"/>
      <c r="I6" s="359"/>
      <c r="J6" s="359"/>
      <c r="K6" s="355"/>
      <c r="L6" s="355"/>
      <c r="M6" s="355"/>
      <c r="N6" s="353"/>
    </row>
    <row r="7" spans="1:17">
      <c r="A7" s="353" t="s">
        <v>1</v>
      </c>
      <c r="F7" s="360" t="s">
        <v>2</v>
      </c>
      <c r="G7" s="361" t="e">
        <f>#REF!</f>
        <v>#REF!</v>
      </c>
      <c r="H7" s="362"/>
      <c r="I7" s="360" t="s">
        <v>2</v>
      </c>
      <c r="J7" s="361">
        <f>'A-1 Prior Year'!S22</f>
        <v>769040445</v>
      </c>
      <c r="K7" s="362"/>
      <c r="L7" s="360" t="s">
        <v>2</v>
      </c>
      <c r="M7" s="361" t="e">
        <f>G7-J7</f>
        <v>#REF!</v>
      </c>
      <c r="N7" s="353"/>
    </row>
    <row r="8" spans="1:17" ht="8.25" customHeight="1">
      <c r="N8" s="353"/>
    </row>
    <row r="9" spans="1:17">
      <c r="A9" s="353" t="s">
        <v>3</v>
      </c>
      <c r="F9" s="360"/>
      <c r="G9" s="361" t="e">
        <f>#REF!</f>
        <v>#REF!</v>
      </c>
      <c r="H9" s="363"/>
      <c r="I9" s="364"/>
      <c r="J9" s="361">
        <f>'A-1 Prior Year'!S25</f>
        <v>37287242</v>
      </c>
      <c r="K9" s="363"/>
      <c r="L9" s="364"/>
      <c r="M9" s="361" t="e">
        <f>G9-J9</f>
        <v>#REF!</v>
      </c>
      <c r="N9" s="353"/>
    </row>
    <row r="10" spans="1:17" ht="8.25" customHeight="1">
      <c r="N10" s="353"/>
    </row>
    <row r="11" spans="1:17">
      <c r="B11" s="353" t="s">
        <v>4</v>
      </c>
      <c r="N11" s="353"/>
    </row>
    <row r="12" spans="1:17" ht="14.4" thickBot="1">
      <c r="C12" s="353" t="s">
        <v>5</v>
      </c>
      <c r="F12" s="365" t="s">
        <v>2</v>
      </c>
      <c r="G12" s="366" t="e">
        <f>G7+G9</f>
        <v>#REF!</v>
      </c>
      <c r="H12" s="362"/>
      <c r="I12" s="365" t="s">
        <v>2</v>
      </c>
      <c r="J12" s="366">
        <f>J7+J9</f>
        <v>806327687</v>
      </c>
      <c r="K12" s="362"/>
      <c r="L12" s="365" t="s">
        <v>2</v>
      </c>
      <c r="M12" s="366" t="e">
        <f>M7+M9</f>
        <v>#REF!</v>
      </c>
      <c r="N12" s="353"/>
    </row>
    <row r="13" spans="1:17" ht="8.25" customHeight="1" thickTop="1">
      <c r="N13" s="353"/>
    </row>
    <row r="14" spans="1:17">
      <c r="A14" s="353" t="s">
        <v>6</v>
      </c>
      <c r="F14" s="360" t="s">
        <v>2</v>
      </c>
      <c r="G14" s="361" t="e">
        <f>#REF!</f>
        <v>#REF!</v>
      </c>
      <c r="H14" s="362"/>
      <c r="I14" s="367"/>
      <c r="J14" s="361">
        <f>'A-1 Prior Year'!S36</f>
        <v>94061065</v>
      </c>
      <c r="K14" s="362"/>
      <c r="L14" s="367"/>
      <c r="M14" s="361" t="e">
        <f>G14-J14</f>
        <v>#REF!</v>
      </c>
      <c r="N14" s="353"/>
    </row>
    <row r="15" spans="1:17" ht="8.25" customHeight="1">
      <c r="N15" s="353"/>
    </row>
    <row r="16" spans="1:17">
      <c r="A16" s="353" t="s">
        <v>7</v>
      </c>
      <c r="G16" s="363"/>
      <c r="H16" s="363"/>
      <c r="I16" s="363"/>
      <c r="J16" s="363"/>
      <c r="K16" s="363"/>
      <c r="L16" s="363"/>
      <c r="M16" s="363"/>
      <c r="N16" s="353"/>
    </row>
    <row r="17" spans="2:14">
      <c r="B17" s="353" t="s">
        <v>8</v>
      </c>
      <c r="G17" s="368" t="e">
        <f>#REF!</f>
        <v>#REF!</v>
      </c>
      <c r="H17" s="363"/>
      <c r="I17" s="363"/>
      <c r="J17" s="368">
        <f>'A-1 Prior Year'!S42</f>
        <v>113646</v>
      </c>
      <c r="K17" s="363"/>
      <c r="L17" s="363"/>
      <c r="M17" s="368" t="e">
        <f>G17-J17</f>
        <v>#REF!</v>
      </c>
      <c r="N17" s="353"/>
    </row>
    <row r="18" spans="2:14">
      <c r="B18" s="353" t="s">
        <v>9</v>
      </c>
      <c r="G18" s="368" t="e">
        <f>#REF!</f>
        <v>#REF!</v>
      </c>
      <c r="H18" s="363"/>
      <c r="I18" s="363"/>
      <c r="J18" s="368">
        <f>'A-1 Prior Year'!S43</f>
        <v>707016072</v>
      </c>
      <c r="K18" s="363"/>
      <c r="L18" s="363"/>
      <c r="M18" s="368" t="e">
        <f t="shared" ref="M18:M19" si="0">G18-J18</f>
        <v>#REF!</v>
      </c>
      <c r="N18" s="353"/>
    </row>
    <row r="19" spans="2:14">
      <c r="B19" s="353" t="s">
        <v>10</v>
      </c>
      <c r="G19" s="368" t="e">
        <f>#REF!</f>
        <v>#REF!</v>
      </c>
      <c r="H19" s="363"/>
      <c r="I19" s="363"/>
      <c r="J19" s="368">
        <f>'A-1 Prior Year'!S44</f>
        <v>4235139</v>
      </c>
      <c r="K19" s="363"/>
      <c r="L19" s="363"/>
      <c r="M19" s="368" t="e">
        <f t="shared" si="0"/>
        <v>#REF!</v>
      </c>
      <c r="N19" s="353"/>
    </row>
    <row r="20" spans="2:14">
      <c r="B20" s="353" t="s">
        <v>11</v>
      </c>
      <c r="F20" s="360"/>
      <c r="G20" s="361" t="e">
        <f>#REF!</f>
        <v>#REF!</v>
      </c>
      <c r="H20" s="363"/>
      <c r="I20" s="364"/>
      <c r="J20" s="361">
        <f>'A-1 Prior Year'!S45</f>
        <v>901765</v>
      </c>
      <c r="K20" s="363"/>
      <c r="L20" s="364"/>
      <c r="M20" s="361" t="e">
        <f>G20-J20</f>
        <v>#REF!</v>
      </c>
      <c r="N20" s="353"/>
    </row>
    <row r="21" spans="2:14" ht="8.25" customHeight="1">
      <c r="G21" s="363"/>
      <c r="H21" s="363"/>
      <c r="I21" s="363"/>
      <c r="J21" s="363"/>
      <c r="K21" s="363"/>
      <c r="L21" s="363"/>
      <c r="M21" s="363"/>
      <c r="N21" s="353"/>
    </row>
    <row r="22" spans="2:14">
      <c r="B22" s="353" t="s">
        <v>12</v>
      </c>
      <c r="F22" s="360"/>
      <c r="G22" s="361" t="e">
        <f>SUM(G17:G21)</f>
        <v>#REF!</v>
      </c>
      <c r="H22" s="363"/>
      <c r="I22" s="364"/>
      <c r="J22" s="361">
        <f>SUM(J17:J21)</f>
        <v>712266622</v>
      </c>
      <c r="K22" s="363"/>
      <c r="L22" s="364"/>
      <c r="M22" s="361" t="e">
        <f>G22-J22</f>
        <v>#REF!</v>
      </c>
      <c r="N22" s="353"/>
    </row>
    <row r="23" spans="2:14" ht="8.25" customHeight="1">
      <c r="N23" s="353"/>
    </row>
    <row r="24" spans="2:14" ht="8.25" customHeight="1">
      <c r="N24" s="353"/>
    </row>
    <row r="25" spans="2:14" ht="14.4" thickBot="1">
      <c r="B25" s="353" t="s">
        <v>13</v>
      </c>
      <c r="F25" s="365" t="s">
        <v>2</v>
      </c>
      <c r="G25" s="366" t="e">
        <f>G22+G14</f>
        <v>#REF!</v>
      </c>
      <c r="H25" s="362"/>
      <c r="I25" s="365" t="s">
        <v>2</v>
      </c>
      <c r="J25" s="366">
        <f>J22+J14</f>
        <v>806327687</v>
      </c>
      <c r="K25" s="362"/>
      <c r="L25" s="365" t="s">
        <v>2</v>
      </c>
      <c r="M25" s="366" t="e">
        <f>G25-J25</f>
        <v>#REF!</v>
      </c>
      <c r="N25" s="353"/>
    </row>
    <row r="26" spans="2:14" ht="5.25" customHeight="1" thickTop="1">
      <c r="N26" s="353"/>
    </row>
    <row r="27" spans="2:14" ht="5.25" customHeight="1"/>
    <row r="30" spans="2:14">
      <c r="D30" s="369" t="s">
        <v>14</v>
      </c>
      <c r="G30" s="363" t="e">
        <f>G12-G25</f>
        <v>#REF!</v>
      </c>
      <c r="H30" s="363"/>
      <c r="I30" s="363"/>
      <c r="J30" s="363">
        <f>J12-J25</f>
        <v>0</v>
      </c>
      <c r="K30" s="363"/>
      <c r="L30" s="363"/>
      <c r="M30" s="363" t="e">
        <f>M12-M25</f>
        <v>#REF!</v>
      </c>
    </row>
    <row r="31" spans="2:14">
      <c r="D31" s="369"/>
      <c r="G31" s="363"/>
      <c r="H31" s="363"/>
      <c r="I31" s="363"/>
      <c r="J31" s="363"/>
      <c r="K31" s="363"/>
      <c r="L31" s="363"/>
      <c r="M31" s="363"/>
    </row>
    <row r="32" spans="2:14">
      <c r="D32" s="369" t="s">
        <v>15</v>
      </c>
      <c r="G32" s="363" t="e">
        <f>#REF!</f>
        <v>#REF!</v>
      </c>
      <c r="H32" s="363"/>
      <c r="I32" s="363"/>
      <c r="J32" s="363">
        <f>'A-1 Prior Year'!S47</f>
        <v>712266622</v>
      </c>
      <c r="K32" s="363"/>
      <c r="L32" s="363"/>
      <c r="M32" s="363"/>
    </row>
    <row r="33" spans="4:13">
      <c r="D33" s="369" t="s">
        <v>16</v>
      </c>
      <c r="G33" s="363" t="e">
        <f>G22-G32</f>
        <v>#REF!</v>
      </c>
      <c r="H33" s="363"/>
      <c r="I33" s="363"/>
      <c r="J33" s="363">
        <f>J22-J32</f>
        <v>0</v>
      </c>
      <c r="K33" s="363"/>
      <c r="L33" s="363"/>
      <c r="M33" s="370"/>
    </row>
    <row r="34" spans="4:13">
      <c r="G34" s="363"/>
      <c r="H34" s="363"/>
      <c r="I34" s="363"/>
      <c r="J34" s="363"/>
      <c r="K34" s="363"/>
      <c r="L34" s="363"/>
      <c r="M34" s="363"/>
    </row>
  </sheetData>
  <mergeCells count="3">
    <mergeCell ref="F5:G5"/>
    <mergeCell ref="I5:J5"/>
    <mergeCell ref="L5:M5"/>
  </mergeCells>
  <pageMargins left="1.1000000000000001" right="1.1000000000000001" top="1" bottom="1"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X34"/>
  <sheetViews>
    <sheetView view="pageBreakPreview" zoomScaleNormal="100" zoomScaleSheetLayoutView="100" workbookViewId="0">
      <selection activeCell="P29" sqref="P29"/>
    </sheetView>
  </sheetViews>
  <sheetFormatPr defaultColWidth="9.109375" defaultRowHeight="13.2"/>
  <cols>
    <col min="1" max="1" width="4.33203125" style="733" customWidth="1"/>
    <col min="2" max="2" width="8.88671875" style="733" customWidth="1"/>
    <col min="3" max="3" width="1.88671875" style="733" customWidth="1"/>
    <col min="4" max="4" width="8.88671875" style="733" customWidth="1"/>
    <col min="5" max="5" width="1.88671875" style="733" customWidth="1"/>
    <col min="6" max="6" width="8.88671875" style="733" customWidth="1"/>
    <col min="7" max="7" width="1.88671875" style="733" customWidth="1"/>
    <col min="8" max="8" width="8.88671875" style="733" customWidth="1"/>
    <col min="9" max="9" width="1.88671875" style="733" customWidth="1"/>
    <col min="10" max="10" width="8.88671875" style="733" customWidth="1"/>
    <col min="11" max="11" width="1.88671875" style="733" customWidth="1"/>
    <col min="12" max="12" width="8.88671875" style="733" customWidth="1"/>
    <col min="13" max="13" width="1.88671875" style="733" customWidth="1"/>
    <col min="14" max="14" width="8.88671875" style="733" customWidth="1"/>
    <col min="15" max="15" width="1.88671875" style="733" customWidth="1"/>
    <col min="16" max="16" width="8.88671875" style="733" customWidth="1"/>
    <col min="17" max="17" width="1.88671875" style="733" customWidth="1"/>
    <col min="18" max="18" width="8.88671875" style="733" customWidth="1"/>
    <col min="19" max="19" width="1.88671875" style="733" customWidth="1"/>
    <col min="20" max="20" width="8.88671875" style="733" customWidth="1"/>
    <col min="21" max="21" width="3.5546875" style="733" bestFit="1" customWidth="1"/>
    <col min="22" max="23" width="9.109375" style="733"/>
    <col min="24" max="24" width="13.33203125" style="733" customWidth="1"/>
    <col min="25" max="16384" width="9.109375" style="733"/>
  </cols>
  <sheetData>
    <row r="1" spans="1:24" ht="19.95" customHeight="1">
      <c r="A1" s="764" t="s">
        <v>359</v>
      </c>
      <c r="B1" s="787"/>
      <c r="C1" s="750"/>
      <c r="D1" s="750"/>
      <c r="E1" s="750"/>
      <c r="F1" s="750"/>
      <c r="G1" s="750"/>
      <c r="H1" s="750"/>
      <c r="I1" s="750"/>
      <c r="J1" s="750"/>
      <c r="K1" s="750"/>
      <c r="L1" s="750"/>
      <c r="M1" s="750"/>
      <c r="N1" s="750"/>
      <c r="O1" s="750"/>
      <c r="P1" s="750"/>
      <c r="Q1" s="750"/>
      <c r="R1" s="750"/>
      <c r="S1" s="750"/>
      <c r="T1" s="750"/>
      <c r="U1" s="749"/>
      <c r="V1" s="749"/>
      <c r="W1" s="749"/>
    </row>
    <row r="2" spans="1:24" ht="19.95" customHeight="1">
      <c r="A2" s="765" t="s">
        <v>360</v>
      </c>
      <c r="B2" s="787"/>
      <c r="C2" s="751"/>
      <c r="D2" s="751"/>
      <c r="E2" s="751"/>
      <c r="F2" s="751"/>
      <c r="G2" s="751"/>
      <c r="H2" s="751"/>
      <c r="I2" s="751"/>
      <c r="J2" s="751"/>
      <c r="K2" s="751"/>
      <c r="L2" s="751"/>
      <c r="M2" s="751"/>
      <c r="N2" s="751"/>
      <c r="O2" s="751"/>
      <c r="P2" s="751"/>
      <c r="Q2" s="751"/>
      <c r="R2" s="751"/>
      <c r="S2" s="751"/>
      <c r="T2" s="751"/>
      <c r="U2" s="749"/>
      <c r="V2" s="749"/>
      <c r="W2" s="749"/>
    </row>
    <row r="3" spans="1:24" ht="19.95" customHeight="1">
      <c r="A3" s="710" t="s">
        <v>361</v>
      </c>
      <c r="B3" s="787"/>
      <c r="C3" s="751"/>
      <c r="D3" s="751"/>
      <c r="E3" s="751"/>
      <c r="F3" s="751"/>
      <c r="G3" s="751"/>
      <c r="H3" s="751"/>
      <c r="I3" s="751"/>
      <c r="J3" s="751"/>
      <c r="K3" s="751"/>
      <c r="L3" s="751"/>
      <c r="M3" s="751"/>
      <c r="N3" s="751"/>
      <c r="O3" s="751"/>
      <c r="P3" s="751"/>
      <c r="Q3" s="751"/>
      <c r="R3" s="751"/>
      <c r="S3" s="751"/>
      <c r="T3" s="751"/>
      <c r="U3" s="749"/>
      <c r="V3" s="749"/>
      <c r="W3" s="749"/>
    </row>
    <row r="4" spans="1:24" ht="19.95" customHeight="1">
      <c r="A4" s="710" t="s">
        <v>362</v>
      </c>
      <c r="B4" s="787"/>
      <c r="C4" s="752"/>
      <c r="D4" s="752"/>
      <c r="E4" s="752"/>
      <c r="F4" s="752"/>
      <c r="G4" s="752"/>
      <c r="H4" s="752"/>
      <c r="I4" s="752"/>
      <c r="J4" s="751"/>
      <c r="K4" s="752"/>
      <c r="L4" s="752"/>
      <c r="M4" s="752"/>
      <c r="N4" s="752"/>
      <c r="O4" s="752"/>
      <c r="P4" s="752"/>
      <c r="Q4" s="752"/>
      <c r="R4" s="752"/>
      <c r="S4" s="752"/>
      <c r="T4" s="752"/>
      <c r="U4" s="749"/>
      <c r="V4" s="749"/>
      <c r="W4" s="749"/>
    </row>
    <row r="5" spans="1:24" ht="19.95" customHeight="1" thickBot="1">
      <c r="A5" s="1015" t="s">
        <v>553</v>
      </c>
      <c r="B5" s="1016"/>
      <c r="C5" s="1017"/>
      <c r="D5" s="1017"/>
      <c r="E5" s="1017"/>
      <c r="F5" s="1017"/>
      <c r="G5" s="1017"/>
      <c r="H5" s="1017"/>
      <c r="I5" s="1017"/>
      <c r="J5" s="1017"/>
      <c r="K5" s="754"/>
      <c r="L5" s="754"/>
      <c r="M5" s="754"/>
      <c r="N5" s="754"/>
      <c r="O5" s="754"/>
      <c r="P5" s="754"/>
      <c r="Q5" s="754"/>
      <c r="R5" s="754"/>
      <c r="S5" s="754"/>
      <c r="T5" s="754"/>
      <c r="U5" s="753"/>
      <c r="V5" s="753"/>
      <c r="W5" s="753"/>
      <c r="X5" s="734"/>
    </row>
    <row r="6" spans="1:24" ht="19.5" customHeight="1">
      <c r="A6" s="831"/>
      <c r="B6" s="832"/>
      <c r="C6" s="832"/>
      <c r="D6" s="832"/>
      <c r="E6" s="832"/>
      <c r="F6" s="832"/>
      <c r="G6" s="832"/>
      <c r="H6" s="832"/>
      <c r="I6" s="832"/>
      <c r="J6" s="832"/>
      <c r="K6" s="832"/>
      <c r="L6" s="832"/>
      <c r="M6" s="832"/>
      <c r="N6" s="832"/>
      <c r="O6" s="832"/>
      <c r="P6" s="832"/>
      <c r="Q6" s="832"/>
      <c r="R6" s="756"/>
      <c r="S6" s="756"/>
      <c r="T6" s="756"/>
      <c r="U6" s="756"/>
      <c r="V6" s="756"/>
      <c r="W6" s="756"/>
    </row>
    <row r="7" spans="1:24" ht="13.8">
      <c r="A7" s="960" t="s">
        <v>363</v>
      </c>
      <c r="B7" s="760" t="s">
        <v>364</v>
      </c>
      <c r="C7" s="997"/>
      <c r="D7" s="997"/>
      <c r="E7" s="997"/>
      <c r="F7" s="997"/>
      <c r="G7" s="997"/>
      <c r="H7" s="997"/>
      <c r="I7" s="997"/>
      <c r="J7" s="997"/>
      <c r="K7" s="997"/>
      <c r="L7" s="997"/>
      <c r="M7" s="997"/>
      <c r="N7" s="997"/>
      <c r="O7" s="997"/>
      <c r="P7" s="997"/>
      <c r="Q7" s="997"/>
      <c r="R7" s="756"/>
      <c r="S7" s="756"/>
      <c r="T7" s="756"/>
      <c r="U7" s="756"/>
      <c r="V7" s="756"/>
      <c r="W7" s="756"/>
    </row>
    <row r="8" spans="1:24" ht="13.8">
      <c r="A8" s="960"/>
      <c r="B8" s="755"/>
      <c r="C8" s="997"/>
      <c r="D8" s="997"/>
      <c r="E8" s="997"/>
      <c r="F8" s="997"/>
      <c r="G8" s="997"/>
      <c r="H8" s="997"/>
      <c r="I8" s="997"/>
      <c r="J8" s="997"/>
      <c r="K8" s="997"/>
      <c r="L8" s="997"/>
      <c r="M8" s="997"/>
      <c r="N8" s="997"/>
      <c r="O8" s="997"/>
      <c r="P8" s="997"/>
      <c r="Q8" s="997"/>
      <c r="R8" s="756"/>
      <c r="S8" s="756"/>
      <c r="T8" s="756"/>
      <c r="U8" s="756"/>
      <c r="V8" s="756"/>
      <c r="W8" s="756"/>
    </row>
    <row r="9" spans="1:24" ht="14.4" customHeight="1">
      <c r="A9" s="960"/>
      <c r="B9" s="1083" t="s">
        <v>365</v>
      </c>
      <c r="C9" s="1083"/>
      <c r="D9" s="1083"/>
      <c r="E9" s="1083"/>
      <c r="F9" s="1083"/>
      <c r="G9" s="1083"/>
      <c r="H9" s="1083"/>
      <c r="I9" s="1083"/>
      <c r="J9" s="1083"/>
      <c r="K9" s="1083"/>
      <c r="L9" s="1083"/>
      <c r="M9" s="1083"/>
      <c r="N9" s="1083"/>
      <c r="O9" s="1083"/>
      <c r="P9" s="1083"/>
      <c r="Q9" s="1083"/>
      <c r="R9" s="1083"/>
      <c r="S9" s="1083"/>
      <c r="T9" s="1083"/>
      <c r="U9" s="1083"/>
      <c r="V9" s="1083"/>
      <c r="W9" s="1083"/>
      <c r="X9" s="735"/>
    </row>
    <row r="10" spans="1:24" ht="13.2" customHeight="1">
      <c r="A10" s="960"/>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735"/>
    </row>
    <row r="11" spans="1:24" ht="13.2" customHeight="1">
      <c r="A11" s="960"/>
      <c r="B11" s="1083"/>
      <c r="C11" s="1083"/>
      <c r="D11" s="1083"/>
      <c r="E11" s="1083"/>
      <c r="F11" s="1083"/>
      <c r="G11" s="1083"/>
      <c r="H11" s="1083"/>
      <c r="I11" s="1083"/>
      <c r="J11" s="1083"/>
      <c r="K11" s="1083"/>
      <c r="L11" s="1083"/>
      <c r="M11" s="1083"/>
      <c r="N11" s="1083"/>
      <c r="O11" s="1083"/>
      <c r="P11" s="1083"/>
      <c r="Q11" s="1083"/>
      <c r="R11" s="1083"/>
      <c r="S11" s="1083"/>
      <c r="T11" s="1083"/>
      <c r="U11" s="1083"/>
      <c r="V11" s="1083"/>
      <c r="W11" s="1083"/>
      <c r="X11" s="735"/>
    </row>
    <row r="12" spans="1:24" ht="13.2" customHeight="1">
      <c r="A12" s="960"/>
      <c r="B12" s="1083"/>
      <c r="C12" s="1083"/>
      <c r="D12" s="1083"/>
      <c r="E12" s="1083"/>
      <c r="F12" s="1083"/>
      <c r="G12" s="1083"/>
      <c r="H12" s="1083"/>
      <c r="I12" s="1083"/>
      <c r="J12" s="1083"/>
      <c r="K12" s="1083"/>
      <c r="L12" s="1083"/>
      <c r="M12" s="1083"/>
      <c r="N12" s="1083"/>
      <c r="O12" s="1083"/>
      <c r="P12" s="1083"/>
      <c r="Q12" s="1083"/>
      <c r="R12" s="1083"/>
      <c r="S12" s="1083"/>
      <c r="T12" s="1083"/>
      <c r="U12" s="1083"/>
      <c r="V12" s="1083"/>
      <c r="W12" s="1083"/>
      <c r="X12" s="735"/>
    </row>
    <row r="13" spans="1:24" ht="13.8">
      <c r="A13" s="960"/>
      <c r="B13" s="1083"/>
      <c r="C13" s="1083"/>
      <c r="D13" s="1083"/>
      <c r="E13" s="1083"/>
      <c r="F13" s="1083"/>
      <c r="G13" s="1083"/>
      <c r="H13" s="1083"/>
      <c r="I13" s="1083"/>
      <c r="J13" s="1083"/>
      <c r="K13" s="1083"/>
      <c r="L13" s="1083"/>
      <c r="M13" s="1083"/>
      <c r="N13" s="1083"/>
      <c r="O13" s="1083"/>
      <c r="P13" s="1083"/>
      <c r="Q13" s="1083"/>
      <c r="R13" s="1083"/>
      <c r="S13" s="1083"/>
      <c r="T13" s="1083"/>
      <c r="U13" s="1083"/>
      <c r="V13" s="1083"/>
      <c r="W13" s="1083"/>
      <c r="X13" s="735"/>
    </row>
    <row r="14" spans="1:24" ht="13.8">
      <c r="A14" s="960"/>
      <c r="B14" s="757"/>
      <c r="C14" s="758"/>
      <c r="D14" s="758"/>
      <c r="E14" s="758"/>
      <c r="F14" s="758"/>
      <c r="G14" s="758"/>
      <c r="H14" s="758"/>
      <c r="I14" s="758"/>
      <c r="J14" s="758"/>
      <c r="K14" s="758"/>
      <c r="L14" s="758"/>
      <c r="M14" s="758"/>
      <c r="N14" s="758"/>
      <c r="O14" s="758"/>
      <c r="P14" s="758"/>
      <c r="Q14" s="758"/>
      <c r="R14" s="759"/>
      <c r="S14" s="759"/>
      <c r="T14" s="759"/>
      <c r="U14" s="759"/>
      <c r="V14" s="759"/>
      <c r="W14" s="759"/>
    </row>
    <row r="15" spans="1:24" ht="13.8">
      <c r="A15" s="960" t="s">
        <v>366</v>
      </c>
      <c r="B15" s="760" t="s">
        <v>367</v>
      </c>
      <c r="C15" s="758"/>
      <c r="D15" s="758"/>
      <c r="E15" s="758"/>
      <c r="F15" s="758"/>
      <c r="G15" s="758"/>
      <c r="H15" s="758"/>
      <c r="I15" s="758"/>
      <c r="J15" s="758"/>
      <c r="K15" s="758"/>
      <c r="L15" s="758"/>
      <c r="M15" s="758"/>
      <c r="N15" s="758"/>
      <c r="O15" s="758"/>
      <c r="P15" s="758"/>
      <c r="Q15" s="758"/>
      <c r="R15" s="759"/>
      <c r="S15" s="759"/>
      <c r="T15" s="759"/>
      <c r="U15" s="759"/>
      <c r="V15" s="759"/>
      <c r="W15" s="759"/>
    </row>
    <row r="16" spans="1:24" ht="13.8">
      <c r="A16" s="960"/>
      <c r="B16" s="757"/>
      <c r="C16" s="758"/>
      <c r="D16" s="758"/>
      <c r="E16" s="758"/>
      <c r="F16" s="758"/>
      <c r="G16" s="758"/>
      <c r="H16" s="758"/>
      <c r="I16" s="758"/>
      <c r="J16" s="758"/>
      <c r="K16" s="758"/>
      <c r="L16" s="758"/>
      <c r="M16" s="758"/>
      <c r="N16" s="758"/>
      <c r="O16" s="758"/>
      <c r="P16" s="758"/>
      <c r="Q16" s="758"/>
      <c r="R16" s="759"/>
      <c r="S16" s="759"/>
      <c r="T16" s="759"/>
      <c r="U16" s="759"/>
      <c r="V16" s="759"/>
      <c r="W16" s="759"/>
    </row>
    <row r="17" spans="1:24" ht="14.4" customHeight="1">
      <c r="A17" s="997"/>
      <c r="B17" s="1083" t="s">
        <v>368</v>
      </c>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735"/>
    </row>
    <row r="18" spans="1:24" ht="13.8">
      <c r="A18" s="997"/>
      <c r="B18" s="1083"/>
      <c r="C18" s="1083"/>
      <c r="D18" s="1083"/>
      <c r="E18" s="1083"/>
      <c r="F18" s="1083"/>
      <c r="G18" s="1083"/>
      <c r="H18" s="1083"/>
      <c r="I18" s="1083"/>
      <c r="J18" s="1083"/>
      <c r="K18" s="1083"/>
      <c r="L18" s="1083"/>
      <c r="M18" s="1083"/>
      <c r="N18" s="1083"/>
      <c r="O18" s="1083"/>
      <c r="P18" s="1083"/>
      <c r="Q18" s="1083"/>
      <c r="R18" s="1083"/>
      <c r="S18" s="1083"/>
      <c r="T18" s="1083"/>
      <c r="U18" s="1083"/>
      <c r="V18" s="1083"/>
      <c r="W18" s="1083"/>
      <c r="X18" s="735"/>
    </row>
    <row r="19" spans="1:24" ht="13.8">
      <c r="A19" s="997"/>
      <c r="B19" s="1083"/>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735"/>
    </row>
    <row r="20" spans="1:24" ht="13.8">
      <c r="A20" s="997"/>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735"/>
    </row>
    <row r="21" spans="1:24" ht="13.8">
      <c r="A21" s="997"/>
      <c r="B21" s="1083"/>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735"/>
    </row>
    <row r="22" spans="1:24" ht="13.8">
      <c r="A22" s="997"/>
      <c r="B22" s="1005"/>
      <c r="C22" s="1005"/>
      <c r="D22" s="1005"/>
      <c r="E22" s="1005"/>
      <c r="F22" s="1005"/>
      <c r="G22" s="1005"/>
      <c r="H22" s="1005"/>
      <c r="I22" s="1005"/>
      <c r="J22" s="1005"/>
      <c r="K22" s="1005"/>
      <c r="L22" s="1005"/>
      <c r="M22" s="1005"/>
      <c r="N22" s="1005"/>
      <c r="O22" s="1005"/>
      <c r="P22" s="1005"/>
      <c r="Q22" s="1005"/>
      <c r="R22" s="1005"/>
      <c r="S22" s="1005"/>
      <c r="T22" s="1005"/>
      <c r="U22" s="1005"/>
      <c r="V22" s="1005"/>
      <c r="W22" s="1005"/>
      <c r="X22" s="736"/>
    </row>
    <row r="23" spans="1:24" ht="13.8">
      <c r="A23" s="997"/>
      <c r="B23" s="1083" t="s">
        <v>369</v>
      </c>
      <c r="C23" s="1083"/>
      <c r="D23" s="1083"/>
      <c r="E23" s="1083"/>
      <c r="F23" s="1083"/>
      <c r="G23" s="1083"/>
      <c r="H23" s="1083"/>
      <c r="I23" s="1083"/>
      <c r="J23" s="1083"/>
      <c r="K23" s="1083"/>
      <c r="L23" s="1083"/>
      <c r="M23" s="1083"/>
      <c r="N23" s="1083"/>
      <c r="O23" s="1083"/>
      <c r="P23" s="1083"/>
      <c r="Q23" s="1083"/>
      <c r="R23" s="1083"/>
      <c r="S23" s="1083"/>
      <c r="T23" s="1083"/>
      <c r="U23" s="1083"/>
      <c r="V23" s="1083"/>
      <c r="W23" s="1083"/>
      <c r="X23" s="736"/>
    </row>
    <row r="24" spans="1:24" ht="13.8">
      <c r="A24" s="997"/>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736"/>
    </row>
    <row r="25" spans="1:24" ht="13.8">
      <c r="A25" s="997"/>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736"/>
    </row>
    <row r="26" spans="1:24" ht="13.8">
      <c r="A26" s="997"/>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736"/>
    </row>
    <row r="27" spans="1:24" ht="13.2" customHeight="1">
      <c r="A27" s="997"/>
      <c r="B27" s="1084" t="s">
        <v>370</v>
      </c>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736"/>
    </row>
    <row r="28" spans="1:24" ht="13.8">
      <c r="A28" s="997"/>
      <c r="B28" s="1005"/>
      <c r="C28" s="1005"/>
      <c r="D28" s="1005"/>
      <c r="E28" s="1005"/>
      <c r="F28" s="1005"/>
      <c r="G28" s="1005"/>
      <c r="H28" s="1005"/>
      <c r="I28" s="1005"/>
      <c r="J28" s="1005"/>
      <c r="K28" s="1005"/>
      <c r="L28" s="1005"/>
      <c r="M28" s="1005"/>
      <c r="N28" s="1005"/>
      <c r="O28" s="1005"/>
      <c r="P28" s="1005"/>
      <c r="Q28" s="1005"/>
      <c r="R28" s="759"/>
      <c r="S28" s="759"/>
      <c r="T28" s="759"/>
      <c r="U28" s="759"/>
      <c r="V28" s="759"/>
      <c r="W28" s="759"/>
    </row>
    <row r="29" spans="1:24" ht="14.4" customHeight="1">
      <c r="A29" s="6"/>
      <c r="B29" s="735"/>
      <c r="C29" s="735"/>
      <c r="D29" s="735"/>
      <c r="E29" s="735"/>
      <c r="F29" s="735"/>
      <c r="G29" s="735"/>
      <c r="H29" s="735"/>
      <c r="I29" s="735"/>
      <c r="J29" s="735"/>
      <c r="K29" s="735"/>
      <c r="L29" s="735"/>
      <c r="M29" s="735"/>
      <c r="N29" s="735"/>
      <c r="O29" s="735"/>
      <c r="P29" s="735"/>
      <c r="Q29" s="735"/>
      <c r="R29" s="735"/>
      <c r="S29" s="735"/>
      <c r="T29" s="735"/>
      <c r="U29" s="735"/>
      <c r="V29" s="735"/>
      <c r="W29" s="735"/>
      <c r="X29" s="735"/>
    </row>
    <row r="30" spans="1:24" ht="14.4" customHeight="1">
      <c r="A30" s="6"/>
      <c r="B30" s="735"/>
      <c r="C30" s="735"/>
      <c r="D30" s="735"/>
      <c r="E30" s="735"/>
      <c r="F30" s="735"/>
      <c r="G30" s="735"/>
      <c r="H30" s="735"/>
      <c r="I30" s="735"/>
      <c r="J30" s="735"/>
      <c r="K30" s="735"/>
      <c r="L30" s="735"/>
      <c r="M30" s="735"/>
      <c r="N30" s="735"/>
      <c r="O30" s="735"/>
      <c r="P30" s="735"/>
      <c r="Q30" s="735"/>
      <c r="R30" s="735"/>
      <c r="S30" s="735"/>
      <c r="T30" s="735"/>
      <c r="U30" s="735"/>
      <c r="V30" s="735"/>
      <c r="W30" s="735"/>
      <c r="X30" s="735"/>
    </row>
    <row r="31" spans="1:24">
      <c r="A31" s="950" t="s">
        <v>355</v>
      </c>
      <c r="C31" s="735"/>
      <c r="D31" s="735"/>
      <c r="E31" s="735"/>
      <c r="F31" s="735"/>
      <c r="G31" s="735"/>
      <c r="H31" s="735"/>
      <c r="I31" s="735"/>
      <c r="J31" s="735"/>
      <c r="K31" s="735"/>
      <c r="L31" s="735"/>
      <c r="M31" s="735"/>
      <c r="N31" s="735"/>
      <c r="O31" s="735"/>
      <c r="P31" s="735"/>
      <c r="Q31" s="735"/>
      <c r="R31" s="735"/>
      <c r="S31" s="735"/>
      <c r="T31" s="735"/>
      <c r="U31" s="735"/>
      <c r="V31" s="735"/>
      <c r="W31" s="735"/>
      <c r="X31" s="735"/>
    </row>
    <row r="32" spans="1:24">
      <c r="A32" s="954" t="s">
        <v>356</v>
      </c>
      <c r="C32" s="737"/>
      <c r="D32" s="737"/>
      <c r="E32" s="737"/>
      <c r="F32" s="737"/>
      <c r="G32" s="737"/>
      <c r="H32" s="737"/>
      <c r="I32" s="737"/>
      <c r="J32" s="737"/>
      <c r="K32" s="737"/>
      <c r="L32" s="737"/>
      <c r="M32" s="737"/>
      <c r="N32" s="737"/>
      <c r="O32" s="737"/>
      <c r="P32" s="737"/>
      <c r="Q32" s="737"/>
      <c r="R32" s="737"/>
      <c r="S32" s="737"/>
      <c r="T32" s="737"/>
      <c r="U32" s="737"/>
      <c r="V32" s="737"/>
      <c r="W32" s="737"/>
      <c r="X32" s="735"/>
    </row>
    <row r="33" spans="1:23">
      <c r="A33" s="954" t="s">
        <v>357</v>
      </c>
      <c r="C33" s="735"/>
      <c r="D33" s="735"/>
      <c r="E33" s="735"/>
      <c r="F33" s="735"/>
      <c r="G33" s="735"/>
      <c r="H33" s="735"/>
      <c r="I33" s="735"/>
      <c r="J33" s="735"/>
      <c r="K33" s="735"/>
      <c r="L33" s="735"/>
      <c r="M33" s="735"/>
      <c r="N33" s="735"/>
      <c r="O33" s="735"/>
      <c r="P33" s="735"/>
      <c r="Q33" s="735"/>
      <c r="R33" s="735"/>
      <c r="S33" s="735"/>
      <c r="T33" s="735"/>
      <c r="U33" s="735"/>
      <c r="V33" s="735"/>
      <c r="W33" s="735"/>
    </row>
    <row r="34" spans="1:23">
      <c r="A34" s="954" t="s">
        <v>358</v>
      </c>
      <c r="C34" s="738"/>
      <c r="D34" s="738"/>
      <c r="E34" s="738"/>
      <c r="F34" s="738"/>
      <c r="G34" s="738"/>
      <c r="H34" s="738"/>
      <c r="I34" s="738"/>
      <c r="J34" s="738"/>
      <c r="K34" s="738"/>
      <c r="L34" s="738"/>
      <c r="M34" s="738"/>
      <c r="N34" s="738"/>
      <c r="O34" s="738"/>
      <c r="P34" s="738"/>
      <c r="Q34" s="738"/>
    </row>
  </sheetData>
  <mergeCells count="4">
    <mergeCell ref="B9:W13"/>
    <mergeCell ref="B17:W21"/>
    <mergeCell ref="B23:W25"/>
    <mergeCell ref="B27:W27"/>
  </mergeCells>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N59"/>
  <sheetViews>
    <sheetView showGridLines="0" view="pageBreakPreview" zoomScaleNormal="90" zoomScaleSheetLayoutView="100" workbookViewId="0">
      <selection activeCell="C33" sqref="C33"/>
    </sheetView>
  </sheetViews>
  <sheetFormatPr defaultColWidth="9.109375" defaultRowHeight="14.4"/>
  <cols>
    <col min="1" max="1" width="3" style="82" customWidth="1"/>
    <col min="2" max="2" width="50.88671875" style="82" customWidth="1"/>
    <col min="3" max="3" width="3.6640625" style="82" bestFit="1" customWidth="1"/>
    <col min="4" max="4" width="14" style="695" customWidth="1"/>
    <col min="5" max="5" width="1.6640625" style="695" customWidth="1"/>
    <col min="6" max="6" width="14" style="82" customWidth="1"/>
    <col min="7" max="7" width="1.6640625" style="695" customWidth="1"/>
    <col min="8" max="8" width="14" style="695" customWidth="1"/>
    <col min="9" max="9" width="1.6640625" style="695" customWidth="1"/>
    <col min="10" max="10" width="14" style="695" customWidth="1"/>
    <col min="11" max="11" width="1.109375" style="49" customWidth="1"/>
    <col min="12" max="13" width="9.109375" style="36"/>
    <col min="14" max="16384" width="9.109375" style="82"/>
  </cols>
  <sheetData>
    <row r="1" spans="1:14" s="474" customFormat="1" ht="19.95" customHeight="1">
      <c r="A1" s="701" t="s">
        <v>359</v>
      </c>
      <c r="B1" s="201"/>
      <c r="C1" s="410"/>
      <c r="D1" s="410"/>
      <c r="E1" s="410"/>
      <c r="F1" s="410"/>
      <c r="G1" s="410"/>
      <c r="H1" s="410"/>
      <c r="I1" s="410"/>
      <c r="J1" s="410"/>
      <c r="K1" s="475"/>
      <c r="L1" s="476"/>
      <c r="M1" s="476"/>
    </row>
    <row r="2" spans="1:14" s="474" customFormat="1" ht="19.95" customHeight="1">
      <c r="A2" s="110" t="s">
        <v>305</v>
      </c>
      <c r="B2" s="201"/>
      <c r="C2" s="410"/>
      <c r="D2" s="410"/>
      <c r="E2" s="410"/>
      <c r="F2" s="410"/>
      <c r="G2" s="410"/>
      <c r="H2" s="410"/>
      <c r="I2" s="410"/>
      <c r="J2" s="410"/>
      <c r="K2" s="475"/>
      <c r="L2" s="476"/>
      <c r="M2" s="476"/>
    </row>
    <row r="3" spans="1:14" s="474" customFormat="1" ht="19.95" customHeight="1">
      <c r="A3" s="201" t="s">
        <v>371</v>
      </c>
      <c r="B3" s="201"/>
      <c r="C3" s="410"/>
      <c r="D3" s="410"/>
      <c r="E3" s="410"/>
      <c r="F3" s="410"/>
      <c r="G3" s="410"/>
      <c r="H3" s="410"/>
      <c r="I3" s="410"/>
      <c r="J3" s="410"/>
      <c r="K3" s="475"/>
      <c r="L3" s="476"/>
      <c r="M3" s="476"/>
    </row>
    <row r="4" spans="1:14" s="478" customFormat="1" ht="19.95" customHeight="1">
      <c r="A4" s="412" t="s">
        <v>372</v>
      </c>
      <c r="B4" s="412"/>
      <c r="C4" s="477"/>
      <c r="D4" s="477"/>
      <c r="E4" s="477"/>
      <c r="F4" s="477"/>
      <c r="G4" s="477"/>
      <c r="H4" s="477"/>
      <c r="I4" s="477"/>
      <c r="J4" s="477"/>
    </row>
    <row r="5" spans="1:14" s="478" customFormat="1" ht="19.95" customHeight="1">
      <c r="A5" s="766" t="s">
        <v>373</v>
      </c>
      <c r="B5" s="412"/>
      <c r="C5" s="477"/>
      <c r="D5" s="477"/>
      <c r="E5" s="477"/>
      <c r="F5" s="477"/>
      <c r="G5" s="477"/>
      <c r="H5" s="477"/>
      <c r="I5" s="477"/>
      <c r="J5" s="477"/>
    </row>
    <row r="6" spans="1:14" s="474" customFormat="1" ht="19.95" customHeight="1" thickBot="1">
      <c r="A6" s="782" t="s">
        <v>554</v>
      </c>
      <c r="B6" s="784"/>
      <c r="C6" s="739"/>
      <c r="D6" s="739"/>
      <c r="E6" s="739"/>
      <c r="F6" s="739"/>
      <c r="G6" s="739"/>
      <c r="H6" s="739"/>
      <c r="I6" s="739"/>
      <c r="J6" s="209" t="s">
        <v>374</v>
      </c>
      <c r="K6" s="475"/>
      <c r="L6" s="476"/>
      <c r="M6" s="476"/>
    </row>
    <row r="7" spans="1:14" s="9" customFormat="1" ht="19.5" customHeight="1">
      <c r="A7" s="131"/>
      <c r="B7" s="833"/>
      <c r="C7" s="833"/>
      <c r="D7" s="833"/>
      <c r="E7" s="833"/>
      <c r="F7" s="833"/>
      <c r="G7" s="833"/>
      <c r="H7" s="833"/>
      <c r="I7" s="833"/>
      <c r="J7" s="833"/>
      <c r="K7" s="124"/>
      <c r="L7" s="111"/>
      <c r="M7" s="111"/>
    </row>
    <row r="8" spans="1:14" s="9" customFormat="1" ht="12.75" customHeight="1">
      <c r="A8" s="834" t="s">
        <v>375</v>
      </c>
      <c r="D8" s="835">
        <v>2021</v>
      </c>
      <c r="E8" s="836"/>
      <c r="F8" s="1030">
        <v>2020</v>
      </c>
      <c r="G8" s="1031"/>
      <c r="H8" s="1030">
        <v>2019</v>
      </c>
      <c r="I8" s="111"/>
      <c r="J8" s="1030">
        <v>2018</v>
      </c>
      <c r="K8" s="124"/>
      <c r="L8" s="111"/>
      <c r="M8" s="111"/>
    </row>
    <row r="9" spans="1:14" s="9" customFormat="1" ht="12.75" customHeight="1">
      <c r="A9" s="833"/>
      <c r="C9" s="833"/>
      <c r="D9" s="837"/>
      <c r="E9" s="838"/>
      <c r="F9" s="838"/>
      <c r="G9" s="838"/>
      <c r="H9" s="838"/>
      <c r="I9" s="833"/>
      <c r="J9" s="838"/>
      <c r="K9" s="124"/>
      <c r="L9" s="111"/>
      <c r="M9" s="111"/>
    </row>
    <row r="10" spans="1:14" s="9" customFormat="1" ht="12.75" customHeight="1">
      <c r="A10" s="9" t="s">
        <v>376</v>
      </c>
      <c r="C10" s="839" t="s">
        <v>146</v>
      </c>
      <c r="D10" s="840"/>
      <c r="E10" s="39"/>
      <c r="F10" s="39"/>
      <c r="G10" s="39"/>
      <c r="H10" s="39"/>
      <c r="J10" s="39"/>
      <c r="K10" s="124"/>
      <c r="L10" s="111"/>
      <c r="M10" s="111"/>
      <c r="N10" s="111"/>
    </row>
    <row r="11" spans="1:14" s="9" customFormat="1" ht="12.75" customHeight="1">
      <c r="A11" s="841" t="s">
        <v>377</v>
      </c>
      <c r="C11" s="842"/>
      <c r="D11" s="843"/>
      <c r="E11" s="844"/>
      <c r="F11" s="844"/>
      <c r="G11" s="844"/>
      <c r="H11" s="844"/>
      <c r="J11" s="844"/>
      <c r="K11" s="124"/>
      <c r="L11" s="111"/>
      <c r="M11" s="111"/>
    </row>
    <row r="12" spans="1:14" s="9" customFormat="1" ht="12.75" customHeight="1">
      <c r="C12" s="845"/>
      <c r="D12" s="840"/>
      <c r="E12" s="39"/>
      <c r="F12" s="39"/>
      <c r="G12" s="39"/>
      <c r="H12" s="39"/>
      <c r="J12" s="39"/>
      <c r="K12" s="124"/>
      <c r="L12" s="111"/>
      <c r="M12" s="111"/>
    </row>
    <row r="13" spans="1:14" s="9" customFormat="1" ht="12.75" customHeight="1">
      <c r="A13" s="9" t="s">
        <v>378</v>
      </c>
      <c r="D13" s="846"/>
      <c r="E13" s="39"/>
      <c r="F13" s="847"/>
      <c r="G13" s="39"/>
      <c r="H13" s="847"/>
      <c r="J13" s="847"/>
      <c r="K13" s="124"/>
      <c r="L13" s="111"/>
      <c r="M13" s="111"/>
    </row>
    <row r="14" spans="1:14" s="9" customFormat="1" ht="12.75" customHeight="1">
      <c r="A14" s="848" t="s">
        <v>377</v>
      </c>
      <c r="C14" s="839" t="s">
        <v>147</v>
      </c>
      <c r="D14" s="849"/>
      <c r="E14" s="850"/>
      <c r="F14" s="850"/>
      <c r="G14" s="851"/>
      <c r="H14" s="850"/>
      <c r="I14" s="38"/>
      <c r="J14" s="850"/>
      <c r="K14" s="124"/>
      <c r="L14" s="648"/>
      <c r="M14" s="111"/>
    </row>
    <row r="15" spans="1:14" ht="12.75" customHeight="1">
      <c r="A15" s="38"/>
      <c r="B15" s="9"/>
      <c r="C15" s="845"/>
      <c r="D15" s="852"/>
      <c r="E15" s="853"/>
      <c r="F15" s="853"/>
      <c r="G15" s="116"/>
      <c r="H15" s="853"/>
      <c r="I15" s="38"/>
      <c r="J15" s="853"/>
      <c r="K15" s="124"/>
      <c r="L15" s="111"/>
      <c r="N15" s="695"/>
    </row>
    <row r="16" spans="1:14" ht="12.75" customHeight="1">
      <c r="A16" s="38" t="s">
        <v>379</v>
      </c>
      <c r="B16" s="9"/>
      <c r="C16" s="839" t="s">
        <v>380</v>
      </c>
      <c r="D16" s="854">
        <f>'RSI Schedule 2 - Pension'!D17</f>
        <v>0</v>
      </c>
      <c r="E16" s="850"/>
      <c r="F16" s="855">
        <f>'RSI Schedule 2 - Pension'!H17</f>
        <v>0</v>
      </c>
      <c r="G16" s="851"/>
      <c r="H16" s="855">
        <f>'RSI Schedule 2 - Pension'!J18</f>
        <v>0</v>
      </c>
      <c r="I16" s="38"/>
      <c r="J16" s="855">
        <f>'RSI Schedule 2 - Pension'!D33</f>
        <v>0</v>
      </c>
      <c r="K16" s="124"/>
      <c r="L16" s="111"/>
      <c r="N16" s="695"/>
    </row>
    <row r="17" spans="1:14" ht="12.75" customHeight="1">
      <c r="A17" s="38"/>
      <c r="B17" s="9"/>
      <c r="C17" s="845"/>
      <c r="D17" s="856"/>
      <c r="E17" s="116"/>
      <c r="F17" s="116"/>
      <c r="G17" s="116"/>
      <c r="H17" s="116"/>
      <c r="I17" s="38"/>
      <c r="J17" s="116"/>
      <c r="K17" s="124"/>
      <c r="L17" s="111"/>
      <c r="N17" s="695"/>
    </row>
    <row r="18" spans="1:14" ht="12.75" customHeight="1">
      <c r="A18" s="38" t="s">
        <v>381</v>
      </c>
      <c r="B18" s="9"/>
      <c r="C18" s="839" t="s">
        <v>382</v>
      </c>
      <c r="D18" s="856"/>
      <c r="E18" s="116"/>
      <c r="F18" s="116"/>
      <c r="G18" s="116"/>
      <c r="H18" s="116"/>
      <c r="I18" s="38"/>
      <c r="J18" s="116"/>
      <c r="K18" s="124"/>
      <c r="L18" s="111"/>
      <c r="N18" s="695"/>
    </row>
    <row r="19" spans="1:14" ht="12.75" customHeight="1">
      <c r="A19" s="848" t="s">
        <v>383</v>
      </c>
      <c r="B19" s="9"/>
      <c r="C19" s="842"/>
      <c r="D19" s="1026" t="e">
        <f>D14/D16</f>
        <v>#DIV/0!</v>
      </c>
      <c r="E19" s="857"/>
      <c r="F19" s="857" t="e">
        <f>F14/F16</f>
        <v>#DIV/0!</v>
      </c>
      <c r="G19" s="857"/>
      <c r="H19" s="857" t="e">
        <f>H14/H16</f>
        <v>#DIV/0!</v>
      </c>
      <c r="I19" s="857"/>
      <c r="J19" s="857" t="e">
        <f>J14/J16</f>
        <v>#DIV/0!</v>
      </c>
      <c r="K19" s="124"/>
      <c r="L19" s="111"/>
      <c r="N19" s="695"/>
    </row>
    <row r="20" spans="1:14" s="9" customFormat="1" ht="12.75" customHeight="1">
      <c r="C20" s="845"/>
      <c r="D20" s="840"/>
      <c r="E20" s="39"/>
      <c r="F20" s="111"/>
      <c r="G20" s="111"/>
      <c r="H20" s="111"/>
      <c r="I20" s="111"/>
      <c r="J20" s="111"/>
      <c r="K20" s="124"/>
      <c r="L20" s="111"/>
      <c r="M20" s="111"/>
    </row>
    <row r="21" spans="1:14" s="111" customFormat="1" ht="12.75" customHeight="1">
      <c r="A21" s="111" t="s">
        <v>384</v>
      </c>
      <c r="C21" s="839" t="s">
        <v>385</v>
      </c>
      <c r="D21" s="858">
        <v>0.85980000000000001</v>
      </c>
      <c r="E21" s="859"/>
      <c r="F21" s="859">
        <v>0.87560000000000004</v>
      </c>
      <c r="G21" s="859"/>
      <c r="H21" s="859">
        <v>0.87609999999999999</v>
      </c>
      <c r="I21" s="859"/>
      <c r="J21" s="859">
        <v>0.89510000000000001</v>
      </c>
      <c r="K21" s="124"/>
    </row>
    <row r="22" spans="1:14" s="49" customFormat="1" ht="12.75" customHeight="1">
      <c r="A22" s="860" t="s">
        <v>386</v>
      </c>
      <c r="B22" s="124"/>
      <c r="C22" s="861"/>
      <c r="D22" s="859"/>
      <c r="E22" s="859"/>
      <c r="F22" s="859"/>
      <c r="G22" s="859"/>
      <c r="H22" s="859"/>
      <c r="I22" s="859"/>
      <c r="J22" s="859"/>
      <c r="K22" s="124"/>
      <c r="L22" s="124"/>
    </row>
    <row r="23" spans="1:14" ht="12.75" customHeight="1">
      <c r="A23" s="9"/>
      <c r="B23" s="9"/>
      <c r="C23" s="9"/>
      <c r="D23" s="9"/>
      <c r="E23" s="9"/>
      <c r="F23" s="111"/>
      <c r="G23" s="111"/>
      <c r="H23" s="111"/>
      <c r="I23" s="111"/>
      <c r="J23" s="111"/>
      <c r="K23" s="124"/>
      <c r="L23" s="111"/>
      <c r="N23" s="695"/>
    </row>
    <row r="24" spans="1:14" s="695" customFormat="1" ht="12.75" customHeight="1">
      <c r="A24" s="9"/>
      <c r="B24" s="9"/>
      <c r="C24" s="9"/>
      <c r="D24" s="1030">
        <v>2017</v>
      </c>
      <c r="E24" s="862"/>
      <c r="F24" s="1030">
        <v>2016</v>
      </c>
      <c r="G24" s="1031"/>
      <c r="H24" s="1030">
        <v>2015</v>
      </c>
      <c r="I24" s="111"/>
      <c r="J24" s="1030">
        <v>2014</v>
      </c>
      <c r="K24" s="124"/>
      <c r="L24" s="111"/>
      <c r="M24" s="36"/>
    </row>
    <row r="25" spans="1:14" s="9" customFormat="1" ht="12.75" customHeight="1">
      <c r="A25" s="9" t="s">
        <v>376</v>
      </c>
      <c r="C25" s="839" t="s">
        <v>146</v>
      </c>
      <c r="D25" s="39"/>
      <c r="E25" s="39"/>
      <c r="F25" s="111"/>
      <c r="G25" s="111"/>
      <c r="H25" s="111"/>
      <c r="I25" s="111"/>
      <c r="J25" s="111"/>
      <c r="K25" s="124"/>
      <c r="L25" s="111"/>
      <c r="M25" s="111"/>
      <c r="N25" s="111"/>
    </row>
    <row r="26" spans="1:14" s="9" customFormat="1" ht="12.75" customHeight="1">
      <c r="A26" s="841" t="s">
        <v>377</v>
      </c>
      <c r="C26" s="842"/>
      <c r="D26" s="844"/>
      <c r="E26" s="844"/>
      <c r="F26" s="1035"/>
      <c r="G26" s="1035"/>
      <c r="H26" s="1035"/>
      <c r="I26" s="1035"/>
      <c r="J26" s="1035"/>
      <c r="K26" s="124"/>
      <c r="L26" s="111"/>
      <c r="M26" s="111"/>
    </row>
    <row r="27" spans="1:14" s="9" customFormat="1" ht="12.75" customHeight="1">
      <c r="C27" s="845"/>
      <c r="D27" s="39"/>
      <c r="E27" s="39"/>
      <c r="F27" s="111"/>
      <c r="G27" s="111"/>
      <c r="H27" s="111"/>
      <c r="I27" s="111"/>
      <c r="J27" s="111"/>
      <c r="K27" s="124"/>
      <c r="L27" s="111"/>
      <c r="M27" s="111"/>
    </row>
    <row r="28" spans="1:14" s="9" customFormat="1" ht="12.75" customHeight="1">
      <c r="A28" s="9" t="s">
        <v>378</v>
      </c>
      <c r="D28" s="847"/>
      <c r="E28" s="39"/>
      <c r="F28" s="1036"/>
      <c r="G28" s="111"/>
      <c r="H28" s="1036"/>
      <c r="I28" s="1036"/>
      <c r="J28" s="1036"/>
      <c r="K28" s="124"/>
      <c r="L28" s="111"/>
      <c r="M28" s="111"/>
    </row>
    <row r="29" spans="1:14" s="9" customFormat="1" ht="12.75" customHeight="1">
      <c r="A29" s="848" t="s">
        <v>377</v>
      </c>
      <c r="C29" s="839" t="s">
        <v>147</v>
      </c>
      <c r="D29" s="850"/>
      <c r="E29" s="850"/>
      <c r="F29" s="1037"/>
      <c r="G29" s="1038"/>
      <c r="H29" s="1037"/>
      <c r="I29" s="1037"/>
      <c r="J29" s="1037"/>
      <c r="K29" s="124"/>
      <c r="L29" s="648"/>
      <c r="M29" s="111"/>
    </row>
    <row r="30" spans="1:14" s="695" customFormat="1" ht="12.75" customHeight="1">
      <c r="A30" s="38"/>
      <c r="B30" s="9"/>
      <c r="C30" s="845"/>
      <c r="D30" s="853"/>
      <c r="E30" s="853"/>
      <c r="F30" s="1039"/>
      <c r="G30" s="124"/>
      <c r="H30" s="1039"/>
      <c r="I30" s="1039"/>
      <c r="J30" s="1039"/>
      <c r="K30" s="124"/>
      <c r="L30" s="111"/>
      <c r="M30" s="36"/>
    </row>
    <row r="31" spans="1:14" s="695" customFormat="1" ht="12.75" customHeight="1">
      <c r="A31" s="38" t="s">
        <v>379</v>
      </c>
      <c r="B31" s="9"/>
      <c r="C31" s="839" t="s">
        <v>380</v>
      </c>
      <c r="D31" s="855">
        <f>'RSI Schedule 2 - Pension'!F33</f>
        <v>0</v>
      </c>
      <c r="E31" s="850"/>
      <c r="F31" s="1040">
        <f>'RSI Schedule 2 - Pension'!H33</f>
        <v>0</v>
      </c>
      <c r="G31" s="1038"/>
      <c r="H31" s="1040">
        <v>0</v>
      </c>
      <c r="I31" s="1040"/>
      <c r="J31" s="1040">
        <v>0</v>
      </c>
      <c r="K31" s="124"/>
      <c r="L31" s="111"/>
      <c r="M31" s="36"/>
    </row>
    <row r="32" spans="1:14" s="695" customFormat="1" ht="12.75" customHeight="1">
      <c r="A32" s="38"/>
      <c r="B32" s="9"/>
      <c r="C32" s="845"/>
      <c r="D32" s="116"/>
      <c r="E32" s="116"/>
      <c r="F32" s="124"/>
      <c r="G32" s="124"/>
      <c r="H32" s="124"/>
      <c r="I32" s="124"/>
      <c r="J32" s="124"/>
      <c r="K32" s="124"/>
      <c r="L32" s="111"/>
      <c r="M32" s="36"/>
    </row>
    <row r="33" spans="1:13" s="695" customFormat="1" ht="12.75" customHeight="1">
      <c r="A33" s="38" t="s">
        <v>381</v>
      </c>
      <c r="B33" s="9"/>
      <c r="C33" s="839" t="s">
        <v>382</v>
      </c>
      <c r="D33" s="116"/>
      <c r="E33" s="116"/>
      <c r="F33" s="124"/>
      <c r="G33" s="124"/>
      <c r="H33" s="124"/>
      <c r="I33" s="124"/>
      <c r="J33" s="124"/>
      <c r="K33" s="124"/>
      <c r="L33" s="111"/>
      <c r="M33" s="36"/>
    </row>
    <row r="34" spans="1:13" s="695" customFormat="1" ht="12.75" customHeight="1">
      <c r="A34" s="848" t="s">
        <v>383</v>
      </c>
      <c r="B34" s="9"/>
      <c r="C34" s="842"/>
      <c r="D34" s="857" t="e">
        <f>D29/D31</f>
        <v>#DIV/0!</v>
      </c>
      <c r="E34" s="857"/>
      <c r="F34" s="1041" t="e">
        <f>F29/F31</f>
        <v>#DIV/0!</v>
      </c>
      <c r="G34" s="1041"/>
      <c r="H34" s="1041" t="e">
        <f>H29/H31</f>
        <v>#DIV/0!</v>
      </c>
      <c r="I34" s="1041"/>
      <c r="J34" s="1041" t="e">
        <f t="shared" ref="J34" si="0">J29/J31</f>
        <v>#DIV/0!</v>
      </c>
      <c r="K34" s="124"/>
      <c r="L34" s="111"/>
      <c r="M34" s="36"/>
    </row>
    <row r="35" spans="1:13" s="9" customFormat="1" ht="12.75" customHeight="1">
      <c r="C35" s="845"/>
      <c r="D35" s="39"/>
      <c r="E35" s="39"/>
      <c r="F35" s="111"/>
      <c r="G35" s="111"/>
      <c r="H35" s="111"/>
      <c r="I35" s="111"/>
      <c r="J35" s="111"/>
      <c r="K35" s="124"/>
      <c r="L35" s="111"/>
      <c r="M35" s="111"/>
    </row>
    <row r="36" spans="1:13" s="111" customFormat="1" ht="12.75" customHeight="1">
      <c r="A36" s="111" t="s">
        <v>384</v>
      </c>
      <c r="C36" s="839" t="s">
        <v>385</v>
      </c>
      <c r="D36" s="859">
        <v>0.87319999999999998</v>
      </c>
      <c r="E36" s="859"/>
      <c r="F36" s="859">
        <v>0.94640000000000002</v>
      </c>
      <c r="G36" s="859"/>
      <c r="H36" s="859">
        <v>0.98240000000000005</v>
      </c>
      <c r="I36" s="859"/>
      <c r="J36" s="859">
        <v>0.90600000000000003</v>
      </c>
      <c r="K36" s="124"/>
    </row>
    <row r="37" spans="1:13" s="49" customFormat="1" ht="12.75" customHeight="1">
      <c r="A37" s="860" t="s">
        <v>386</v>
      </c>
      <c r="B37" s="124"/>
      <c r="C37" s="861"/>
      <c r="D37" s="859"/>
      <c r="E37" s="859"/>
      <c r="F37" s="859"/>
      <c r="G37" s="859"/>
      <c r="H37" s="859"/>
      <c r="I37" s="859"/>
      <c r="J37" s="859"/>
      <c r="K37" s="124"/>
      <c r="L37" s="124"/>
    </row>
    <row r="38" spans="1:13" s="695" customFormat="1" ht="12.75" customHeight="1">
      <c r="A38" s="9"/>
      <c r="B38" s="9"/>
      <c r="C38" s="9"/>
      <c r="D38" s="9"/>
      <c r="E38" s="9"/>
      <c r="F38" s="9"/>
      <c r="G38" s="9"/>
      <c r="H38" s="9"/>
      <c r="I38" s="9"/>
      <c r="J38" s="9"/>
      <c r="K38" s="124"/>
      <c r="L38" s="111"/>
      <c r="M38" s="36"/>
    </row>
    <row r="39" spans="1:13" ht="12.75" customHeight="1">
      <c r="A39" s="1086" t="s">
        <v>387</v>
      </c>
      <c r="B39" s="1086"/>
      <c r="C39" s="1086"/>
      <c r="D39" s="1086"/>
      <c r="E39" s="1086"/>
      <c r="F39" s="1086"/>
      <c r="G39" s="1086"/>
      <c r="H39" s="1086"/>
      <c r="I39" s="1086"/>
      <c r="J39" s="1086"/>
      <c r="K39" s="707"/>
      <c r="L39" s="707"/>
    </row>
    <row r="40" spans="1:13" s="695" customFormat="1" ht="12.75" customHeight="1">
      <c r="A40" s="1087"/>
      <c r="B40" s="1087"/>
      <c r="C40" s="1087"/>
      <c r="D40" s="1087"/>
      <c r="E40" s="1087"/>
      <c r="F40" s="1087"/>
      <c r="G40" s="1087"/>
      <c r="H40" s="1087"/>
      <c r="I40" s="1087"/>
      <c r="J40" s="1087"/>
      <c r="K40" s="707"/>
      <c r="L40" s="707"/>
      <c r="M40" s="36"/>
    </row>
    <row r="41" spans="1:13" ht="12.75" customHeight="1">
      <c r="A41" s="1087"/>
      <c r="B41" s="1087"/>
      <c r="C41" s="1087"/>
      <c r="D41" s="1087"/>
      <c r="E41" s="1087"/>
      <c r="F41" s="1087"/>
      <c r="G41" s="1087"/>
      <c r="H41" s="1087"/>
      <c r="I41" s="1087"/>
      <c r="J41" s="1087"/>
      <c r="K41" s="707"/>
      <c r="L41" s="707"/>
    </row>
    <row r="42" spans="1:13" s="695" customFormat="1" ht="12.75" customHeight="1">
      <c r="A42" s="863"/>
      <c r="B42" s="863"/>
      <c r="C42" s="863"/>
      <c r="D42" s="863"/>
      <c r="E42" s="863"/>
      <c r="F42" s="863"/>
      <c r="G42" s="863"/>
      <c r="H42" s="863"/>
      <c r="I42" s="863"/>
      <c r="J42" s="863"/>
      <c r="K42" s="707"/>
      <c r="L42" s="707"/>
      <c r="M42" s="36"/>
    </row>
    <row r="43" spans="1:13" s="695" customFormat="1" ht="12.75" customHeight="1">
      <c r="A43" s="1088" t="s">
        <v>560</v>
      </c>
      <c r="B43" s="1088"/>
      <c r="C43" s="1088"/>
      <c r="D43" s="1088"/>
      <c r="E43" s="1088"/>
      <c r="F43" s="1088"/>
      <c r="G43" s="1088"/>
      <c r="H43" s="1088"/>
      <c r="I43" s="1088"/>
      <c r="J43" s="1088"/>
      <c r="K43" s="707"/>
      <c r="L43" s="707"/>
      <c r="M43" s="36"/>
    </row>
    <row r="44" spans="1:13" s="695" customFormat="1" ht="12" customHeight="1">
      <c r="A44" s="1088"/>
      <c r="B44" s="1088"/>
      <c r="C44" s="1088"/>
      <c r="D44" s="1088"/>
      <c r="E44" s="1088"/>
      <c r="F44" s="1088"/>
      <c r="G44" s="1088"/>
      <c r="H44" s="1088"/>
      <c r="I44" s="1088"/>
      <c r="J44" s="1088"/>
      <c r="K44" s="707"/>
      <c r="L44" s="707"/>
      <c r="M44" s="36"/>
    </row>
    <row r="45" spans="1:13" s="695" customFormat="1">
      <c r="A45" s="762"/>
      <c r="B45" s="762"/>
      <c r="C45" s="762"/>
      <c r="D45" s="762"/>
      <c r="E45" s="762"/>
      <c r="F45" s="762"/>
      <c r="G45" s="762"/>
      <c r="H45" s="762"/>
      <c r="I45" s="762"/>
      <c r="J45" s="762"/>
      <c r="K45" s="707"/>
      <c r="L45" s="707"/>
      <c r="M45" s="702"/>
    </row>
    <row r="46" spans="1:13" ht="15" customHeight="1">
      <c r="A46" s="1085" t="s">
        <v>562</v>
      </c>
      <c r="B46" s="1085"/>
      <c r="C46" s="1085"/>
      <c r="D46" s="1085"/>
      <c r="E46" s="1085"/>
      <c r="F46" s="1085"/>
      <c r="G46" s="1085"/>
      <c r="H46" s="1085"/>
      <c r="I46" s="1085"/>
      <c r="J46" s="1085"/>
    </row>
    <row r="47" spans="1:13">
      <c r="A47" s="1085"/>
      <c r="B47" s="1085"/>
      <c r="C47" s="1085"/>
      <c r="D47" s="1085"/>
      <c r="E47" s="1085"/>
      <c r="F47" s="1085"/>
      <c r="G47" s="1085"/>
      <c r="H47" s="1085"/>
      <c r="I47" s="1085"/>
      <c r="J47" s="1085"/>
    </row>
    <row r="48" spans="1:13">
      <c r="A48" s="1085"/>
      <c r="B48" s="1085"/>
      <c r="C48" s="1085"/>
      <c r="D48" s="1085"/>
      <c r="E48" s="1085"/>
      <c r="F48" s="1085"/>
      <c r="G48" s="1085"/>
      <c r="H48" s="1085"/>
      <c r="I48" s="1085"/>
      <c r="J48" s="1085"/>
    </row>
    <row r="49" spans="1:13" s="695" customFormat="1">
      <c r="A49" s="1085"/>
      <c r="B49" s="1085"/>
      <c r="C49" s="1085"/>
      <c r="D49" s="1085"/>
      <c r="E49" s="1085"/>
      <c r="F49" s="1085"/>
      <c r="G49" s="1085"/>
      <c r="H49" s="1085"/>
      <c r="I49" s="1085"/>
      <c r="J49" s="1085"/>
      <c r="K49" s="49"/>
      <c r="L49" s="36"/>
      <c r="M49" s="36"/>
    </row>
    <row r="50" spans="1:13">
      <c r="A50" s="1085"/>
      <c r="B50" s="1085"/>
      <c r="C50" s="1085"/>
      <c r="D50" s="1085"/>
      <c r="E50" s="1085"/>
      <c r="F50" s="1085"/>
      <c r="G50" s="1085"/>
      <c r="H50" s="1085"/>
      <c r="I50" s="1085"/>
      <c r="J50" s="1085"/>
    </row>
    <row r="51" spans="1:13" s="695" customFormat="1">
      <c r="A51" s="1085"/>
      <c r="B51" s="1085"/>
      <c r="C51" s="1085"/>
      <c r="D51" s="1085"/>
      <c r="E51" s="1085"/>
      <c r="F51" s="1085"/>
      <c r="G51" s="1085"/>
      <c r="H51" s="1085"/>
      <c r="I51" s="1085"/>
      <c r="J51" s="1085"/>
      <c r="K51" s="49"/>
      <c r="L51" s="36"/>
      <c r="M51" s="36"/>
    </row>
    <row r="52" spans="1:13">
      <c r="A52" s="1085"/>
      <c r="B52" s="1085"/>
      <c r="C52" s="1085"/>
      <c r="D52" s="1085"/>
      <c r="E52" s="1085"/>
      <c r="F52" s="1085"/>
      <c r="G52" s="1085"/>
      <c r="H52" s="1085"/>
      <c r="I52" s="1085"/>
      <c r="J52" s="1085"/>
    </row>
    <row r="53" spans="1:13" s="695" customFormat="1">
      <c r="A53" s="1085"/>
      <c r="B53" s="1085"/>
      <c r="C53" s="1085"/>
      <c r="D53" s="1085"/>
      <c r="E53" s="1085"/>
      <c r="F53" s="1085"/>
      <c r="G53" s="1085"/>
      <c r="H53" s="1085"/>
      <c r="I53" s="1085"/>
      <c r="J53" s="1085"/>
      <c r="K53" s="49"/>
      <c r="L53" s="36"/>
      <c r="M53" s="36"/>
    </row>
    <row r="54" spans="1:13">
      <c r="A54" s="1085"/>
      <c r="B54" s="1085"/>
      <c r="C54" s="1085"/>
      <c r="D54" s="1085"/>
      <c r="E54" s="1085"/>
      <c r="F54" s="1085"/>
      <c r="G54" s="1085"/>
      <c r="H54" s="1085"/>
      <c r="I54" s="1085"/>
      <c r="J54" s="1085"/>
    </row>
    <row r="56" spans="1:13">
      <c r="A56" s="950" t="s">
        <v>355</v>
      </c>
      <c r="B56" s="695"/>
      <c r="C56" s="695"/>
      <c r="F56" s="695"/>
    </row>
    <row r="57" spans="1:13">
      <c r="A57" s="954" t="s">
        <v>388</v>
      </c>
      <c r="B57" s="695"/>
      <c r="C57" s="695"/>
      <c r="F57" s="695"/>
    </row>
    <row r="58" spans="1:13">
      <c r="A58" s="954" t="s">
        <v>389</v>
      </c>
      <c r="B58" s="695"/>
      <c r="C58" s="695"/>
      <c r="F58" s="695"/>
    </row>
    <row r="59" spans="1:13">
      <c r="A59" s="954" t="s">
        <v>390</v>
      </c>
      <c r="B59" s="695"/>
      <c r="C59" s="695"/>
      <c r="F59" s="695"/>
    </row>
  </sheetData>
  <mergeCells count="3">
    <mergeCell ref="A46:J54"/>
    <mergeCell ref="A39:J41"/>
    <mergeCell ref="A43:J44"/>
  </mergeCells>
  <pageMargins left="0.7" right="0.7" top="0.75" bottom="0.75" header="0.55000000000000004" footer="0.55000000000000004"/>
  <pageSetup scale="76" orientation="portrait" r:id="rId1"/>
  <ignoredErrors>
    <ignoredError sqref="C10 C16 C21 C18 C14 C25 C31 C29 C33 C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L71"/>
  <sheetViews>
    <sheetView showGridLines="0" view="pageBreakPreview" zoomScaleNormal="100" zoomScaleSheetLayoutView="100" workbookViewId="0">
      <selection activeCell="L19" sqref="L19"/>
    </sheetView>
  </sheetViews>
  <sheetFormatPr defaultColWidth="9.109375" defaultRowHeight="14.4"/>
  <cols>
    <col min="1" max="1" width="3" style="82" customWidth="1"/>
    <col min="2" max="2" width="49.109375" style="82" customWidth="1"/>
    <col min="3" max="3" width="3.6640625" style="82" bestFit="1" customWidth="1"/>
    <col min="4" max="4" width="13" style="82" customWidth="1"/>
    <col min="5" max="5" width="1.6640625" style="695" customWidth="1"/>
    <col min="6" max="6" width="13" style="695" customWidth="1"/>
    <col min="7" max="7" width="1.6640625" style="695" customWidth="1"/>
    <col min="8" max="8" width="13" style="695" customWidth="1"/>
    <col min="9" max="9" width="1.6640625" style="82" customWidth="1"/>
    <col min="10" max="10" width="13" style="82" customWidth="1"/>
    <col min="11" max="11" width="1.44140625" style="82" customWidth="1"/>
    <col min="12" max="12" width="11.44140625" style="82" customWidth="1"/>
    <col min="13" max="13" width="11" style="82" customWidth="1"/>
    <col min="14" max="14" width="9.33203125" style="82" bestFit="1" customWidth="1"/>
    <col min="15" max="16384" width="9.109375" style="82"/>
  </cols>
  <sheetData>
    <row r="1" spans="1:12" s="472" customFormat="1" ht="19.95" customHeight="1">
      <c r="A1" s="701" t="s">
        <v>359</v>
      </c>
      <c r="B1" s="201"/>
      <c r="C1" s="409"/>
      <c r="D1" s="409"/>
      <c r="E1" s="409"/>
      <c r="F1" s="409"/>
      <c r="G1" s="409"/>
      <c r="H1" s="409"/>
      <c r="I1" s="409"/>
      <c r="J1" s="409"/>
    </row>
    <row r="2" spans="1:12" s="474" customFormat="1" ht="19.95" customHeight="1">
      <c r="A2" s="110" t="s">
        <v>305</v>
      </c>
      <c r="B2" s="201"/>
      <c r="C2" s="410"/>
      <c r="D2" s="410"/>
      <c r="E2" s="410"/>
      <c r="F2" s="410"/>
      <c r="G2" s="410"/>
      <c r="H2" s="410"/>
      <c r="I2" s="410"/>
      <c r="J2" s="410"/>
    </row>
    <row r="3" spans="1:12" s="472" customFormat="1" ht="19.95" customHeight="1">
      <c r="A3" s="201" t="s">
        <v>391</v>
      </c>
      <c r="B3" s="201"/>
      <c r="C3" s="409"/>
      <c r="D3" s="409"/>
      <c r="E3" s="409"/>
      <c r="F3" s="409"/>
      <c r="G3" s="409"/>
      <c r="H3" s="409"/>
      <c r="I3" s="409"/>
      <c r="J3" s="409"/>
    </row>
    <row r="4" spans="1:12" s="473" customFormat="1" ht="19.95" customHeight="1">
      <c r="A4" s="412" t="s">
        <v>372</v>
      </c>
      <c r="B4" s="412"/>
      <c r="C4" s="413"/>
      <c r="D4" s="413"/>
      <c r="E4" s="413"/>
      <c r="F4" s="413"/>
      <c r="G4" s="413"/>
      <c r="H4" s="413"/>
      <c r="I4" s="413"/>
      <c r="J4" s="413"/>
    </row>
    <row r="5" spans="1:12" s="472" customFormat="1" ht="19.95" customHeight="1">
      <c r="A5" s="767" t="s">
        <v>373</v>
      </c>
      <c r="B5" s="201"/>
      <c r="C5" s="409"/>
      <c r="D5" s="409"/>
      <c r="E5" s="409"/>
      <c r="F5" s="409"/>
      <c r="G5" s="409"/>
      <c r="H5" s="409"/>
      <c r="I5" s="409"/>
      <c r="J5" s="409"/>
    </row>
    <row r="6" spans="1:12" s="472" customFormat="1" ht="19.95" customHeight="1" thickBot="1">
      <c r="A6" s="782" t="s">
        <v>555</v>
      </c>
      <c r="B6" s="783"/>
      <c r="C6" s="740"/>
      <c r="D6" s="740"/>
      <c r="E6" s="740"/>
      <c r="F6" s="740"/>
      <c r="G6" s="740"/>
      <c r="H6" s="740"/>
      <c r="I6" s="740"/>
      <c r="J6" s="209" t="s">
        <v>392</v>
      </c>
    </row>
    <row r="7" spans="1:12" s="3" customFormat="1" ht="19.5" customHeight="1">
      <c r="A7" s="344"/>
      <c r="B7" s="345"/>
      <c r="C7" s="345"/>
      <c r="D7" s="345"/>
      <c r="E7" s="345"/>
      <c r="F7" s="345"/>
      <c r="G7" s="345"/>
      <c r="H7" s="345"/>
      <c r="I7" s="345"/>
      <c r="J7" s="345"/>
    </row>
    <row r="8" spans="1:12" s="3" customFormat="1" ht="12.75" customHeight="1">
      <c r="A8" s="834" t="s">
        <v>375</v>
      </c>
      <c r="B8" s="131"/>
      <c r="C8" s="131"/>
      <c r="D8" s="864">
        <v>2021</v>
      </c>
      <c r="E8" s="865"/>
      <c r="F8" s="1032">
        <v>2020</v>
      </c>
      <c r="G8" s="1033"/>
      <c r="H8" s="1032">
        <v>2019</v>
      </c>
      <c r="I8" s="1034"/>
      <c r="J8" s="1032">
        <v>2018</v>
      </c>
    </row>
    <row r="9" spans="1:12" s="3" customFormat="1" ht="12.75" customHeight="1">
      <c r="A9" s="866"/>
      <c r="B9" s="9"/>
      <c r="C9" s="9"/>
      <c r="D9" s="867"/>
      <c r="E9" s="185"/>
      <c r="F9" s="185"/>
      <c r="G9" s="185"/>
      <c r="H9" s="185"/>
      <c r="I9" s="185"/>
      <c r="J9" s="185"/>
    </row>
    <row r="10" spans="1:12" s="202" customFormat="1" ht="12.75" customHeight="1">
      <c r="A10" s="868" t="s">
        <v>393</v>
      </c>
      <c r="B10" s="795"/>
      <c r="C10" s="869" t="s">
        <v>146</v>
      </c>
      <c r="D10" s="870"/>
      <c r="E10" s="871"/>
      <c r="F10" s="872"/>
      <c r="G10" s="871"/>
      <c r="H10" s="872"/>
      <c r="I10" s="871"/>
      <c r="J10" s="872"/>
      <c r="K10" s="3"/>
      <c r="L10" s="3"/>
    </row>
    <row r="11" spans="1:12" s="202" customFormat="1" ht="12.75" customHeight="1">
      <c r="A11" s="868"/>
      <c r="B11" s="795"/>
      <c r="C11" s="869"/>
      <c r="D11" s="873"/>
      <c r="E11" s="871"/>
      <c r="F11" s="871"/>
      <c r="G11" s="871"/>
      <c r="H11" s="871"/>
      <c r="I11" s="871"/>
      <c r="J11" s="871"/>
      <c r="K11" s="3"/>
      <c r="L11" s="3"/>
    </row>
    <row r="12" spans="1:12" s="202" customFormat="1" ht="12.75" customHeight="1">
      <c r="A12" s="874" t="s">
        <v>394</v>
      </c>
      <c r="B12" s="795"/>
      <c r="C12" s="795"/>
      <c r="D12" s="873"/>
      <c r="E12" s="871"/>
      <c r="F12" s="871"/>
      <c r="G12" s="871"/>
      <c r="H12" s="871"/>
      <c r="I12" s="871"/>
      <c r="J12" s="871"/>
      <c r="K12" s="3"/>
      <c r="L12" s="3"/>
    </row>
    <row r="13" spans="1:12" s="3" customFormat="1" ht="12.75" customHeight="1">
      <c r="A13" s="875" t="s">
        <v>395</v>
      </c>
      <c r="B13" s="9"/>
      <c r="C13" s="869" t="s">
        <v>147</v>
      </c>
      <c r="D13" s="876"/>
      <c r="E13" s="877"/>
      <c r="F13" s="878"/>
      <c r="G13" s="877"/>
      <c r="H13" s="878"/>
      <c r="I13" s="871"/>
      <c r="J13" s="878"/>
    </row>
    <row r="14" spans="1:12" s="3" customFormat="1" ht="12.75" customHeight="1">
      <c r="A14" s="874"/>
      <c r="B14" s="9"/>
      <c r="C14" s="845"/>
      <c r="D14" s="870"/>
      <c r="E14" s="872"/>
      <c r="F14" s="872"/>
      <c r="G14" s="872"/>
      <c r="H14" s="872"/>
      <c r="I14" s="872"/>
      <c r="J14" s="872"/>
    </row>
    <row r="15" spans="1:12" s="3" customFormat="1" ht="12.75" customHeight="1" thickBot="1">
      <c r="A15" s="868" t="s">
        <v>396</v>
      </c>
      <c r="B15" s="9"/>
      <c r="C15" s="839" t="s">
        <v>380</v>
      </c>
      <c r="D15" s="879">
        <f>D10-D13</f>
        <v>0</v>
      </c>
      <c r="E15" s="880"/>
      <c r="F15" s="881">
        <f>F10-F13</f>
        <v>0</v>
      </c>
      <c r="G15" s="880"/>
      <c r="H15" s="881">
        <f>H10-H13</f>
        <v>0</v>
      </c>
      <c r="I15" s="882"/>
      <c r="J15" s="881">
        <f>J10-J13</f>
        <v>0</v>
      </c>
    </row>
    <row r="16" spans="1:12" s="202" customFormat="1" ht="12.75" customHeight="1" thickTop="1">
      <c r="A16" s="131"/>
      <c r="B16" s="795"/>
      <c r="C16" s="845"/>
      <c r="D16" s="870"/>
      <c r="E16" s="883"/>
      <c r="F16" s="883"/>
      <c r="G16" s="883"/>
      <c r="H16" s="883"/>
      <c r="I16" s="883"/>
      <c r="J16" s="883"/>
      <c r="K16" s="3"/>
      <c r="L16" s="3"/>
    </row>
    <row r="17" spans="1:12" s="202" customFormat="1" ht="12.75" customHeight="1">
      <c r="A17" s="874" t="s">
        <v>379</v>
      </c>
      <c r="B17" s="795"/>
      <c r="C17" s="839" t="s">
        <v>382</v>
      </c>
      <c r="D17" s="873"/>
      <c r="E17" s="884"/>
      <c r="F17" s="884"/>
      <c r="G17" s="884"/>
      <c r="H17" s="884"/>
      <c r="I17" s="884"/>
      <c r="J17" s="871"/>
      <c r="K17" s="3"/>
      <c r="L17" s="3"/>
    </row>
    <row r="18" spans="1:12" ht="12.75" customHeight="1">
      <c r="A18" s="131"/>
      <c r="B18" s="795"/>
      <c r="C18" s="845"/>
      <c r="D18" s="885"/>
      <c r="E18" s="131"/>
      <c r="F18" s="131"/>
      <c r="G18" s="131"/>
      <c r="H18" s="131"/>
      <c r="I18" s="131"/>
      <c r="J18" s="131"/>
      <c r="K18" s="9"/>
      <c r="L18" s="9"/>
    </row>
    <row r="19" spans="1:12" ht="12.75" customHeight="1">
      <c r="A19" s="874" t="s">
        <v>397</v>
      </c>
      <c r="B19" s="795"/>
      <c r="C19" s="839" t="s">
        <v>385</v>
      </c>
      <c r="D19" s="885"/>
      <c r="E19" s="131"/>
      <c r="F19" s="131"/>
      <c r="G19" s="131"/>
      <c r="H19" s="131"/>
      <c r="I19" s="131"/>
      <c r="J19" s="131"/>
      <c r="K19" s="3"/>
      <c r="L19" s="3"/>
    </row>
    <row r="20" spans="1:12" ht="12.75" customHeight="1">
      <c r="A20" s="875" t="s">
        <v>379</v>
      </c>
      <c r="B20" s="795"/>
      <c r="C20" s="131"/>
      <c r="D20" s="886" t="e">
        <f>D13/D17</f>
        <v>#DIV/0!</v>
      </c>
      <c r="E20" s="887"/>
      <c r="F20" s="887" t="e">
        <f>F13/F17</f>
        <v>#DIV/0!</v>
      </c>
      <c r="G20" s="887"/>
      <c r="H20" s="887" t="e">
        <f>H13/H17</f>
        <v>#DIV/0!</v>
      </c>
      <c r="I20" s="888"/>
      <c r="J20" s="887" t="e">
        <f>J13/J17</f>
        <v>#DIV/0!</v>
      </c>
      <c r="K20" s="3"/>
      <c r="L20" s="3"/>
    </row>
    <row r="21" spans="1:12" ht="12.75" customHeight="1">
      <c r="A21" s="9"/>
      <c r="B21" s="9"/>
      <c r="C21" s="9"/>
      <c r="D21" s="9"/>
      <c r="E21" s="9"/>
      <c r="F21" s="9"/>
      <c r="G21" s="9"/>
      <c r="H21" s="9"/>
      <c r="I21" s="9"/>
      <c r="J21" s="9"/>
      <c r="K21" s="695"/>
      <c r="L21" s="695"/>
    </row>
    <row r="22" spans="1:12" s="695" customFormat="1" ht="12.75" customHeight="1">
      <c r="A22" s="9"/>
      <c r="B22" s="9"/>
      <c r="C22" s="9"/>
      <c r="D22" s="9"/>
      <c r="E22" s="9"/>
      <c r="F22" s="9"/>
      <c r="G22" s="9"/>
      <c r="H22" s="9"/>
      <c r="I22" s="9"/>
      <c r="J22" s="9"/>
    </row>
    <row r="23" spans="1:12" s="695" customFormat="1" ht="12.75" customHeight="1">
      <c r="A23" s="9"/>
      <c r="B23" s="9"/>
      <c r="C23" s="9"/>
      <c r="D23" s="9"/>
      <c r="E23" s="9"/>
      <c r="F23" s="9"/>
      <c r="G23" s="9"/>
      <c r="H23" s="9"/>
      <c r="I23" s="9"/>
      <c r="J23" s="9"/>
    </row>
    <row r="24" spans="1:12" s="695" customFormat="1" ht="12.75" customHeight="1">
      <c r="A24" s="834"/>
      <c r="B24" s="131"/>
      <c r="C24" s="131"/>
      <c r="D24" s="1032">
        <v>2017</v>
      </c>
      <c r="E24" s="1033"/>
      <c r="F24" s="1032">
        <v>2016</v>
      </c>
      <c r="G24" s="1033"/>
      <c r="H24" s="1032">
        <v>2015</v>
      </c>
      <c r="I24" s="1032"/>
      <c r="J24" s="1032">
        <v>2014</v>
      </c>
    </row>
    <row r="25" spans="1:12" s="695" customFormat="1" ht="12.75" customHeight="1">
      <c r="A25" s="866"/>
      <c r="B25" s="9"/>
      <c r="C25" s="9"/>
      <c r="D25" s="185"/>
      <c r="E25" s="185"/>
      <c r="F25" s="185"/>
      <c r="G25" s="185"/>
      <c r="H25" s="185"/>
      <c r="I25" s="185"/>
      <c r="J25" s="185"/>
    </row>
    <row r="26" spans="1:12" s="695" customFormat="1" ht="12.75" customHeight="1">
      <c r="A26" s="868" t="s">
        <v>393</v>
      </c>
      <c r="B26" s="795"/>
      <c r="C26" s="869" t="s">
        <v>146</v>
      </c>
      <c r="D26" s="872"/>
      <c r="E26" s="871"/>
      <c r="F26" s="872"/>
      <c r="G26" s="871"/>
      <c r="H26" s="872"/>
      <c r="I26" s="872"/>
      <c r="J26" s="872"/>
    </row>
    <row r="27" spans="1:12" s="695" customFormat="1" ht="12.75" customHeight="1">
      <c r="A27" s="868"/>
      <c r="B27" s="795"/>
      <c r="C27" s="869"/>
      <c r="D27" s="871"/>
      <c r="E27" s="871"/>
      <c r="F27" s="871"/>
      <c r="G27" s="871"/>
      <c r="H27" s="871"/>
      <c r="I27" s="871"/>
      <c r="J27" s="871"/>
    </row>
    <row r="28" spans="1:12" s="695" customFormat="1" ht="12.75" customHeight="1">
      <c r="A28" s="874" t="s">
        <v>394</v>
      </c>
      <c r="B28" s="795"/>
      <c r="C28" s="795"/>
      <c r="D28" s="871"/>
      <c r="E28" s="871"/>
      <c r="F28" s="871"/>
      <c r="G28" s="871"/>
      <c r="H28" s="871"/>
      <c r="I28" s="871"/>
      <c r="J28" s="871"/>
    </row>
    <row r="29" spans="1:12" s="695" customFormat="1" ht="12.75" customHeight="1">
      <c r="A29" s="875" t="s">
        <v>395</v>
      </c>
      <c r="B29" s="9"/>
      <c r="C29" s="869" t="s">
        <v>147</v>
      </c>
      <c r="D29" s="878"/>
      <c r="E29" s="877"/>
      <c r="F29" s="878"/>
      <c r="G29" s="877"/>
      <c r="H29" s="878"/>
      <c r="I29" s="931"/>
      <c r="J29" s="878"/>
    </row>
    <row r="30" spans="1:12" s="695" customFormat="1" ht="12.75" customHeight="1">
      <c r="A30" s="874"/>
      <c r="B30" s="9"/>
      <c r="C30" s="845"/>
      <c r="D30" s="872"/>
      <c r="E30" s="872"/>
      <c r="F30" s="872"/>
      <c r="G30" s="872"/>
      <c r="H30" s="872"/>
      <c r="I30" s="931"/>
      <c r="J30" s="872"/>
    </row>
    <row r="31" spans="1:12" s="695" customFormat="1" ht="12.75" customHeight="1" thickBot="1">
      <c r="A31" s="868" t="s">
        <v>396</v>
      </c>
      <c r="B31" s="9"/>
      <c r="C31" s="839" t="s">
        <v>380</v>
      </c>
      <c r="D31" s="881">
        <f>D26-D29</f>
        <v>0</v>
      </c>
      <c r="E31" s="880"/>
      <c r="F31" s="881">
        <f>F26-F29</f>
        <v>0</v>
      </c>
      <c r="G31" s="880"/>
      <c r="H31" s="881">
        <f>H26-H29</f>
        <v>0</v>
      </c>
      <c r="I31" s="936"/>
      <c r="J31" s="881">
        <f t="shared" ref="J31" si="0">J26-J29</f>
        <v>0</v>
      </c>
    </row>
    <row r="32" spans="1:12" s="695" customFormat="1" ht="12.75" customHeight="1" thickTop="1">
      <c r="A32" s="131"/>
      <c r="B32" s="795"/>
      <c r="C32" s="845"/>
      <c r="D32" s="883"/>
      <c r="E32" s="883"/>
      <c r="F32" s="883"/>
      <c r="G32" s="883"/>
      <c r="H32" s="883"/>
      <c r="I32" s="883"/>
      <c r="J32" s="883"/>
    </row>
    <row r="33" spans="1:12" s="695" customFormat="1" ht="12.75" customHeight="1">
      <c r="A33" s="874" t="s">
        <v>379</v>
      </c>
      <c r="B33" s="795"/>
      <c r="C33" s="839" t="s">
        <v>382</v>
      </c>
      <c r="D33" s="884"/>
      <c r="E33" s="884"/>
      <c r="F33" s="884"/>
      <c r="G33" s="884"/>
      <c r="H33" s="884"/>
      <c r="I33" s="884"/>
      <c r="J33" s="884"/>
    </row>
    <row r="34" spans="1:12" s="695" customFormat="1" ht="12.75" customHeight="1">
      <c r="A34" s="131"/>
      <c r="B34" s="795"/>
      <c r="C34" s="845"/>
      <c r="D34" s="131"/>
      <c r="E34" s="131"/>
      <c r="F34" s="131"/>
      <c r="G34" s="131"/>
      <c r="H34" s="131"/>
      <c r="I34" s="131"/>
      <c r="J34" s="131"/>
    </row>
    <row r="35" spans="1:12" s="695" customFormat="1" ht="12.75" customHeight="1">
      <c r="A35" s="874" t="s">
        <v>397</v>
      </c>
      <c r="B35" s="795"/>
      <c r="C35" s="839" t="s">
        <v>385</v>
      </c>
      <c r="D35" s="131"/>
      <c r="E35" s="131"/>
      <c r="F35" s="131"/>
      <c r="G35" s="131"/>
      <c r="H35" s="131"/>
      <c r="I35" s="131"/>
      <c r="J35" s="131"/>
    </row>
    <row r="36" spans="1:12" s="695" customFormat="1" ht="12.75" customHeight="1">
      <c r="A36" s="875" t="s">
        <v>379</v>
      </c>
      <c r="B36" s="795"/>
      <c r="C36" s="131"/>
      <c r="D36" s="887" t="e">
        <f>D29/D33</f>
        <v>#DIV/0!</v>
      </c>
      <c r="E36" s="887"/>
      <c r="F36" s="887" t="e">
        <f>F29/F33</f>
        <v>#DIV/0!</v>
      </c>
      <c r="G36" s="887"/>
      <c r="H36" s="887" t="e">
        <f>H29/H33</f>
        <v>#DIV/0!</v>
      </c>
      <c r="I36" s="887"/>
      <c r="J36" s="887" t="e">
        <f>J29/J33</f>
        <v>#DIV/0!</v>
      </c>
    </row>
    <row r="37" spans="1:12" s="695" customFormat="1" ht="12.75" customHeight="1">
      <c r="A37" s="9"/>
      <c r="B37" s="9"/>
      <c r="C37" s="9"/>
      <c r="D37" s="9"/>
      <c r="E37" s="9"/>
      <c r="F37" s="9"/>
      <c r="G37" s="9"/>
      <c r="H37" s="9"/>
      <c r="I37" s="9"/>
      <c r="J37" s="9"/>
    </row>
    <row r="38" spans="1:12" s="695" customFormat="1" ht="12.75" customHeight="1">
      <c r="A38" s="9"/>
      <c r="B38" s="9"/>
      <c r="C38" s="9"/>
      <c r="D38" s="9"/>
      <c r="E38" s="9"/>
      <c r="F38" s="9"/>
      <c r="G38" s="9"/>
      <c r="H38" s="9"/>
      <c r="I38" s="9"/>
      <c r="J38" s="9"/>
    </row>
    <row r="39" spans="1:12" ht="12.75" customHeight="1">
      <c r="A39" s="1089" t="s">
        <v>398</v>
      </c>
      <c r="B39" s="1089"/>
      <c r="C39" s="1089"/>
      <c r="D39" s="1089"/>
      <c r="E39" s="1089"/>
      <c r="F39" s="1089"/>
      <c r="G39" s="1089"/>
      <c r="H39" s="1089"/>
      <c r="I39" s="1089"/>
      <c r="J39" s="1089"/>
      <c r="K39" s="695"/>
      <c r="L39" s="695"/>
    </row>
    <row r="40" spans="1:12" s="695" customFormat="1" ht="12.75" customHeight="1">
      <c r="A40" s="1090"/>
      <c r="B40" s="1090"/>
      <c r="C40" s="1090"/>
      <c r="D40" s="1090"/>
      <c r="E40" s="1090"/>
      <c r="F40" s="1090"/>
      <c r="G40" s="1090"/>
      <c r="H40" s="1090"/>
      <c r="I40" s="1090"/>
      <c r="J40" s="1090"/>
    </row>
    <row r="41" spans="1:12" ht="12.75" customHeight="1">
      <c r="A41" s="1090"/>
      <c r="B41" s="1090"/>
      <c r="C41" s="1090"/>
      <c r="D41" s="1090"/>
      <c r="E41" s="1090"/>
      <c r="F41" s="1090"/>
      <c r="G41" s="1090"/>
      <c r="H41" s="1090"/>
      <c r="I41" s="1090"/>
      <c r="J41" s="1090"/>
      <c r="K41" s="9"/>
      <c r="L41" s="9"/>
    </row>
    <row r="42" spans="1:12">
      <c r="A42" s="709"/>
      <c r="B42" s="3"/>
      <c r="C42" s="3"/>
      <c r="D42" s="3"/>
      <c r="E42" s="3"/>
      <c r="F42" s="3"/>
      <c r="G42" s="3"/>
      <c r="H42" s="3"/>
      <c r="I42" s="3"/>
      <c r="J42" s="3"/>
      <c r="K42" s="9"/>
      <c r="L42" s="9"/>
    </row>
    <row r="43" spans="1:12" s="695" customFormat="1">
      <c r="A43" s="709"/>
      <c r="B43" s="3"/>
      <c r="C43" s="3"/>
      <c r="D43" s="3"/>
      <c r="E43" s="3"/>
      <c r="F43" s="3"/>
      <c r="G43" s="3"/>
      <c r="H43" s="3"/>
      <c r="I43" s="3"/>
      <c r="J43" s="3"/>
      <c r="K43" s="9"/>
      <c r="L43" s="9"/>
    </row>
    <row r="44" spans="1:12">
      <c r="A44" s="1092" t="s">
        <v>399</v>
      </c>
      <c r="B44" s="1092"/>
      <c r="C44" s="1092"/>
      <c r="D44" s="1092"/>
      <c r="E44" s="1092"/>
      <c r="F44" s="1092"/>
      <c r="G44" s="1092"/>
      <c r="H44" s="1092"/>
      <c r="I44" s="1092"/>
      <c r="J44" s="1092"/>
      <c r="K44" s="9"/>
      <c r="L44" s="9"/>
    </row>
    <row r="45" spans="1:12" s="695" customFormat="1">
      <c r="A45" s="1092"/>
      <c r="B45" s="1092"/>
      <c r="C45" s="1092"/>
      <c r="D45" s="1092"/>
      <c r="E45" s="1092"/>
      <c r="F45" s="1092"/>
      <c r="G45" s="1092"/>
      <c r="H45" s="1092"/>
      <c r="I45" s="1092"/>
      <c r="J45" s="1092"/>
      <c r="K45" s="9"/>
      <c r="L45" s="9"/>
    </row>
    <row r="46" spans="1:12" s="695" customFormat="1">
      <c r="A46" s="1092"/>
      <c r="B46" s="1092"/>
      <c r="C46" s="1092"/>
      <c r="D46" s="1092"/>
      <c r="E46" s="1092"/>
      <c r="F46" s="1092"/>
      <c r="G46" s="1092"/>
      <c r="H46" s="1092"/>
      <c r="I46" s="1092"/>
      <c r="J46" s="1092"/>
      <c r="K46" s="9"/>
      <c r="L46" s="9"/>
    </row>
    <row r="47" spans="1:12" s="695" customFormat="1">
      <c r="A47" s="1092"/>
      <c r="B47" s="1092"/>
      <c r="C47" s="1092"/>
      <c r="D47" s="1092"/>
      <c r="E47" s="1092"/>
      <c r="F47" s="1092"/>
      <c r="G47" s="1092"/>
      <c r="H47" s="1092"/>
      <c r="I47" s="1092"/>
      <c r="J47" s="1092"/>
      <c r="K47" s="9"/>
      <c r="L47" s="9"/>
    </row>
    <row r="48" spans="1:12" s="695" customFormat="1">
      <c r="A48" s="1092"/>
      <c r="B48" s="1092"/>
      <c r="C48" s="1092"/>
      <c r="D48" s="1092"/>
      <c r="E48" s="1092"/>
      <c r="F48" s="1092"/>
      <c r="G48" s="1092"/>
      <c r="H48" s="1092"/>
      <c r="I48" s="1092"/>
      <c r="J48" s="1092"/>
      <c r="K48" s="9"/>
      <c r="L48" s="9"/>
    </row>
    <row r="49" spans="1:12" s="695" customFormat="1">
      <c r="A49" s="1092"/>
      <c r="B49" s="1092"/>
      <c r="C49" s="1092"/>
      <c r="D49" s="1092"/>
      <c r="E49" s="1092"/>
      <c r="F49" s="1092"/>
      <c r="G49" s="1092"/>
      <c r="H49" s="1092"/>
      <c r="I49" s="1092"/>
      <c r="J49" s="1092"/>
      <c r="K49" s="9"/>
      <c r="L49" s="9"/>
    </row>
    <row r="50" spans="1:12" s="695" customFormat="1">
      <c r="A50" s="1092"/>
      <c r="B50" s="1092"/>
      <c r="C50" s="1092"/>
      <c r="D50" s="1092"/>
      <c r="E50" s="1092"/>
      <c r="F50" s="1092"/>
      <c r="G50" s="1092"/>
      <c r="H50" s="1092"/>
      <c r="I50" s="1092"/>
      <c r="J50" s="1092"/>
      <c r="K50" s="9"/>
      <c r="L50" s="9"/>
    </row>
    <row r="51" spans="1:12">
      <c r="A51" s="1092"/>
      <c r="B51" s="1092"/>
      <c r="C51" s="1092"/>
      <c r="D51" s="1092"/>
      <c r="E51" s="1092"/>
      <c r="F51" s="1092"/>
      <c r="G51" s="1092"/>
      <c r="H51" s="1092"/>
      <c r="I51" s="1092"/>
      <c r="J51" s="1092"/>
      <c r="K51" s="9"/>
      <c r="L51" s="9"/>
    </row>
    <row r="52" spans="1:12" ht="15" customHeight="1">
      <c r="A52" s="1091" t="s">
        <v>400</v>
      </c>
      <c r="B52" s="1091"/>
      <c r="C52" s="1091"/>
      <c r="D52" s="1091"/>
      <c r="E52" s="1091"/>
      <c r="F52" s="1091"/>
      <c r="G52" s="1091"/>
      <c r="H52" s="1091"/>
      <c r="I52" s="1091"/>
      <c r="J52" s="1091"/>
      <c r="K52" s="9"/>
      <c r="L52" s="9"/>
    </row>
    <row r="53" spans="1:12" ht="15" customHeight="1">
      <c r="A53" s="1091"/>
      <c r="B53" s="1091"/>
      <c r="C53" s="1091"/>
      <c r="D53" s="1091"/>
      <c r="E53" s="1091"/>
      <c r="F53" s="1091"/>
      <c r="G53" s="1091"/>
      <c r="H53" s="1091"/>
      <c r="I53" s="1091"/>
      <c r="J53" s="1091"/>
      <c r="K53" s="9"/>
      <c r="L53" s="9"/>
    </row>
    <row r="54" spans="1:12">
      <c r="A54" s="333"/>
      <c r="B54" s="9"/>
      <c r="C54" s="9"/>
      <c r="D54" s="9"/>
      <c r="E54" s="9"/>
      <c r="F54" s="9"/>
      <c r="G54" s="9"/>
      <c r="H54" s="9"/>
      <c r="I54" s="9"/>
      <c r="J54" s="9"/>
      <c r="K54" s="9"/>
      <c r="L54" s="9"/>
    </row>
    <row r="55" spans="1:12">
      <c r="A55" s="950" t="s">
        <v>355</v>
      </c>
      <c r="B55" s="695"/>
      <c r="C55" s="9"/>
      <c r="D55" s="9"/>
      <c r="E55" s="9"/>
      <c r="F55" s="9"/>
      <c r="G55" s="9"/>
      <c r="H55" s="9"/>
      <c r="I55" s="9"/>
      <c r="J55" s="9"/>
      <c r="K55" s="9"/>
      <c r="L55" s="9"/>
    </row>
    <row r="56" spans="1:12">
      <c r="A56" s="954" t="s">
        <v>388</v>
      </c>
      <c r="B56" s="695"/>
      <c r="C56" s="9"/>
      <c r="D56" s="9"/>
      <c r="E56" s="9"/>
      <c r="F56" s="9"/>
      <c r="G56" s="9"/>
      <c r="H56" s="9"/>
      <c r="I56" s="9"/>
      <c r="J56" s="9"/>
      <c r="K56" s="9"/>
      <c r="L56" s="9"/>
    </row>
    <row r="57" spans="1:12">
      <c r="A57" s="954" t="s">
        <v>389</v>
      </c>
      <c r="B57" s="695"/>
      <c r="C57" s="9"/>
      <c r="D57" s="9"/>
      <c r="E57" s="9"/>
      <c r="F57" s="9"/>
      <c r="G57" s="9"/>
      <c r="H57" s="9"/>
      <c r="I57" s="9"/>
      <c r="J57" s="9"/>
      <c r="K57" s="9"/>
      <c r="L57" s="9"/>
    </row>
    <row r="58" spans="1:12">
      <c r="A58" s="954" t="s">
        <v>390</v>
      </c>
      <c r="B58" s="695"/>
      <c r="C58" s="9"/>
      <c r="D58" s="9"/>
      <c r="E58" s="9"/>
      <c r="F58" s="9"/>
      <c r="G58" s="9"/>
      <c r="H58" s="9"/>
      <c r="I58" s="9"/>
      <c r="J58" s="9"/>
      <c r="K58" s="9"/>
      <c r="L58" s="9"/>
    </row>
    <row r="59" spans="1:12">
      <c r="A59" s="333"/>
      <c r="B59" s="9"/>
      <c r="C59" s="9"/>
      <c r="D59" s="9"/>
      <c r="E59" s="9"/>
      <c r="F59" s="9"/>
      <c r="G59" s="9"/>
      <c r="H59" s="9"/>
      <c r="I59" s="9"/>
      <c r="J59" s="9"/>
      <c r="K59" s="9"/>
      <c r="L59" s="9"/>
    </row>
    <row r="60" spans="1:12">
      <c r="A60" s="333"/>
      <c r="B60" s="9"/>
      <c r="C60" s="9"/>
      <c r="D60" s="9"/>
      <c r="E60" s="9"/>
      <c r="F60" s="9"/>
      <c r="G60" s="9"/>
      <c r="H60" s="9"/>
      <c r="I60" s="9"/>
      <c r="J60" s="9"/>
      <c r="K60" s="9"/>
      <c r="L60" s="9"/>
    </row>
    <row r="61" spans="1:12">
      <c r="A61" s="333"/>
      <c r="B61" s="9"/>
      <c r="C61" s="9"/>
      <c r="D61" s="9"/>
      <c r="E61" s="9"/>
      <c r="F61" s="9"/>
      <c r="G61" s="9"/>
      <c r="H61" s="9"/>
      <c r="I61" s="9"/>
      <c r="J61" s="9"/>
      <c r="K61" s="9"/>
      <c r="L61" s="9"/>
    </row>
    <row r="62" spans="1:12">
      <c r="A62" s="333"/>
      <c r="B62" s="9"/>
      <c r="C62" s="9"/>
      <c r="D62" s="9"/>
      <c r="E62" s="9"/>
      <c r="F62" s="9"/>
      <c r="G62" s="9"/>
      <c r="H62" s="9"/>
      <c r="I62" s="9"/>
      <c r="J62" s="9"/>
      <c r="K62" s="9"/>
      <c r="L62" s="9"/>
    </row>
    <row r="63" spans="1:12">
      <c r="A63" s="333"/>
      <c r="B63" s="9"/>
      <c r="C63" s="9"/>
      <c r="D63" s="9"/>
      <c r="E63" s="9"/>
      <c r="F63" s="9"/>
      <c r="G63" s="9"/>
      <c r="H63" s="9"/>
      <c r="I63" s="9"/>
      <c r="J63" s="9"/>
      <c r="K63" s="9"/>
      <c r="L63" s="9"/>
    </row>
    <row r="64" spans="1:12">
      <c r="A64" s="333"/>
      <c r="B64" s="9"/>
      <c r="C64" s="9"/>
      <c r="D64" s="9"/>
      <c r="E64" s="9"/>
      <c r="F64" s="9"/>
      <c r="G64" s="9"/>
      <c r="H64" s="9"/>
      <c r="I64" s="9"/>
      <c r="J64" s="9"/>
      <c r="K64" s="9"/>
      <c r="L64" s="9"/>
    </row>
    <row r="65" spans="1:12">
      <c r="A65" s="333"/>
      <c r="B65" s="9"/>
      <c r="C65" s="9"/>
      <c r="D65" s="9"/>
      <c r="E65" s="9"/>
      <c r="F65" s="9"/>
      <c r="G65" s="9"/>
      <c r="H65" s="9"/>
      <c r="I65" s="9"/>
      <c r="J65" s="9"/>
      <c r="K65" s="9"/>
      <c r="L65" s="9"/>
    </row>
    <row r="66" spans="1:12">
      <c r="A66" s="333"/>
      <c r="B66" s="333"/>
      <c r="C66" s="333"/>
      <c r="D66" s="333"/>
      <c r="E66" s="333"/>
      <c r="F66" s="333"/>
      <c r="G66" s="333"/>
      <c r="H66" s="333"/>
      <c r="I66" s="333"/>
      <c r="J66" s="333"/>
    </row>
    <row r="67" spans="1:12">
      <c r="A67" s="333"/>
      <c r="B67" s="333"/>
      <c r="C67" s="333"/>
      <c r="D67" s="333"/>
      <c r="E67" s="333"/>
      <c r="F67" s="333"/>
      <c r="G67" s="333"/>
      <c r="H67" s="333"/>
      <c r="I67" s="333"/>
      <c r="J67" s="333"/>
    </row>
    <row r="68" spans="1:12">
      <c r="A68" s="333"/>
      <c r="B68" s="333"/>
      <c r="C68" s="333"/>
      <c r="D68" s="333"/>
      <c r="E68" s="333"/>
      <c r="F68" s="333"/>
      <c r="G68" s="333"/>
      <c r="H68" s="333"/>
      <c r="I68" s="333"/>
      <c r="J68" s="333"/>
    </row>
    <row r="69" spans="1:12">
      <c r="A69" s="333"/>
      <c r="B69" s="333"/>
      <c r="C69" s="333"/>
      <c r="D69" s="333"/>
      <c r="E69" s="333"/>
      <c r="F69" s="333"/>
      <c r="G69" s="333"/>
      <c r="H69" s="333"/>
      <c r="I69" s="333"/>
      <c r="J69" s="333"/>
    </row>
    <row r="70" spans="1:12">
      <c r="A70" s="333"/>
      <c r="B70" s="333"/>
      <c r="C70" s="333"/>
      <c r="D70" s="333"/>
      <c r="E70" s="333"/>
      <c r="F70" s="333"/>
      <c r="G70" s="333"/>
      <c r="H70" s="333"/>
      <c r="I70" s="333"/>
      <c r="J70" s="333"/>
    </row>
    <row r="71" spans="1:12">
      <c r="A71" s="333"/>
      <c r="B71" s="333"/>
      <c r="C71" s="333"/>
      <c r="D71" s="333"/>
      <c r="E71" s="333"/>
      <c r="F71" s="333"/>
      <c r="G71" s="333"/>
      <c r="H71" s="333"/>
      <c r="I71" s="333"/>
      <c r="J71" s="333"/>
    </row>
  </sheetData>
  <mergeCells count="3">
    <mergeCell ref="A39:J41"/>
    <mergeCell ref="A52:J53"/>
    <mergeCell ref="A44:J51"/>
  </mergeCells>
  <pageMargins left="0.7" right="0.7" top="0.75" bottom="0.75" header="0.55000000000000004" footer="0.55000000000000004"/>
  <pageSetup scale="80" orientation="portrait" r:id="rId1"/>
  <ignoredErrors>
    <ignoredError sqref="C10:C11 C13:C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V41"/>
  <sheetViews>
    <sheetView view="pageBreakPreview" zoomScaleNormal="100" zoomScaleSheetLayoutView="100" workbookViewId="0">
      <selection activeCell="V29" sqref="V29"/>
    </sheetView>
  </sheetViews>
  <sheetFormatPr defaultColWidth="9.109375" defaultRowHeight="13.2"/>
  <cols>
    <col min="1" max="1" width="36" style="703" customWidth="1"/>
    <col min="2" max="2" width="9.109375" style="703"/>
    <col min="3" max="3" width="2.33203125" style="703" customWidth="1"/>
    <col min="4" max="4" width="9.109375" style="703"/>
    <col min="5" max="5" width="2.33203125" style="703" customWidth="1"/>
    <col min="6" max="6" width="9.109375" style="703"/>
    <col min="7" max="7" width="2.33203125" style="703" customWidth="1"/>
    <col min="8" max="8" width="9.109375" style="703"/>
    <col min="9" max="9" width="2.6640625" style="703" customWidth="1"/>
    <col min="10" max="10" width="9.109375" style="703"/>
    <col min="11" max="11" width="2.109375" style="703" customWidth="1"/>
    <col min="12" max="12" width="9.109375" style="703"/>
    <col min="13" max="13" width="2.33203125" style="703" customWidth="1"/>
    <col min="14" max="14" width="9.109375" style="703"/>
    <col min="15" max="15" width="2.33203125" style="703" customWidth="1"/>
    <col min="16" max="16" width="9.109375" style="703"/>
    <col min="17" max="17" width="2.44140625" style="703" customWidth="1"/>
    <col min="18" max="18" width="9.109375" style="703"/>
    <col min="19" max="19" width="2.109375" style="703" customWidth="1"/>
    <col min="20" max="16384" width="9.109375" style="703"/>
  </cols>
  <sheetData>
    <row r="1" spans="1:20" s="770" customFormat="1" ht="19.95" customHeight="1">
      <c r="A1" s="768" t="s">
        <v>359</v>
      </c>
      <c r="B1" s="769"/>
      <c r="C1" s="769"/>
      <c r="D1" s="769"/>
      <c r="E1" s="769"/>
      <c r="F1" s="769"/>
      <c r="G1" s="769"/>
      <c r="H1" s="769"/>
      <c r="I1" s="769"/>
      <c r="J1" s="769"/>
      <c r="K1" s="769"/>
      <c r="L1" s="769"/>
      <c r="M1" s="769"/>
      <c r="N1" s="769"/>
      <c r="O1" s="769"/>
      <c r="P1" s="769"/>
      <c r="Q1" s="769"/>
      <c r="R1" s="769"/>
      <c r="S1" s="769"/>
      <c r="T1" s="769"/>
    </row>
    <row r="2" spans="1:20" s="773" customFormat="1" ht="19.95" customHeight="1">
      <c r="A2" s="771" t="s">
        <v>360</v>
      </c>
      <c r="B2" s="772"/>
      <c r="C2" s="772"/>
      <c r="D2" s="772"/>
      <c r="E2" s="772"/>
      <c r="F2" s="772"/>
      <c r="G2" s="772"/>
      <c r="H2" s="772"/>
      <c r="I2" s="772"/>
      <c r="J2" s="772"/>
      <c r="K2" s="772"/>
      <c r="L2" s="772"/>
      <c r="M2" s="772"/>
      <c r="N2" s="772"/>
      <c r="O2" s="772"/>
      <c r="P2" s="772"/>
      <c r="Q2" s="772"/>
      <c r="R2" s="772"/>
      <c r="S2" s="772"/>
      <c r="T2" s="772"/>
    </row>
    <row r="3" spans="1:20" s="773" customFormat="1" ht="19.95" customHeight="1">
      <c r="A3" s="771" t="s">
        <v>391</v>
      </c>
      <c r="B3" s="772"/>
      <c r="C3" s="772"/>
      <c r="D3" s="772"/>
      <c r="E3" s="772"/>
      <c r="F3" s="772"/>
      <c r="G3" s="772"/>
      <c r="H3" s="772"/>
      <c r="I3" s="772"/>
      <c r="J3" s="772"/>
      <c r="K3" s="772"/>
      <c r="L3" s="772"/>
      <c r="M3" s="772"/>
      <c r="N3" s="772"/>
      <c r="O3" s="772"/>
      <c r="P3" s="772"/>
      <c r="Q3" s="772"/>
      <c r="R3" s="772"/>
      <c r="S3" s="772"/>
      <c r="T3" s="772"/>
    </row>
    <row r="4" spans="1:20" s="773" customFormat="1" ht="19.95" customHeight="1">
      <c r="A4" s="697" t="s">
        <v>372</v>
      </c>
      <c r="B4" s="772"/>
      <c r="C4" s="772"/>
      <c r="D4" s="772"/>
      <c r="E4" s="772"/>
      <c r="F4" s="772"/>
      <c r="G4" s="772"/>
      <c r="H4" s="772"/>
      <c r="I4" s="772"/>
      <c r="J4" s="772"/>
      <c r="K4" s="772"/>
      <c r="L4" s="774"/>
      <c r="M4" s="772"/>
      <c r="N4" s="772"/>
      <c r="O4" s="772"/>
      <c r="P4" s="772"/>
      <c r="Q4" s="772"/>
      <c r="R4" s="772"/>
      <c r="S4" s="772"/>
      <c r="T4" s="772"/>
    </row>
    <row r="5" spans="1:20" s="773" customFormat="1" ht="19.95" customHeight="1">
      <c r="A5" s="775" t="s">
        <v>373</v>
      </c>
      <c r="B5" s="772"/>
      <c r="C5" s="772"/>
      <c r="D5" s="772"/>
      <c r="E5" s="772"/>
      <c r="F5" s="772"/>
      <c r="G5" s="772"/>
      <c r="H5" s="772"/>
      <c r="I5" s="772"/>
      <c r="J5" s="772"/>
      <c r="K5" s="772"/>
      <c r="L5" s="774"/>
      <c r="M5" s="772"/>
      <c r="N5" s="772"/>
      <c r="O5" s="772"/>
      <c r="P5" s="772"/>
      <c r="Q5" s="772"/>
      <c r="R5" s="772"/>
      <c r="S5" s="772"/>
      <c r="T5" s="772"/>
    </row>
    <row r="6" spans="1:20" s="773" customFormat="1" ht="19.95" customHeight="1" thickBot="1">
      <c r="A6" s="1018" t="s">
        <v>553</v>
      </c>
      <c r="B6" s="1019"/>
      <c r="C6" s="1020"/>
      <c r="D6" s="1019"/>
      <c r="E6" s="1020"/>
      <c r="F6" s="1020"/>
      <c r="G6" s="776"/>
      <c r="H6" s="776"/>
      <c r="I6" s="776"/>
      <c r="J6" s="776"/>
      <c r="K6" s="776"/>
      <c r="L6" s="776"/>
      <c r="M6" s="776"/>
      <c r="N6" s="776"/>
      <c r="O6" s="776"/>
      <c r="P6" s="776"/>
      <c r="Q6" s="776"/>
      <c r="R6" s="776"/>
      <c r="S6" s="776"/>
      <c r="T6" s="776"/>
    </row>
    <row r="7" spans="1:20" ht="19.5" customHeight="1">
      <c r="A7" s="741"/>
      <c r="B7" s="741"/>
      <c r="C7" s="741"/>
      <c r="D7" s="741"/>
      <c r="E7" s="741"/>
      <c r="F7" s="741"/>
      <c r="G7" s="741"/>
      <c r="H7" s="741"/>
      <c r="I7" s="741"/>
      <c r="J7" s="741"/>
      <c r="K7" s="741"/>
      <c r="L7" s="741"/>
      <c r="M7" s="741"/>
      <c r="N7" s="741"/>
      <c r="O7" s="741"/>
      <c r="P7" s="741"/>
      <c r="Q7" s="741"/>
      <c r="R7" s="741"/>
      <c r="S7" s="741"/>
      <c r="T7" s="741"/>
    </row>
    <row r="8" spans="1:20" ht="14.4">
      <c r="A8" s="748" t="s">
        <v>401</v>
      </c>
      <c r="B8" s="889"/>
      <c r="C8" s="889"/>
      <c r="D8" s="889"/>
      <c r="E8" s="889"/>
      <c r="F8" s="889"/>
      <c r="G8" s="889"/>
      <c r="H8" s="889"/>
      <c r="I8" s="889"/>
      <c r="J8" s="889"/>
      <c r="K8" s="889"/>
      <c r="L8" s="889"/>
      <c r="M8" s="889"/>
      <c r="N8" s="889"/>
      <c r="O8" s="889"/>
      <c r="P8" s="889"/>
      <c r="Q8" s="889"/>
      <c r="R8" s="889"/>
      <c r="S8" s="889"/>
      <c r="T8" s="889"/>
    </row>
    <row r="9" spans="1:20" ht="14.4" customHeight="1">
      <c r="A9" s="889"/>
      <c r="B9" s="1095" t="s">
        <v>402</v>
      </c>
      <c r="C9" s="1095"/>
      <c r="D9" s="1095"/>
      <c r="E9" s="1095"/>
      <c r="F9" s="1095"/>
      <c r="G9" s="1095"/>
      <c r="H9" s="1095"/>
      <c r="I9" s="1095"/>
      <c r="J9" s="1095"/>
      <c r="K9" s="1095"/>
      <c r="L9" s="1095"/>
      <c r="M9" s="1095"/>
      <c r="N9" s="1095"/>
      <c r="O9" s="1095"/>
      <c r="P9" s="1095"/>
      <c r="Q9" s="1095"/>
      <c r="R9" s="1095"/>
      <c r="S9" s="1095"/>
      <c r="T9" s="1095"/>
    </row>
    <row r="10" spans="1:20" ht="13.8">
      <c r="A10" s="889"/>
      <c r="B10" s="889"/>
      <c r="C10" s="889"/>
      <c r="D10" s="889"/>
      <c r="E10" s="889"/>
      <c r="F10" s="889"/>
      <c r="G10" s="889"/>
      <c r="H10" s="889"/>
      <c r="I10" s="889"/>
      <c r="J10" s="889"/>
      <c r="K10" s="889"/>
      <c r="L10" s="889"/>
      <c r="M10" s="889"/>
      <c r="N10" s="889"/>
      <c r="O10" s="889"/>
      <c r="P10" s="889"/>
      <c r="Q10" s="889"/>
      <c r="R10" s="889"/>
      <c r="S10" s="889"/>
      <c r="T10" s="889"/>
    </row>
    <row r="11" spans="1:20" ht="13.8">
      <c r="A11" s="1093" t="s">
        <v>403</v>
      </c>
      <c r="B11" s="890">
        <v>2019</v>
      </c>
      <c r="C11" s="891"/>
      <c r="D11" s="890">
        <v>2018</v>
      </c>
      <c r="E11" s="891"/>
      <c r="F11" s="890">
        <v>2017</v>
      </c>
      <c r="G11" s="891"/>
      <c r="H11" s="890">
        <v>2016</v>
      </c>
      <c r="I11" s="891"/>
      <c r="J11" s="890">
        <v>2015</v>
      </c>
      <c r="K11" s="891"/>
      <c r="L11" s="890">
        <v>2014</v>
      </c>
      <c r="M11" s="891"/>
      <c r="N11" s="890">
        <v>2013</v>
      </c>
      <c r="O11" s="891"/>
      <c r="P11" s="890">
        <v>2012</v>
      </c>
      <c r="Q11" s="891"/>
      <c r="R11" s="890">
        <v>2011</v>
      </c>
      <c r="S11" s="891"/>
      <c r="T11" s="890">
        <v>2010</v>
      </c>
    </row>
    <row r="12" spans="1:20" ht="13.8">
      <c r="A12" s="1093"/>
      <c r="B12" s="892" t="s">
        <v>404</v>
      </c>
      <c r="C12" s="889"/>
      <c r="D12" s="892" t="s">
        <v>404</v>
      </c>
      <c r="E12" s="889"/>
      <c r="F12" s="892">
        <v>0.01</v>
      </c>
      <c r="G12" s="889"/>
      <c r="H12" s="892" t="s">
        <v>404</v>
      </c>
      <c r="I12" s="889"/>
      <c r="J12" s="892" t="s">
        <v>404</v>
      </c>
      <c r="K12" s="889"/>
      <c r="L12" s="892" t="s">
        <v>404</v>
      </c>
      <c r="M12" s="889"/>
      <c r="N12" s="892">
        <v>0.01</v>
      </c>
      <c r="O12" s="889"/>
      <c r="P12" s="1021" t="s">
        <v>404</v>
      </c>
      <c r="Q12" s="889"/>
      <c r="R12" s="1021" t="s">
        <v>404</v>
      </c>
      <c r="S12" s="889"/>
      <c r="T12" s="892" t="s">
        <v>404</v>
      </c>
    </row>
    <row r="13" spans="1:20" ht="13.8">
      <c r="A13" s="889"/>
      <c r="B13" s="893"/>
      <c r="C13" s="889"/>
      <c r="D13" s="893"/>
      <c r="E13" s="889"/>
      <c r="F13" s="893"/>
      <c r="G13" s="889"/>
      <c r="H13" s="893"/>
      <c r="I13" s="889"/>
      <c r="J13" s="893"/>
      <c r="K13" s="889"/>
      <c r="L13" s="894"/>
      <c r="M13" s="889"/>
      <c r="N13" s="894"/>
      <c r="O13" s="889"/>
      <c r="P13" s="894"/>
      <c r="Q13" s="889"/>
      <c r="R13" s="893"/>
      <c r="S13" s="889"/>
      <c r="T13" s="893"/>
    </row>
    <row r="14" spans="1:20" ht="13.8">
      <c r="A14" s="889"/>
      <c r="B14" s="893"/>
      <c r="C14" s="889"/>
      <c r="D14" s="893"/>
      <c r="E14" s="889"/>
      <c r="F14" s="893"/>
      <c r="G14" s="889"/>
      <c r="H14" s="893"/>
      <c r="I14" s="889"/>
      <c r="J14" s="894"/>
      <c r="K14" s="889"/>
      <c r="L14" s="894"/>
      <c r="M14" s="889"/>
      <c r="N14" s="894"/>
      <c r="O14" s="889"/>
      <c r="P14" s="893"/>
      <c r="Q14" s="889"/>
      <c r="R14" s="893"/>
      <c r="S14" s="889"/>
      <c r="T14" s="893"/>
    </row>
    <row r="15" spans="1:20">
      <c r="A15" s="1094" t="s">
        <v>570</v>
      </c>
      <c r="B15" s="1094"/>
      <c r="C15" s="1094"/>
      <c r="D15" s="1094"/>
      <c r="E15" s="1094"/>
      <c r="F15" s="1094"/>
      <c r="G15" s="1094"/>
      <c r="H15" s="1094"/>
      <c r="I15" s="1094"/>
      <c r="J15" s="1094"/>
      <c r="K15" s="1094"/>
      <c r="L15" s="1094"/>
      <c r="M15" s="1094"/>
      <c r="N15" s="1094"/>
      <c r="O15" s="1094"/>
      <c r="P15" s="1094"/>
      <c r="Q15" s="1094"/>
      <c r="R15" s="1094"/>
      <c r="S15" s="1094"/>
      <c r="T15" s="1094"/>
    </row>
    <row r="16" spans="1:20">
      <c r="A16" s="1094"/>
      <c r="B16" s="1094"/>
      <c r="C16" s="1094"/>
      <c r="D16" s="1094"/>
      <c r="E16" s="1094"/>
      <c r="F16" s="1094"/>
      <c r="G16" s="1094"/>
      <c r="H16" s="1094"/>
      <c r="I16" s="1094"/>
      <c r="J16" s="1094"/>
      <c r="K16" s="1094"/>
      <c r="L16" s="1094"/>
      <c r="M16" s="1094"/>
      <c r="N16" s="1094"/>
      <c r="O16" s="1094"/>
      <c r="P16" s="1094"/>
      <c r="Q16" s="1094"/>
      <c r="R16" s="1094"/>
      <c r="S16" s="1094"/>
      <c r="T16" s="1094"/>
    </row>
    <row r="17" spans="1:22">
      <c r="A17" s="1094"/>
      <c r="B17" s="1094"/>
      <c r="C17" s="1094"/>
      <c r="D17" s="1094"/>
      <c r="E17" s="1094"/>
      <c r="F17" s="1094"/>
      <c r="G17" s="1094"/>
      <c r="H17" s="1094"/>
      <c r="I17" s="1094"/>
      <c r="J17" s="1094"/>
      <c r="K17" s="1094"/>
      <c r="L17" s="1094"/>
      <c r="M17" s="1094"/>
      <c r="N17" s="1094"/>
      <c r="O17" s="1094"/>
      <c r="P17" s="1094"/>
      <c r="Q17" s="1094"/>
      <c r="R17" s="1094"/>
      <c r="S17" s="1094"/>
      <c r="T17" s="1094"/>
    </row>
    <row r="18" spans="1:22">
      <c r="A18" s="1094"/>
      <c r="B18" s="1094"/>
      <c r="C18" s="1094"/>
      <c r="D18" s="1094"/>
      <c r="E18" s="1094"/>
      <c r="F18" s="1094"/>
      <c r="G18" s="1094"/>
      <c r="H18" s="1094"/>
      <c r="I18" s="1094"/>
      <c r="J18" s="1094"/>
      <c r="K18" s="1094"/>
      <c r="L18" s="1094"/>
      <c r="M18" s="1094"/>
      <c r="N18" s="1094"/>
      <c r="O18" s="1094"/>
      <c r="P18" s="1094"/>
      <c r="Q18" s="1094"/>
      <c r="R18" s="1094"/>
      <c r="S18" s="1094"/>
      <c r="T18" s="1094"/>
    </row>
    <row r="19" spans="1:22">
      <c r="A19" s="1094"/>
      <c r="B19" s="1094"/>
      <c r="C19" s="1094"/>
      <c r="D19" s="1094"/>
      <c r="E19" s="1094"/>
      <c r="F19" s="1094"/>
      <c r="G19" s="1094"/>
      <c r="H19" s="1094"/>
      <c r="I19" s="1094"/>
      <c r="J19" s="1094"/>
      <c r="K19" s="1094"/>
      <c r="L19" s="1094"/>
      <c r="M19" s="1094"/>
      <c r="N19" s="1094"/>
      <c r="O19" s="1094"/>
      <c r="P19" s="1094"/>
      <c r="Q19" s="1094"/>
      <c r="R19" s="1094"/>
      <c r="S19" s="1094"/>
      <c r="T19" s="1094"/>
    </row>
    <row r="20" spans="1:22">
      <c r="A20" s="1094"/>
      <c r="B20" s="1094"/>
      <c r="C20" s="1094"/>
      <c r="D20" s="1094"/>
      <c r="E20" s="1094"/>
      <c r="F20" s="1094"/>
      <c r="G20" s="1094"/>
      <c r="H20" s="1094"/>
      <c r="I20" s="1094"/>
      <c r="J20" s="1094"/>
      <c r="K20" s="1094"/>
      <c r="L20" s="1094"/>
      <c r="M20" s="1094"/>
      <c r="N20" s="1094"/>
      <c r="O20" s="1094"/>
      <c r="P20" s="1094"/>
      <c r="Q20" s="1094"/>
      <c r="R20" s="1094"/>
      <c r="S20" s="1094"/>
      <c r="T20" s="1094"/>
    </row>
    <row r="21" spans="1:22">
      <c r="A21" s="1094"/>
      <c r="B21" s="1094"/>
      <c r="C21" s="1094"/>
      <c r="D21" s="1094"/>
      <c r="E21" s="1094"/>
      <c r="F21" s="1094"/>
      <c r="G21" s="1094"/>
      <c r="H21" s="1094"/>
      <c r="I21" s="1094"/>
      <c r="J21" s="1094"/>
      <c r="K21" s="1094"/>
      <c r="L21" s="1094"/>
      <c r="M21" s="1094"/>
      <c r="N21" s="1094"/>
      <c r="O21" s="1094"/>
      <c r="P21" s="1094"/>
      <c r="Q21" s="1094"/>
      <c r="R21" s="1094"/>
      <c r="S21" s="1094"/>
      <c r="T21" s="1094"/>
    </row>
    <row r="22" spans="1:22">
      <c r="A22" s="1094"/>
      <c r="B22" s="1094"/>
      <c r="C22" s="1094"/>
      <c r="D22" s="1094"/>
      <c r="E22" s="1094"/>
      <c r="F22" s="1094"/>
      <c r="G22" s="1094"/>
      <c r="H22" s="1094"/>
      <c r="I22" s="1094"/>
      <c r="J22" s="1094"/>
      <c r="K22" s="1094"/>
      <c r="L22" s="1094"/>
      <c r="M22" s="1094"/>
      <c r="N22" s="1094"/>
      <c r="O22" s="1094"/>
      <c r="P22" s="1094"/>
      <c r="Q22" s="1094"/>
      <c r="R22" s="1094"/>
      <c r="S22" s="1094"/>
      <c r="T22" s="1094"/>
    </row>
    <row r="23" spans="1:22">
      <c r="A23" s="1094"/>
      <c r="B23" s="1094"/>
      <c r="C23" s="1094"/>
      <c r="D23" s="1094"/>
      <c r="E23" s="1094"/>
      <c r="F23" s="1094"/>
      <c r="G23" s="1094"/>
      <c r="H23" s="1094"/>
      <c r="I23" s="1094"/>
      <c r="J23" s="1094"/>
      <c r="K23" s="1094"/>
      <c r="L23" s="1094"/>
      <c r="M23" s="1094"/>
      <c r="N23" s="1094"/>
      <c r="O23" s="1094"/>
      <c r="P23" s="1094"/>
      <c r="Q23" s="1094"/>
      <c r="R23" s="1094"/>
      <c r="S23" s="1094"/>
      <c r="T23" s="1094"/>
    </row>
    <row r="24" spans="1:22">
      <c r="A24" s="1094"/>
      <c r="B24" s="1094"/>
      <c r="C24" s="1094"/>
      <c r="D24" s="1094"/>
      <c r="E24" s="1094"/>
      <c r="F24" s="1094"/>
      <c r="G24" s="1094"/>
      <c r="H24" s="1094"/>
      <c r="I24" s="1094"/>
      <c r="J24" s="1094"/>
      <c r="K24" s="1094"/>
      <c r="L24" s="1094"/>
      <c r="M24" s="1094"/>
      <c r="N24" s="1094"/>
      <c r="O24" s="1094"/>
      <c r="P24" s="1094"/>
      <c r="Q24" s="1094"/>
      <c r="R24" s="1094"/>
      <c r="S24" s="1094"/>
      <c r="T24" s="1094"/>
    </row>
    <row r="25" spans="1:22">
      <c r="A25" s="1094"/>
      <c r="B25" s="1094"/>
      <c r="C25" s="1094"/>
      <c r="D25" s="1094"/>
      <c r="E25" s="1094"/>
      <c r="F25" s="1094"/>
      <c r="G25" s="1094"/>
      <c r="H25" s="1094"/>
      <c r="I25" s="1094"/>
      <c r="J25" s="1094"/>
      <c r="K25" s="1094"/>
      <c r="L25" s="1094"/>
      <c r="M25" s="1094"/>
      <c r="N25" s="1094"/>
      <c r="O25" s="1094"/>
      <c r="P25" s="1094"/>
      <c r="Q25" s="1094"/>
      <c r="R25" s="1094"/>
      <c r="S25" s="1094"/>
      <c r="T25" s="1094"/>
    </row>
    <row r="26" spans="1:22">
      <c r="A26" s="1094"/>
      <c r="B26" s="1094"/>
      <c r="C26" s="1094"/>
      <c r="D26" s="1094"/>
      <c r="E26" s="1094"/>
      <c r="F26" s="1094"/>
      <c r="G26" s="1094"/>
      <c r="H26" s="1094"/>
      <c r="I26" s="1094"/>
      <c r="J26" s="1094"/>
      <c r="K26" s="1094"/>
      <c r="L26" s="1094"/>
      <c r="M26" s="1094"/>
      <c r="N26" s="1094"/>
      <c r="O26" s="1094"/>
      <c r="P26" s="1094"/>
      <c r="Q26" s="1094"/>
      <c r="R26" s="1094"/>
      <c r="S26" s="1094"/>
      <c r="T26" s="1094"/>
    </row>
    <row r="27" spans="1:22">
      <c r="A27" s="1094"/>
      <c r="B27" s="1094"/>
      <c r="C27" s="1094"/>
      <c r="D27" s="1094"/>
      <c r="E27" s="1094"/>
      <c r="F27" s="1094"/>
      <c r="G27" s="1094"/>
      <c r="H27" s="1094"/>
      <c r="I27" s="1094"/>
      <c r="J27" s="1094"/>
      <c r="K27" s="1094"/>
      <c r="L27" s="1094"/>
      <c r="M27" s="1094"/>
      <c r="N27" s="1094"/>
      <c r="O27" s="1094"/>
      <c r="P27" s="1094"/>
      <c r="Q27" s="1094"/>
      <c r="R27" s="1094"/>
      <c r="S27" s="1094"/>
      <c r="T27" s="1094"/>
    </row>
    <row r="28" spans="1:22">
      <c r="A28" s="1094"/>
      <c r="B28" s="1094"/>
      <c r="C28" s="1094"/>
      <c r="D28" s="1094"/>
      <c r="E28" s="1094"/>
      <c r="F28" s="1094"/>
      <c r="G28" s="1094"/>
      <c r="H28" s="1094"/>
      <c r="I28" s="1094"/>
      <c r="J28" s="1094"/>
      <c r="K28" s="1094"/>
      <c r="L28" s="1094"/>
      <c r="M28" s="1094"/>
      <c r="N28" s="1094"/>
      <c r="O28" s="1094"/>
      <c r="P28" s="1094"/>
      <c r="Q28" s="1094"/>
      <c r="R28" s="1094"/>
      <c r="S28" s="1094"/>
      <c r="T28" s="1094"/>
    </row>
    <row r="29" spans="1:22">
      <c r="A29" s="1094"/>
      <c r="B29" s="1094"/>
      <c r="C29" s="1094"/>
      <c r="D29" s="1094"/>
      <c r="E29" s="1094"/>
      <c r="F29" s="1094"/>
      <c r="G29" s="1094"/>
      <c r="H29" s="1094"/>
      <c r="I29" s="1094"/>
      <c r="J29" s="1094"/>
      <c r="K29" s="1094"/>
      <c r="L29" s="1094"/>
      <c r="M29" s="1094"/>
      <c r="N29" s="1094"/>
      <c r="O29" s="1094"/>
      <c r="P29" s="1094"/>
      <c r="Q29" s="1094"/>
      <c r="R29" s="1094"/>
      <c r="S29" s="1094"/>
      <c r="T29" s="1094"/>
    </row>
    <row r="30" spans="1:22">
      <c r="A30" s="1094"/>
      <c r="B30" s="1094"/>
      <c r="C30" s="1094"/>
      <c r="D30" s="1094"/>
      <c r="E30" s="1094"/>
      <c r="F30" s="1094"/>
      <c r="G30" s="1094"/>
      <c r="H30" s="1094"/>
      <c r="I30" s="1094"/>
      <c r="J30" s="1094"/>
      <c r="K30" s="1094"/>
      <c r="L30" s="1094"/>
      <c r="M30" s="1094"/>
      <c r="N30" s="1094"/>
      <c r="O30" s="1094"/>
      <c r="P30" s="1094"/>
      <c r="Q30" s="1094"/>
      <c r="R30" s="1094"/>
      <c r="S30" s="1094"/>
      <c r="T30" s="1094"/>
      <c r="U30" s="705"/>
      <c r="V30" s="705"/>
    </row>
    <row r="31" spans="1:22">
      <c r="A31" s="1094"/>
      <c r="B31" s="1094"/>
      <c r="C31" s="1094"/>
      <c r="D31" s="1094"/>
      <c r="E31" s="1094"/>
      <c r="F31" s="1094"/>
      <c r="G31" s="1094"/>
      <c r="H31" s="1094"/>
      <c r="I31" s="1094"/>
      <c r="J31" s="1094"/>
      <c r="K31" s="1094"/>
      <c r="L31" s="1094"/>
      <c r="M31" s="1094"/>
      <c r="N31" s="1094"/>
      <c r="O31" s="1094"/>
      <c r="P31" s="1094"/>
      <c r="Q31" s="1094"/>
      <c r="R31" s="1094"/>
      <c r="S31" s="1094"/>
      <c r="T31" s="1094"/>
      <c r="U31" s="705"/>
      <c r="V31" s="705"/>
    </row>
    <row r="32" spans="1:22">
      <c r="A32" s="1094"/>
      <c r="B32" s="1094"/>
      <c r="C32" s="1094"/>
      <c r="D32" s="1094"/>
      <c r="E32" s="1094"/>
      <c r="F32" s="1094"/>
      <c r="G32" s="1094"/>
      <c r="H32" s="1094"/>
      <c r="I32" s="1094"/>
      <c r="J32" s="1094"/>
      <c r="K32" s="1094"/>
      <c r="L32" s="1094"/>
      <c r="M32" s="1094"/>
      <c r="N32" s="1094"/>
      <c r="O32" s="1094"/>
      <c r="P32" s="1094"/>
      <c r="Q32" s="1094"/>
      <c r="R32" s="1094"/>
      <c r="S32" s="1094"/>
      <c r="T32" s="1094"/>
      <c r="U32" s="705"/>
      <c r="V32" s="705"/>
    </row>
    <row r="33" spans="1:22">
      <c r="A33" s="1094"/>
      <c r="B33" s="1094"/>
      <c r="C33" s="1094"/>
      <c r="D33" s="1094"/>
      <c r="E33" s="1094"/>
      <c r="F33" s="1094"/>
      <c r="G33" s="1094"/>
      <c r="H33" s="1094"/>
      <c r="I33" s="1094"/>
      <c r="J33" s="1094"/>
      <c r="K33" s="1094"/>
      <c r="L33" s="1094"/>
      <c r="M33" s="1094"/>
      <c r="N33" s="1094"/>
      <c r="O33" s="1094"/>
      <c r="P33" s="1094"/>
      <c r="Q33" s="1094"/>
      <c r="R33" s="1094"/>
      <c r="S33" s="1094"/>
      <c r="T33" s="1094"/>
      <c r="U33" s="705"/>
      <c r="V33" s="705"/>
    </row>
    <row r="34" spans="1:22">
      <c r="A34" s="1094"/>
      <c r="B34" s="1094"/>
      <c r="C34" s="1094"/>
      <c r="D34" s="1094"/>
      <c r="E34" s="1094"/>
      <c r="F34" s="1094"/>
      <c r="G34" s="1094"/>
      <c r="H34" s="1094"/>
      <c r="I34" s="1094"/>
      <c r="J34" s="1094"/>
      <c r="K34" s="1094"/>
      <c r="L34" s="1094"/>
      <c r="M34" s="1094"/>
      <c r="N34" s="1094"/>
      <c r="O34" s="1094"/>
      <c r="P34" s="1094"/>
      <c r="Q34" s="1094"/>
      <c r="R34" s="1094"/>
      <c r="S34" s="1094"/>
      <c r="T34" s="1094"/>
      <c r="U34" s="705"/>
      <c r="V34" s="705"/>
    </row>
    <row r="35" spans="1:22">
      <c r="A35" s="1094"/>
      <c r="B35" s="1094"/>
      <c r="C35" s="1094"/>
      <c r="D35" s="1094"/>
      <c r="E35" s="1094"/>
      <c r="F35" s="1094"/>
      <c r="G35" s="1094"/>
      <c r="H35" s="1094"/>
      <c r="I35" s="1094"/>
      <c r="J35" s="1094"/>
      <c r="K35" s="1094"/>
      <c r="L35" s="1094"/>
      <c r="M35" s="1094"/>
      <c r="N35" s="1094"/>
      <c r="O35" s="1094"/>
      <c r="P35" s="1094"/>
      <c r="Q35" s="1094"/>
      <c r="R35" s="1094"/>
      <c r="S35" s="1094"/>
      <c r="T35" s="1094"/>
      <c r="U35" s="705"/>
      <c r="V35" s="705"/>
    </row>
    <row r="36" spans="1:22" s="704" customFormat="1">
      <c r="B36" s="706"/>
      <c r="C36" s="706"/>
      <c r="D36" s="706"/>
      <c r="E36" s="706"/>
      <c r="F36" s="706"/>
      <c r="G36" s="706"/>
      <c r="H36" s="706"/>
      <c r="I36" s="706"/>
      <c r="J36" s="706"/>
      <c r="K36" s="706"/>
      <c r="L36" s="706"/>
      <c r="M36" s="706"/>
      <c r="N36" s="706"/>
      <c r="O36" s="706"/>
      <c r="P36" s="706"/>
      <c r="Q36" s="706"/>
      <c r="R36" s="706"/>
      <c r="S36" s="706"/>
      <c r="T36" s="706"/>
    </row>
    <row r="38" spans="1:22">
      <c r="A38" s="950" t="s">
        <v>355</v>
      </c>
    </row>
    <row r="39" spans="1:22">
      <c r="A39" s="954" t="s">
        <v>388</v>
      </c>
    </row>
    <row r="40" spans="1:22">
      <c r="A40" s="954" t="s">
        <v>389</v>
      </c>
    </row>
    <row r="41" spans="1:22">
      <c r="A41" s="954" t="s">
        <v>390</v>
      </c>
    </row>
  </sheetData>
  <mergeCells count="3">
    <mergeCell ref="A11:A12"/>
    <mergeCell ref="A15:T35"/>
    <mergeCell ref="B9:T9"/>
  </mergeCells>
  <pageMargins left="0.7" right="0.7" top="0.75" bottom="0.75" header="0.3" footer="0.3"/>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Q58"/>
  <sheetViews>
    <sheetView showGridLines="0" view="pageBreakPreview" zoomScale="115" zoomScaleNormal="90" zoomScaleSheetLayoutView="115" workbookViewId="0">
      <selection activeCell="J54" sqref="J54"/>
    </sheetView>
  </sheetViews>
  <sheetFormatPr defaultColWidth="9.109375" defaultRowHeight="14.4"/>
  <cols>
    <col min="1" max="1" width="3" style="695" customWidth="1"/>
    <col min="2" max="2" width="47.6640625" style="695" customWidth="1"/>
    <col min="3" max="3" width="3.6640625" style="695" bestFit="1" customWidth="1"/>
    <col min="4" max="4" width="16.33203125" style="695" customWidth="1"/>
    <col min="5" max="5" width="1.6640625" style="695" customWidth="1"/>
    <col min="6" max="6" width="16.33203125" style="695" customWidth="1"/>
    <col min="7" max="7" width="1.6640625" style="695" customWidth="1"/>
    <col min="8" max="8" width="16.33203125" style="695" customWidth="1"/>
    <col min="9" max="9" width="1.6640625" style="695" customWidth="1"/>
    <col min="10" max="10" width="16.33203125" style="695" customWidth="1"/>
    <col min="11" max="11" width="1.109375" style="49" customWidth="1"/>
    <col min="12" max="12" width="16.33203125" style="36" customWidth="1"/>
    <col min="13" max="13" width="9.109375" style="36"/>
    <col min="14" max="16384" width="9.109375" style="695"/>
  </cols>
  <sheetData>
    <row r="1" spans="1:14" s="474" customFormat="1" ht="19.95" customHeight="1">
      <c r="A1" s="701" t="s">
        <v>359</v>
      </c>
      <c r="B1" s="201"/>
      <c r="C1" s="410"/>
      <c r="D1" s="410"/>
      <c r="E1" s="410"/>
      <c r="F1" s="410"/>
      <c r="G1" s="410"/>
      <c r="H1" s="410"/>
      <c r="I1" s="410"/>
      <c r="J1" s="410"/>
      <c r="K1" s="475"/>
      <c r="L1" s="476"/>
      <c r="M1" s="476"/>
    </row>
    <row r="2" spans="1:14" s="474" customFormat="1" ht="19.95" customHeight="1">
      <c r="A2" s="167" t="s">
        <v>305</v>
      </c>
      <c r="B2" s="710"/>
      <c r="C2" s="410"/>
      <c r="D2" s="410"/>
      <c r="E2" s="410"/>
      <c r="F2" s="410"/>
      <c r="G2" s="410"/>
      <c r="H2" s="410"/>
      <c r="I2" s="410"/>
      <c r="J2" s="410"/>
      <c r="K2" s="475"/>
      <c r="L2" s="476"/>
      <c r="M2" s="476"/>
    </row>
    <row r="3" spans="1:14" s="474" customFormat="1" ht="19.95" customHeight="1">
      <c r="A3" s="697" t="s">
        <v>405</v>
      </c>
      <c r="B3" s="697"/>
      <c r="C3" s="777"/>
      <c r="D3" s="777"/>
      <c r="E3" s="777"/>
      <c r="F3" s="777"/>
      <c r="G3" s="777"/>
      <c r="H3" s="777"/>
      <c r="I3" s="777"/>
      <c r="J3" s="777"/>
      <c r="K3" s="777"/>
      <c r="L3" s="476"/>
      <c r="M3" s="476"/>
    </row>
    <row r="4" spans="1:14" s="478" customFormat="1" ht="19.95" customHeight="1">
      <c r="A4" s="697" t="s">
        <v>406</v>
      </c>
      <c r="B4" s="697"/>
      <c r="C4" s="777"/>
      <c r="D4" s="777"/>
      <c r="E4" s="777"/>
      <c r="F4" s="777"/>
      <c r="G4" s="777"/>
      <c r="H4" s="777"/>
      <c r="I4" s="777"/>
      <c r="J4" s="1027"/>
      <c r="K4" s="1027"/>
      <c r="L4" s="1027"/>
    </row>
    <row r="5" spans="1:14" s="478" customFormat="1" ht="19.95" customHeight="1">
      <c r="A5" s="713" t="s">
        <v>373</v>
      </c>
      <c r="B5" s="711"/>
      <c r="C5" s="777"/>
      <c r="D5" s="777"/>
      <c r="E5" s="777"/>
      <c r="F5" s="777"/>
      <c r="G5" s="777"/>
      <c r="H5" s="777"/>
      <c r="I5" s="777"/>
      <c r="J5" s="1027"/>
      <c r="K5" s="1027"/>
      <c r="L5" s="1027"/>
    </row>
    <row r="6" spans="1:14" s="474" customFormat="1" ht="19.95" customHeight="1" thickBot="1">
      <c r="A6" s="782" t="s">
        <v>556</v>
      </c>
      <c r="B6" s="784"/>
      <c r="C6" s="739"/>
      <c r="D6" s="739"/>
      <c r="E6" s="739"/>
      <c r="F6" s="739"/>
      <c r="G6" s="739"/>
      <c r="H6" s="739"/>
      <c r="I6" s="739"/>
      <c r="J6" s="739"/>
      <c r="K6" s="739"/>
      <c r="L6" s="209" t="s">
        <v>407</v>
      </c>
      <c r="M6" s="476"/>
    </row>
    <row r="7" spans="1:14" s="9" customFormat="1" ht="19.5" customHeight="1">
      <c r="A7" s="712"/>
      <c r="B7" s="712"/>
      <c r="C7" s="3"/>
      <c r="D7" s="3"/>
      <c r="E7" s="3"/>
      <c r="F7" s="3"/>
      <c r="G7" s="3"/>
      <c r="H7" s="3"/>
      <c r="I7" s="3"/>
      <c r="J7" s="3"/>
      <c r="K7" s="124"/>
      <c r="L7" s="111"/>
      <c r="M7" s="111"/>
    </row>
    <row r="8" spans="1:14" s="9" customFormat="1" ht="15" customHeight="1">
      <c r="A8" s="829" t="s">
        <v>408</v>
      </c>
      <c r="B8" s="39"/>
      <c r="D8" s="890">
        <v>2021</v>
      </c>
      <c r="E8" s="895"/>
      <c r="F8" s="1029">
        <v>2020</v>
      </c>
      <c r="G8" s="895"/>
      <c r="H8" s="1029">
        <v>2019</v>
      </c>
      <c r="I8" s="896"/>
      <c r="J8" s="1029">
        <v>2018</v>
      </c>
      <c r="K8" s="899">
        <v>2018</v>
      </c>
      <c r="L8" s="1029">
        <v>2017</v>
      </c>
      <c r="M8" s="111"/>
    </row>
    <row r="9" spans="1:14" s="111" customFormat="1" ht="13.8">
      <c r="D9" s="897"/>
      <c r="E9" s="898"/>
      <c r="F9" s="899"/>
      <c r="G9" s="898"/>
      <c r="H9" s="899"/>
      <c r="I9" s="900"/>
      <c r="J9" s="899"/>
      <c r="K9" s="899"/>
      <c r="L9" s="899"/>
    </row>
    <row r="10" spans="1:14" s="9" customFormat="1" ht="12.75" customHeight="1">
      <c r="A10" s="9" t="s">
        <v>376</v>
      </c>
      <c r="C10" s="839" t="s">
        <v>146</v>
      </c>
      <c r="D10" s="901"/>
      <c r="E10" s="898"/>
      <c r="F10" s="898"/>
      <c r="G10" s="898"/>
      <c r="H10" s="899"/>
      <c r="I10" s="900"/>
      <c r="J10" s="899"/>
      <c r="K10" s="899"/>
      <c r="L10" s="899"/>
      <c r="M10" s="111"/>
      <c r="N10" s="111"/>
    </row>
    <row r="11" spans="1:14" s="9" customFormat="1" ht="12.75" customHeight="1">
      <c r="A11" s="841" t="s">
        <v>409</v>
      </c>
      <c r="C11" s="842"/>
      <c r="D11" s="902"/>
      <c r="E11" s="898"/>
      <c r="F11" s="903"/>
      <c r="G11" s="898"/>
      <c r="H11" s="903"/>
      <c r="I11" s="904"/>
      <c r="J11" s="903"/>
      <c r="K11" s="903"/>
      <c r="L11" s="903"/>
      <c r="M11" s="111"/>
    </row>
    <row r="12" spans="1:14" s="9" customFormat="1" ht="12.75" customHeight="1">
      <c r="C12" s="845"/>
      <c r="D12" s="905"/>
      <c r="E12" s="906"/>
      <c r="F12" s="906"/>
      <c r="G12" s="906"/>
      <c r="H12" s="907"/>
      <c r="I12" s="908"/>
      <c r="J12" s="909"/>
      <c r="K12" s="909"/>
      <c r="L12" s="909"/>
      <c r="M12" s="111"/>
    </row>
    <row r="13" spans="1:14" s="9" customFormat="1" ht="12.75" customHeight="1">
      <c r="A13" s="9" t="s">
        <v>410</v>
      </c>
      <c r="D13" s="901"/>
      <c r="E13" s="898"/>
      <c r="F13" s="898"/>
      <c r="G13" s="898"/>
      <c r="H13" s="899"/>
      <c r="I13" s="900"/>
      <c r="J13" s="899"/>
      <c r="K13" s="899"/>
      <c r="L13" s="899"/>
      <c r="M13" s="111"/>
    </row>
    <row r="14" spans="1:14" s="9" customFormat="1" ht="12.75" customHeight="1">
      <c r="A14" s="848" t="s">
        <v>409</v>
      </c>
      <c r="C14" s="839" t="s">
        <v>147</v>
      </c>
      <c r="D14" s="910">
        <v>0</v>
      </c>
      <c r="E14" s="898"/>
      <c r="F14" s="911">
        <v>0</v>
      </c>
      <c r="G14" s="898"/>
      <c r="H14" s="912">
        <v>0</v>
      </c>
      <c r="I14" s="900"/>
      <c r="J14" s="912">
        <v>0</v>
      </c>
      <c r="K14" s="911">
        <v>0</v>
      </c>
      <c r="L14" s="912">
        <v>0</v>
      </c>
      <c r="M14" s="111"/>
    </row>
    <row r="15" spans="1:14" ht="12.75" customHeight="1">
      <c r="A15" s="38"/>
      <c r="B15" s="9"/>
      <c r="C15" s="845"/>
      <c r="D15" s="905"/>
      <c r="E15" s="906"/>
      <c r="F15" s="906"/>
      <c r="G15" s="906"/>
      <c r="H15" s="913"/>
      <c r="I15" s="913"/>
      <c r="J15" s="913"/>
      <c r="K15" s="906"/>
      <c r="L15" s="913"/>
    </row>
    <row r="16" spans="1:14" ht="12.75" customHeight="1">
      <c r="A16" s="38" t="s">
        <v>379</v>
      </c>
      <c r="B16" s="9"/>
      <c r="C16" s="839" t="s">
        <v>380</v>
      </c>
      <c r="D16" s="910">
        <f>'RSI Schedule 2 - OPEB'!F17</f>
        <v>0</v>
      </c>
      <c r="E16" s="898"/>
      <c r="F16" s="911">
        <f>'RSI Schedule 2 - OPEB'!H17</f>
        <v>0</v>
      </c>
      <c r="G16" s="898"/>
      <c r="H16" s="912">
        <f>'RSI Schedule 2 - OPEB'!J17</f>
        <v>0</v>
      </c>
      <c r="I16" s="904"/>
      <c r="J16" s="912">
        <v>0</v>
      </c>
      <c r="K16" s="911">
        <v>0</v>
      </c>
      <c r="L16" s="912">
        <v>0</v>
      </c>
    </row>
    <row r="17" spans="1:14" ht="12.75" customHeight="1">
      <c r="A17" s="38"/>
      <c r="B17" s="9"/>
      <c r="C17" s="845"/>
      <c r="D17" s="905"/>
      <c r="E17" s="906"/>
      <c r="F17" s="906"/>
      <c r="G17" s="906"/>
      <c r="H17" s="913"/>
      <c r="I17" s="913"/>
      <c r="J17" s="913"/>
      <c r="K17" s="906"/>
      <c r="L17" s="913"/>
    </row>
    <row r="18" spans="1:14" ht="12.75" customHeight="1">
      <c r="A18" s="38" t="s">
        <v>411</v>
      </c>
      <c r="B18" s="9"/>
      <c r="C18" s="795"/>
      <c r="D18" s="901"/>
      <c r="E18" s="898"/>
      <c r="F18" s="898"/>
      <c r="G18" s="898"/>
      <c r="H18" s="904"/>
      <c r="I18" s="904"/>
      <c r="J18" s="904"/>
      <c r="K18" s="898"/>
      <c r="L18" s="904"/>
    </row>
    <row r="19" spans="1:14" ht="12.75" customHeight="1">
      <c r="A19" s="848" t="s">
        <v>383</v>
      </c>
      <c r="B19" s="9"/>
      <c r="C19" s="839" t="s">
        <v>382</v>
      </c>
      <c r="D19" s="914" t="e">
        <f>D14/D16</f>
        <v>#DIV/0!</v>
      </c>
      <c r="E19" s="915"/>
      <c r="F19" s="915" t="e">
        <f>F14/F16</f>
        <v>#DIV/0!</v>
      </c>
      <c r="G19" s="915"/>
      <c r="H19" s="915" t="e">
        <f>H14/H16</f>
        <v>#DIV/0!</v>
      </c>
      <c r="I19" s="915"/>
      <c r="J19" s="915" t="e">
        <f>J14/J16</f>
        <v>#DIV/0!</v>
      </c>
      <c r="K19" s="1028"/>
      <c r="L19" s="915" t="e">
        <f t="shared" ref="L19" si="0">L14/L16</f>
        <v>#DIV/0!</v>
      </c>
    </row>
    <row r="20" spans="1:14" s="483" customFormat="1" ht="12.75" customHeight="1">
      <c r="A20" s="833"/>
      <c r="B20" s="38"/>
      <c r="C20" s="845"/>
      <c r="D20" s="905"/>
      <c r="E20" s="906"/>
      <c r="F20" s="906"/>
      <c r="G20" s="906"/>
      <c r="H20" s="913"/>
      <c r="I20" s="913"/>
      <c r="J20" s="913"/>
      <c r="K20" s="906"/>
      <c r="L20" s="913"/>
      <c r="M20" s="49"/>
    </row>
    <row r="21" spans="1:14" s="483" customFormat="1" ht="12.75" customHeight="1">
      <c r="A21" s="116" t="s">
        <v>384</v>
      </c>
      <c r="B21" s="116"/>
      <c r="C21" s="814"/>
      <c r="D21" s="901"/>
      <c r="E21" s="898"/>
      <c r="F21" s="898"/>
      <c r="G21" s="898"/>
      <c r="H21" s="898"/>
      <c r="I21" s="898"/>
      <c r="J21" s="898"/>
      <c r="K21" s="898"/>
      <c r="L21" s="898"/>
      <c r="M21" s="49"/>
    </row>
    <row r="22" spans="1:14" ht="12.75" customHeight="1">
      <c r="A22" s="916" t="s">
        <v>412</v>
      </c>
      <c r="B22" s="39"/>
      <c r="C22" s="917" t="s">
        <v>385</v>
      </c>
      <c r="D22" s="918">
        <v>6.9199999999999998E-2</v>
      </c>
      <c r="E22" s="898"/>
      <c r="F22" s="1028">
        <v>4.3999999999999997E-2</v>
      </c>
      <c r="G22" s="898"/>
      <c r="H22" s="1028">
        <v>4.3999999999999997E-2</v>
      </c>
      <c r="I22" s="898"/>
      <c r="J22" s="1028">
        <v>3.5200000000000002E-2</v>
      </c>
      <c r="K22" s="1028">
        <v>3.5200000000000002E-2</v>
      </c>
      <c r="L22" s="1028">
        <v>2.41E-2</v>
      </c>
      <c r="M22" s="49"/>
      <c r="N22" s="483"/>
    </row>
    <row r="23" spans="1:14" ht="12.75" customHeight="1">
      <c r="A23" s="919"/>
      <c r="B23" s="920"/>
      <c r="C23" s="920"/>
      <c r="D23" s="920"/>
      <c r="E23" s="921"/>
      <c r="F23" s="921"/>
      <c r="G23" s="921"/>
      <c r="H23" s="921"/>
      <c r="I23" s="920"/>
      <c r="J23" s="921"/>
      <c r="K23" s="921"/>
      <c r="L23" s="921"/>
      <c r="M23" s="708"/>
      <c r="N23" s="483"/>
    </row>
    <row r="24" spans="1:14" ht="12.75" customHeight="1">
      <c r="A24" s="9"/>
      <c r="B24" s="9"/>
      <c r="C24" s="9"/>
      <c r="D24" s="9"/>
      <c r="E24" s="9"/>
      <c r="F24" s="9"/>
      <c r="G24" s="9"/>
      <c r="H24" s="9"/>
      <c r="I24" s="9"/>
      <c r="J24" s="9"/>
      <c r="K24" s="124"/>
      <c r="L24" s="9"/>
      <c r="M24" s="49"/>
      <c r="N24" s="483"/>
    </row>
    <row r="25" spans="1:14" ht="12.75" customHeight="1">
      <c r="A25" s="922" t="s">
        <v>413</v>
      </c>
      <c r="B25" s="9"/>
      <c r="C25" s="9"/>
      <c r="D25" s="890">
        <v>2021</v>
      </c>
      <c r="E25" s="895"/>
      <c r="F25" s="1029">
        <v>2020</v>
      </c>
      <c r="G25" s="895"/>
      <c r="H25" s="1029">
        <v>2019</v>
      </c>
      <c r="I25" s="896"/>
      <c r="J25" s="1029">
        <v>2018</v>
      </c>
      <c r="K25" s="899">
        <v>2018</v>
      </c>
      <c r="L25" s="1029">
        <v>2017</v>
      </c>
    </row>
    <row r="26" spans="1:14" ht="12.75" customHeight="1">
      <c r="A26" s="922"/>
      <c r="B26" s="9"/>
      <c r="C26" s="9"/>
      <c r="D26" s="923"/>
      <c r="E26" s="906"/>
      <c r="F26" s="909"/>
      <c r="G26" s="906"/>
      <c r="H26" s="909"/>
      <c r="I26" s="908"/>
      <c r="J26" s="909"/>
      <c r="K26" s="909"/>
      <c r="L26" s="909"/>
    </row>
    <row r="27" spans="1:14" ht="12.75" customHeight="1">
      <c r="A27" s="9" t="s">
        <v>376</v>
      </c>
      <c r="B27" s="9"/>
      <c r="C27" s="839" t="s">
        <v>146</v>
      </c>
      <c r="D27" s="901"/>
      <c r="E27" s="898"/>
      <c r="F27" s="898"/>
      <c r="G27" s="898"/>
      <c r="H27" s="899"/>
      <c r="I27" s="900"/>
      <c r="J27" s="899"/>
      <c r="K27" s="899"/>
      <c r="L27" s="899"/>
    </row>
    <row r="28" spans="1:14" ht="12.75" customHeight="1">
      <c r="A28" s="841" t="s">
        <v>414</v>
      </c>
      <c r="B28" s="9"/>
      <c r="C28" s="842"/>
      <c r="D28" s="902"/>
      <c r="E28" s="898"/>
      <c r="F28" s="903"/>
      <c r="G28" s="898"/>
      <c r="H28" s="903"/>
      <c r="I28" s="904"/>
      <c r="J28" s="903"/>
      <c r="K28" s="903"/>
      <c r="L28" s="903"/>
    </row>
    <row r="29" spans="1:14" ht="12.75" customHeight="1">
      <c r="A29" s="9"/>
      <c r="B29" s="9"/>
      <c r="C29" s="845"/>
      <c r="D29" s="905"/>
      <c r="E29" s="906"/>
      <c r="F29" s="906"/>
      <c r="G29" s="906"/>
      <c r="H29" s="907"/>
      <c r="I29" s="908"/>
      <c r="J29" s="909"/>
      <c r="K29" s="909"/>
      <c r="L29" s="909"/>
    </row>
    <row r="30" spans="1:14" ht="12.75" customHeight="1">
      <c r="A30" s="9" t="s">
        <v>415</v>
      </c>
      <c r="B30" s="9"/>
      <c r="C30" s="795"/>
      <c r="D30" s="901"/>
      <c r="E30" s="898"/>
      <c r="F30" s="898"/>
      <c r="G30" s="898"/>
      <c r="H30" s="899"/>
      <c r="I30" s="900"/>
      <c r="J30" s="899"/>
      <c r="K30" s="899"/>
      <c r="L30" s="899"/>
    </row>
    <row r="31" spans="1:14" ht="12.75" customHeight="1">
      <c r="A31" s="848" t="s">
        <v>414</v>
      </c>
      <c r="B31" s="9"/>
      <c r="C31" s="839" t="s">
        <v>147</v>
      </c>
      <c r="D31" s="910">
        <v>0</v>
      </c>
      <c r="E31" s="898"/>
      <c r="F31" s="911">
        <v>0</v>
      </c>
      <c r="G31" s="898"/>
      <c r="H31" s="912">
        <v>0</v>
      </c>
      <c r="I31" s="900"/>
      <c r="J31" s="912">
        <v>0</v>
      </c>
      <c r="K31" s="911">
        <v>0</v>
      </c>
      <c r="L31" s="912">
        <v>0</v>
      </c>
    </row>
    <row r="32" spans="1:14" ht="12.75" customHeight="1">
      <c r="A32" s="38"/>
      <c r="B32" s="9"/>
      <c r="C32" s="845"/>
      <c r="D32" s="905"/>
      <c r="E32" s="906"/>
      <c r="F32" s="906"/>
      <c r="G32" s="906"/>
      <c r="H32" s="913"/>
      <c r="I32" s="913"/>
      <c r="J32" s="913"/>
      <c r="K32" s="906"/>
      <c r="L32" s="913"/>
    </row>
    <row r="33" spans="1:17" ht="12.75" customHeight="1">
      <c r="A33" s="38" t="s">
        <v>379</v>
      </c>
      <c r="B33" s="9"/>
      <c r="C33" s="839" t="s">
        <v>380</v>
      </c>
      <c r="D33" s="910">
        <f>'RSI Schedule 2 - OPEB'!F32</f>
        <v>0</v>
      </c>
      <c r="E33" s="898"/>
      <c r="F33" s="911">
        <f>'RSI Schedule 2 - OPEB'!H32</f>
        <v>0</v>
      </c>
      <c r="G33" s="898"/>
      <c r="H33" s="912">
        <f>'RSI Schedule 2 - OPEB'!J32</f>
        <v>0</v>
      </c>
      <c r="I33" s="904"/>
      <c r="J33" s="912">
        <v>0</v>
      </c>
      <c r="K33" s="911">
        <v>0</v>
      </c>
      <c r="L33" s="912">
        <v>0</v>
      </c>
    </row>
    <row r="34" spans="1:17" ht="12.75" customHeight="1">
      <c r="A34" s="38"/>
      <c r="B34" s="9"/>
      <c r="C34" s="845"/>
      <c r="D34" s="905"/>
      <c r="E34" s="906"/>
      <c r="F34" s="906"/>
      <c r="G34" s="906"/>
      <c r="H34" s="913"/>
      <c r="I34" s="913"/>
      <c r="J34" s="913"/>
      <c r="K34" s="906"/>
      <c r="L34" s="913"/>
    </row>
    <row r="35" spans="1:17" ht="12.75" customHeight="1">
      <c r="A35" s="38" t="s">
        <v>416</v>
      </c>
      <c r="B35" s="9"/>
      <c r="C35" s="795"/>
      <c r="D35" s="901"/>
      <c r="E35" s="898"/>
      <c r="F35" s="898"/>
      <c r="G35" s="898"/>
      <c r="H35" s="904"/>
      <c r="I35" s="904"/>
      <c r="J35" s="904"/>
      <c r="K35" s="898"/>
      <c r="L35" s="904"/>
    </row>
    <row r="36" spans="1:17" ht="12.75" customHeight="1">
      <c r="A36" s="848" t="s">
        <v>383</v>
      </c>
      <c r="B36" s="9"/>
      <c r="C36" s="839" t="s">
        <v>382</v>
      </c>
      <c r="D36" s="914" t="e">
        <f>D31/D33</f>
        <v>#DIV/0!</v>
      </c>
      <c r="E36" s="898"/>
      <c r="F36" s="915" t="e">
        <f>F31/F33</f>
        <v>#DIV/0!</v>
      </c>
      <c r="G36" s="915"/>
      <c r="H36" s="915" t="e">
        <f>H31/H33</f>
        <v>#DIV/0!</v>
      </c>
      <c r="I36" s="904"/>
      <c r="J36" s="915" t="e">
        <f>J31/J33</f>
        <v>#DIV/0!</v>
      </c>
      <c r="K36" s="1028"/>
      <c r="L36" s="915" t="e">
        <f t="shared" ref="L36" si="1">L31/L33</f>
        <v>#DIV/0!</v>
      </c>
    </row>
    <row r="37" spans="1:17" ht="12.75" customHeight="1">
      <c r="A37" s="833"/>
      <c r="B37" s="38"/>
      <c r="C37" s="845"/>
      <c r="D37" s="905"/>
      <c r="E37" s="906"/>
      <c r="F37" s="906"/>
      <c r="G37" s="906"/>
      <c r="H37" s="913"/>
      <c r="I37" s="913"/>
      <c r="J37" s="913"/>
      <c r="K37" s="906"/>
      <c r="L37" s="913"/>
    </row>
    <row r="38" spans="1:17" ht="12.75" customHeight="1">
      <c r="A38" s="116" t="s">
        <v>384</v>
      </c>
      <c r="B38" s="116"/>
      <c r="C38" s="795"/>
      <c r="D38" s="901"/>
      <c r="E38" s="898"/>
      <c r="F38" s="898"/>
      <c r="G38" s="898"/>
      <c r="H38" s="898"/>
      <c r="I38" s="898"/>
      <c r="J38" s="898"/>
      <c r="K38" s="898"/>
      <c r="L38" s="898"/>
    </row>
    <row r="39" spans="1:17" ht="12.75" customHeight="1">
      <c r="A39" s="860" t="s">
        <v>412</v>
      </c>
      <c r="B39" s="111"/>
      <c r="C39" s="924" t="s">
        <v>385</v>
      </c>
      <c r="D39" s="918">
        <v>1.1556999999999999</v>
      </c>
      <c r="E39" s="898"/>
      <c r="F39" s="1028">
        <v>1.1299999999999999</v>
      </c>
      <c r="G39" s="898"/>
      <c r="H39" s="1028">
        <v>1.0847</v>
      </c>
      <c r="I39" s="898"/>
      <c r="J39" s="1028">
        <v>1.1623000000000001</v>
      </c>
      <c r="K39" s="1028">
        <v>2.1623000000000001</v>
      </c>
      <c r="L39" s="1028">
        <v>1.1606000000000001</v>
      </c>
    </row>
    <row r="40" spans="1:17">
      <c r="A40" s="1043"/>
      <c r="B40" s="1044"/>
      <c r="C40" s="1044"/>
      <c r="D40" s="1044"/>
      <c r="E40" s="906"/>
      <c r="F40" s="906"/>
      <c r="G40" s="906"/>
      <c r="H40" s="1045"/>
      <c r="I40" s="1044"/>
      <c r="J40" s="1044"/>
      <c r="K40" s="124"/>
      <c r="L40" s="124"/>
    </row>
    <row r="41" spans="1:17" ht="14.4" customHeight="1">
      <c r="A41" s="1097" t="s">
        <v>417</v>
      </c>
      <c r="B41" s="1097"/>
      <c r="C41" s="1097"/>
      <c r="D41" s="1097"/>
      <c r="E41" s="1097"/>
      <c r="F41" s="1097"/>
      <c r="G41" s="1097"/>
      <c r="H41" s="1097"/>
      <c r="I41" s="1097"/>
      <c r="J41" s="1097"/>
      <c r="K41" s="1097"/>
      <c r="L41" s="1097"/>
    </row>
    <row r="42" spans="1:17">
      <c r="A42" s="1098"/>
      <c r="B42" s="1098"/>
      <c r="C42" s="1098"/>
      <c r="D42" s="1098"/>
      <c r="E42" s="1098"/>
      <c r="F42" s="1098"/>
      <c r="G42" s="1098"/>
      <c r="H42" s="1098"/>
      <c r="I42" s="1098"/>
      <c r="J42" s="1098"/>
      <c r="K42" s="1098"/>
      <c r="L42" s="1098"/>
    </row>
    <row r="43" spans="1:17">
      <c r="A43" s="925"/>
      <c r="B43" s="925"/>
      <c r="C43" s="925"/>
      <c r="D43" s="925"/>
      <c r="E43" s="925"/>
      <c r="F43" s="925"/>
      <c r="G43" s="925"/>
      <c r="H43" s="925"/>
      <c r="I43" s="925"/>
      <c r="J43" s="925"/>
      <c r="K43" s="124"/>
      <c r="L43" s="111"/>
    </row>
    <row r="44" spans="1:17">
      <c r="A44" s="905" t="s">
        <v>561</v>
      </c>
      <c r="B44" s="1055"/>
      <c r="C44" s="1055"/>
      <c r="D44" s="1055"/>
      <c r="E44" s="1055"/>
      <c r="F44" s="1055"/>
      <c r="G44" s="1055"/>
      <c r="H44" s="1055"/>
      <c r="I44" s="1055"/>
      <c r="J44" s="1055"/>
      <c r="K44" s="856"/>
      <c r="L44" s="840"/>
    </row>
    <row r="45" spans="1:17">
      <c r="A45" s="1056"/>
      <c r="B45" s="840"/>
      <c r="C45" s="840"/>
      <c r="D45" s="840"/>
      <c r="E45" s="840"/>
      <c r="F45" s="840"/>
      <c r="G45" s="840"/>
      <c r="H45" s="840"/>
      <c r="I45" s="840"/>
      <c r="J45" s="840"/>
      <c r="K45" s="856"/>
      <c r="L45" s="840"/>
    </row>
    <row r="46" spans="1:17">
      <c r="A46" s="484"/>
      <c r="B46" s="3"/>
      <c r="C46" s="3"/>
      <c r="D46" s="3"/>
      <c r="E46" s="3"/>
      <c r="F46" s="3"/>
      <c r="G46" s="3"/>
      <c r="H46" s="3"/>
      <c r="I46" s="3"/>
      <c r="J46" s="3"/>
      <c r="K46" s="124"/>
      <c r="L46" s="111"/>
    </row>
    <row r="47" spans="1:17">
      <c r="A47" s="1096" t="s">
        <v>563</v>
      </c>
      <c r="B47" s="1096"/>
      <c r="C47" s="1096"/>
      <c r="D47" s="1096"/>
      <c r="E47" s="1096"/>
      <c r="F47" s="1096"/>
      <c r="G47" s="1096"/>
      <c r="H47" s="1096"/>
      <c r="I47" s="1096"/>
      <c r="J47" s="1096"/>
      <c r="K47" s="1096"/>
      <c r="L47" s="1096"/>
      <c r="M47" s="1096"/>
      <c r="N47" s="1096"/>
      <c r="O47" s="1096"/>
      <c r="P47" s="1096"/>
      <c r="Q47" s="1096"/>
    </row>
    <row r="48" spans="1:17">
      <c r="A48" s="1096"/>
      <c r="B48" s="1096"/>
      <c r="C48" s="1096"/>
      <c r="D48" s="1096"/>
      <c r="E48" s="1096"/>
      <c r="F48" s="1096"/>
      <c r="G48" s="1096"/>
      <c r="H48" s="1096"/>
      <c r="I48" s="1096"/>
      <c r="J48" s="1096"/>
      <c r="K48" s="1096"/>
      <c r="L48" s="1096"/>
      <c r="M48" s="1096"/>
      <c r="N48" s="1096"/>
      <c r="O48" s="1096"/>
      <c r="P48" s="1096"/>
      <c r="Q48" s="1096"/>
    </row>
    <row r="49" spans="1:17">
      <c r="A49" s="1096"/>
      <c r="B49" s="1096"/>
      <c r="C49" s="1096"/>
      <c r="D49" s="1096"/>
      <c r="E49" s="1096"/>
      <c r="F49" s="1096"/>
      <c r="G49" s="1096"/>
      <c r="H49" s="1096"/>
      <c r="I49" s="1096"/>
      <c r="J49" s="1096"/>
      <c r="K49" s="1096"/>
      <c r="L49" s="1096"/>
      <c r="M49" s="1096"/>
      <c r="N49" s="1096"/>
      <c r="O49" s="1096"/>
      <c r="P49" s="1096"/>
      <c r="Q49" s="1096"/>
    </row>
    <row r="50" spans="1:17">
      <c r="A50" s="1096"/>
      <c r="B50" s="1096"/>
      <c r="C50" s="1096"/>
      <c r="D50" s="1096"/>
      <c r="E50" s="1096"/>
      <c r="F50" s="1096"/>
      <c r="G50" s="1096"/>
      <c r="H50" s="1096"/>
      <c r="I50" s="1096"/>
      <c r="J50" s="1096"/>
      <c r="K50" s="1096"/>
      <c r="L50" s="1096"/>
      <c r="M50" s="1096"/>
      <c r="N50" s="1096"/>
      <c r="O50" s="1096"/>
      <c r="P50" s="1096"/>
      <c r="Q50" s="1096"/>
    </row>
    <row r="51" spans="1:17" ht="21" customHeight="1">
      <c r="A51" s="1096"/>
      <c r="B51" s="1096"/>
      <c r="C51" s="1096"/>
      <c r="D51" s="1096"/>
      <c r="E51" s="1096"/>
      <c r="F51" s="1096"/>
      <c r="G51" s="1096"/>
      <c r="H51" s="1096"/>
      <c r="I51" s="1096"/>
      <c r="J51" s="1096"/>
      <c r="K51" s="1096"/>
      <c r="L51" s="1096"/>
      <c r="M51" s="1096"/>
      <c r="N51" s="1096"/>
      <c r="O51" s="1096"/>
      <c r="P51" s="1096"/>
      <c r="Q51" s="1096"/>
    </row>
    <row r="52" spans="1:17">
      <c r="A52" s="761"/>
      <c r="B52" s="743"/>
      <c r="C52" s="745"/>
      <c r="D52" s="745"/>
      <c r="E52" s="745"/>
      <c r="F52" s="745"/>
      <c r="G52" s="745"/>
      <c r="H52" s="745"/>
      <c r="I52" s="745"/>
      <c r="J52" s="745"/>
      <c r="K52" s="745"/>
      <c r="L52" s="745"/>
      <c r="M52" s="745"/>
      <c r="N52" s="745"/>
      <c r="O52" s="742"/>
      <c r="P52" s="742"/>
      <c r="Q52" s="742"/>
    </row>
    <row r="53" spans="1:17">
      <c r="A53" s="744" t="s">
        <v>418</v>
      </c>
      <c r="B53" s="746"/>
      <c r="C53" s="746"/>
      <c r="D53" s="746"/>
      <c r="E53" s="746"/>
      <c r="F53" s="746"/>
      <c r="G53" s="746"/>
      <c r="H53" s="746"/>
      <c r="I53" s="746"/>
      <c r="J53" s="746"/>
      <c r="K53" s="745"/>
      <c r="L53" s="745"/>
      <c r="M53" s="745"/>
      <c r="N53" s="745"/>
      <c r="O53" s="742"/>
      <c r="P53" s="742"/>
      <c r="Q53" s="742"/>
    </row>
    <row r="55" spans="1:17">
      <c r="A55" s="950" t="s">
        <v>355</v>
      </c>
    </row>
    <row r="56" spans="1:17">
      <c r="A56" s="954" t="s">
        <v>419</v>
      </c>
    </row>
    <row r="57" spans="1:17">
      <c r="A57" s="954" t="s">
        <v>420</v>
      </c>
    </row>
    <row r="58" spans="1:17">
      <c r="A58" s="954" t="s">
        <v>390</v>
      </c>
    </row>
  </sheetData>
  <mergeCells count="2">
    <mergeCell ref="A47:Q51"/>
    <mergeCell ref="A41:L42"/>
  </mergeCells>
  <pageMargins left="0.7" right="0.7" top="0.75" bottom="0.75" header="0.55000000000000004" footer="0.55000000000000004"/>
  <pageSetup scale="63" orientation="portrait" r:id="rId1"/>
  <ignoredErrors>
    <ignoredError sqref="C10:C12 C27:C29 C15:C17 C32:C34 C20 C3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A1:N71"/>
  <sheetViews>
    <sheetView showGridLines="0" view="pageBreakPreview" zoomScaleNormal="100" zoomScaleSheetLayoutView="100" workbookViewId="0">
      <selection activeCell="P35" sqref="P35"/>
    </sheetView>
  </sheetViews>
  <sheetFormatPr defaultColWidth="9.109375" defaultRowHeight="14.4"/>
  <cols>
    <col min="1" max="1" width="3" style="695" customWidth="1"/>
    <col min="2" max="2" width="46.33203125" style="695" customWidth="1"/>
    <col min="3" max="3" width="3.6640625" style="695" bestFit="1" customWidth="1"/>
    <col min="4" max="4" width="16.33203125" style="695" customWidth="1"/>
    <col min="5" max="5" width="1.6640625" style="695" customWidth="1"/>
    <col min="6" max="6" width="16.33203125" style="695" customWidth="1"/>
    <col min="7" max="7" width="1.6640625" style="695" customWidth="1"/>
    <col min="8" max="8" width="16.33203125" style="695" customWidth="1"/>
    <col min="9" max="9" width="1.6640625" style="695" customWidth="1"/>
    <col min="10" max="10" width="16.33203125" style="695" customWidth="1"/>
    <col min="11" max="11" width="1.6640625" style="695" customWidth="1"/>
    <col min="12" max="12" width="16.33203125" style="695" customWidth="1"/>
    <col min="13" max="13" width="1.44140625" style="695" customWidth="1"/>
    <col min="14" max="14" width="11.44140625" style="695" customWidth="1"/>
    <col min="15" max="15" width="11" style="695" customWidth="1"/>
    <col min="16" max="16" width="9.33203125" style="695" bestFit="1" customWidth="1"/>
    <col min="17" max="16384" width="9.109375" style="695"/>
  </cols>
  <sheetData>
    <row r="1" spans="1:14" s="472" customFormat="1" ht="19.95" customHeight="1">
      <c r="A1" s="701" t="s">
        <v>359</v>
      </c>
      <c r="B1" s="201"/>
      <c r="C1" s="409"/>
      <c r="D1" s="409"/>
      <c r="E1" s="409"/>
      <c r="F1" s="409"/>
      <c r="G1" s="409"/>
      <c r="H1" s="409"/>
      <c r="I1" s="409"/>
      <c r="J1" s="409"/>
      <c r="K1" s="409"/>
      <c r="L1" s="409"/>
    </row>
    <row r="2" spans="1:14" s="474" customFormat="1" ht="19.95" customHeight="1">
      <c r="A2" s="110" t="s">
        <v>305</v>
      </c>
      <c r="B2" s="201"/>
      <c r="C2" s="410"/>
      <c r="D2" s="410"/>
      <c r="E2" s="410"/>
      <c r="F2" s="410"/>
      <c r="G2" s="410"/>
      <c r="H2" s="410"/>
      <c r="I2" s="410"/>
      <c r="J2" s="410"/>
      <c r="K2" s="475"/>
      <c r="L2" s="476"/>
    </row>
    <row r="3" spans="1:14" s="472" customFormat="1" ht="19.95" customHeight="1">
      <c r="A3" s="697" t="s">
        <v>391</v>
      </c>
      <c r="B3" s="697"/>
      <c r="C3" s="777"/>
      <c r="D3" s="777"/>
      <c r="E3" s="777"/>
      <c r="F3" s="777"/>
      <c r="G3" s="777"/>
      <c r="H3" s="777"/>
      <c r="I3" s="777"/>
      <c r="J3" s="777"/>
      <c r="K3" s="409"/>
      <c r="L3" s="409"/>
    </row>
    <row r="4" spans="1:14" s="473" customFormat="1" ht="19.95" customHeight="1">
      <c r="A4" s="697" t="s">
        <v>406</v>
      </c>
      <c r="B4" s="778"/>
      <c r="C4" s="779"/>
      <c r="D4" s="779"/>
      <c r="E4" s="779"/>
      <c r="F4" s="779"/>
      <c r="G4" s="779"/>
      <c r="H4" s="779"/>
      <c r="I4" s="779"/>
      <c r="J4" s="779"/>
      <c r="K4" s="413"/>
      <c r="L4" s="413"/>
    </row>
    <row r="5" spans="1:14" s="473" customFormat="1" ht="19.95" customHeight="1">
      <c r="A5" s="775" t="s">
        <v>373</v>
      </c>
      <c r="B5" s="778"/>
      <c r="C5" s="779"/>
      <c r="D5" s="779"/>
      <c r="E5" s="779"/>
      <c r="F5" s="779"/>
      <c r="G5" s="779"/>
      <c r="H5" s="779"/>
      <c r="I5" s="779"/>
      <c r="J5" s="779"/>
      <c r="K5" s="413"/>
      <c r="L5" s="413"/>
    </row>
    <row r="6" spans="1:14" s="472" customFormat="1" ht="19.95" customHeight="1" thickBot="1">
      <c r="A6" s="782" t="s">
        <v>557</v>
      </c>
      <c r="B6" s="783"/>
      <c r="C6" s="740"/>
      <c r="D6" s="740"/>
      <c r="E6" s="740"/>
      <c r="F6" s="740"/>
      <c r="G6" s="740"/>
      <c r="H6" s="740"/>
      <c r="I6" s="740"/>
      <c r="J6" s="740"/>
      <c r="K6" s="740"/>
      <c r="L6" s="209" t="s">
        <v>421</v>
      </c>
      <c r="M6" s="473"/>
    </row>
    <row r="7" spans="1:14" s="3" customFormat="1" ht="19.5" customHeight="1">
      <c r="A7" s="1022"/>
      <c r="B7" s="345"/>
      <c r="C7" s="345"/>
      <c r="D7" s="345"/>
      <c r="E7" s="345"/>
      <c r="F7" s="345"/>
      <c r="G7" s="345"/>
      <c r="H7" s="345"/>
      <c r="I7" s="345"/>
      <c r="J7" s="345"/>
      <c r="K7" s="345"/>
      <c r="L7" s="345"/>
      <c r="M7" s="37"/>
    </row>
    <row r="8" spans="1:14" s="3" customFormat="1" ht="15" customHeight="1">
      <c r="A8" s="834" t="s">
        <v>408</v>
      </c>
      <c r="B8" s="131"/>
      <c r="C8" s="131"/>
      <c r="D8" s="864">
        <v>2021</v>
      </c>
      <c r="E8" s="926"/>
      <c r="F8" s="1032">
        <v>2020</v>
      </c>
      <c r="G8" s="1033"/>
      <c r="H8" s="1032">
        <v>2019</v>
      </c>
      <c r="I8" s="1046"/>
      <c r="J8" s="1032">
        <v>2018</v>
      </c>
      <c r="K8" s="698"/>
      <c r="L8" s="1032">
        <v>2017</v>
      </c>
    </row>
    <row r="9" spans="1:14" s="3" customFormat="1" ht="12.75" customHeight="1">
      <c r="A9" s="834"/>
      <c r="B9" s="9"/>
      <c r="C9" s="38"/>
      <c r="D9" s="927"/>
      <c r="E9" s="185"/>
      <c r="F9" s="1047"/>
      <c r="G9" s="184"/>
      <c r="H9" s="1047"/>
      <c r="I9" s="184"/>
      <c r="J9" s="1047"/>
      <c r="K9" s="182"/>
      <c r="L9" s="1047"/>
    </row>
    <row r="10" spans="1:14" s="202" customFormat="1" ht="12.75" customHeight="1">
      <c r="A10" s="868" t="s">
        <v>393</v>
      </c>
      <c r="B10" s="795"/>
      <c r="C10" s="929" t="s">
        <v>146</v>
      </c>
      <c r="D10" s="873"/>
      <c r="E10" s="872"/>
      <c r="F10" s="871"/>
      <c r="G10" s="872"/>
      <c r="H10" s="871"/>
      <c r="I10" s="872"/>
      <c r="J10" s="871"/>
      <c r="K10" s="349"/>
      <c r="L10" s="871"/>
      <c r="M10" s="3"/>
      <c r="N10" s="3"/>
    </row>
    <row r="11" spans="1:14" s="202" customFormat="1" ht="12.75" customHeight="1">
      <c r="A11" s="868"/>
      <c r="B11" s="795"/>
      <c r="C11" s="929"/>
      <c r="D11" s="873"/>
      <c r="E11" s="872"/>
      <c r="F11" s="871"/>
      <c r="G11" s="872"/>
      <c r="H11" s="871"/>
      <c r="I11" s="872"/>
      <c r="J11" s="871"/>
      <c r="K11" s="349"/>
      <c r="L11" s="871"/>
      <c r="M11" s="3"/>
      <c r="N11" s="3"/>
    </row>
    <row r="12" spans="1:14" s="202" customFormat="1" ht="12.75" customHeight="1">
      <c r="A12" s="874" t="s">
        <v>394</v>
      </c>
      <c r="B12" s="795"/>
      <c r="C12" s="795"/>
      <c r="D12" s="873"/>
      <c r="E12" s="872"/>
      <c r="F12" s="871"/>
      <c r="G12" s="872"/>
      <c r="H12" s="871"/>
      <c r="I12" s="872"/>
      <c r="J12" s="871"/>
      <c r="K12" s="349"/>
      <c r="L12" s="871"/>
      <c r="M12" s="3"/>
      <c r="N12" s="3"/>
    </row>
    <row r="13" spans="1:14" s="3" customFormat="1" ht="12.75" customHeight="1">
      <c r="A13" s="875" t="s">
        <v>395</v>
      </c>
      <c r="B13" s="9"/>
      <c r="C13" s="929" t="s">
        <v>147</v>
      </c>
      <c r="D13" s="930"/>
      <c r="E13" s="931"/>
      <c r="F13" s="932"/>
      <c r="G13" s="931"/>
      <c r="H13" s="932"/>
      <c r="I13" s="931"/>
      <c r="J13" s="932"/>
      <c r="K13" s="696"/>
      <c r="L13" s="932"/>
    </row>
    <row r="14" spans="1:14" s="3" customFormat="1" ht="12.75" customHeight="1">
      <c r="A14" s="874"/>
      <c r="B14" s="9"/>
      <c r="C14" s="933"/>
      <c r="D14" s="870"/>
      <c r="E14" s="931"/>
      <c r="F14" s="872"/>
      <c r="G14" s="872"/>
      <c r="H14" s="872"/>
      <c r="I14" s="931"/>
      <c r="J14" s="872"/>
      <c r="K14" s="699"/>
      <c r="L14" s="872"/>
    </row>
    <row r="15" spans="1:14" s="3" customFormat="1" ht="12.75" customHeight="1" thickBot="1">
      <c r="A15" s="868" t="s">
        <v>396</v>
      </c>
      <c r="B15" s="9"/>
      <c r="C15" s="934" t="s">
        <v>380</v>
      </c>
      <c r="D15" s="879">
        <f>D10-D13</f>
        <v>0</v>
      </c>
      <c r="E15" s="935"/>
      <c r="F15" s="1048">
        <f>F10-F13</f>
        <v>0</v>
      </c>
      <c r="G15" s="1049"/>
      <c r="H15" s="1048">
        <f>H10-H13</f>
        <v>0</v>
      </c>
      <c r="I15" s="1050"/>
      <c r="J15" s="1048">
        <f>J10-J13</f>
        <v>0</v>
      </c>
      <c r="K15" s="350"/>
      <c r="L15" s="1048">
        <f>L10-L13</f>
        <v>0</v>
      </c>
    </row>
    <row r="16" spans="1:14" s="202" customFormat="1" ht="12.75" customHeight="1" thickTop="1">
      <c r="A16" s="131"/>
      <c r="B16" s="795"/>
      <c r="C16" s="933"/>
      <c r="D16" s="870"/>
      <c r="E16" s="883"/>
      <c r="F16" s="872"/>
      <c r="G16" s="872"/>
      <c r="H16" s="872"/>
      <c r="I16" s="872"/>
      <c r="J16" s="872"/>
      <c r="K16" s="348"/>
      <c r="L16" s="872"/>
      <c r="M16" s="3"/>
      <c r="N16" s="3"/>
    </row>
    <row r="17" spans="1:14" s="202" customFormat="1" ht="12.75" customHeight="1">
      <c r="A17" s="874" t="s">
        <v>379</v>
      </c>
      <c r="B17" s="795"/>
      <c r="C17" s="934" t="s">
        <v>382</v>
      </c>
      <c r="D17" s="870"/>
      <c r="E17" s="883"/>
      <c r="F17" s="872"/>
      <c r="G17" s="872"/>
      <c r="H17" s="872"/>
      <c r="I17" s="872"/>
      <c r="J17" s="872"/>
      <c r="K17" s="349"/>
      <c r="L17" s="872"/>
      <c r="M17" s="3"/>
      <c r="N17" s="3"/>
    </row>
    <row r="18" spans="1:14" ht="12.75" customHeight="1">
      <c r="A18" s="131"/>
      <c r="B18" s="795"/>
      <c r="C18" s="933"/>
      <c r="D18" s="885"/>
      <c r="E18" s="131"/>
      <c r="F18" s="1051"/>
      <c r="G18" s="1051"/>
      <c r="H18" s="1051"/>
      <c r="I18" s="1051"/>
      <c r="J18" s="1051"/>
      <c r="K18" s="131"/>
      <c r="L18" s="1051"/>
      <c r="M18" s="9"/>
      <c r="N18" s="9"/>
    </row>
    <row r="19" spans="1:14" ht="12.75" customHeight="1">
      <c r="A19" s="874" t="s">
        <v>397</v>
      </c>
      <c r="B19" s="795"/>
      <c r="C19" s="795"/>
      <c r="D19" s="885"/>
      <c r="E19" s="131"/>
      <c r="F19" s="1051"/>
      <c r="G19" s="1051"/>
      <c r="H19" s="1051"/>
      <c r="I19" s="1051"/>
      <c r="J19" s="1051"/>
      <c r="K19" s="344"/>
      <c r="L19" s="1051"/>
      <c r="M19" s="3"/>
      <c r="N19" s="3"/>
    </row>
    <row r="20" spans="1:14" ht="12.75" customHeight="1">
      <c r="A20" s="875" t="s">
        <v>379</v>
      </c>
      <c r="B20" s="795"/>
      <c r="C20" s="934" t="s">
        <v>385</v>
      </c>
      <c r="D20" s="886" t="e">
        <f>D13/D17</f>
        <v>#DIV/0!</v>
      </c>
      <c r="E20" s="888"/>
      <c r="F20" s="1052" t="e">
        <f>F13/F17</f>
        <v>#DIV/0!</v>
      </c>
      <c r="G20" s="1052"/>
      <c r="H20" s="1052" t="e">
        <f>H13/H17</f>
        <v>#DIV/0!</v>
      </c>
      <c r="I20" s="1053"/>
      <c r="J20" s="1052" t="e">
        <f>J13/J17</f>
        <v>#DIV/0!</v>
      </c>
      <c r="K20" s="346"/>
      <c r="L20" s="1052" t="e">
        <f>L13/L17</f>
        <v>#DIV/0!</v>
      </c>
      <c r="M20" s="3"/>
      <c r="N20" s="3"/>
    </row>
    <row r="21" spans="1:14" ht="12.75" customHeight="1">
      <c r="A21" s="937"/>
      <c r="B21" s="921"/>
      <c r="C21" s="938"/>
      <c r="D21" s="938"/>
      <c r="E21" s="920"/>
      <c r="F21" s="921"/>
      <c r="G21" s="921"/>
      <c r="H21" s="921"/>
      <c r="I21" s="921"/>
      <c r="J21" s="921"/>
      <c r="K21" s="124"/>
      <c r="L21" s="921"/>
    </row>
    <row r="22" spans="1:14" ht="12.75" customHeight="1">
      <c r="A22" s="9"/>
      <c r="B22" s="9"/>
      <c r="C22" s="795"/>
      <c r="D22" s="795"/>
      <c r="E22" s="9"/>
      <c r="F22" s="111"/>
      <c r="G22" s="111"/>
      <c r="H22" s="111"/>
      <c r="I22" s="111"/>
      <c r="J22" s="111"/>
      <c r="K22" s="124"/>
      <c r="L22" s="111"/>
    </row>
    <row r="23" spans="1:14" ht="12.75" customHeight="1">
      <c r="A23" s="834" t="s">
        <v>422</v>
      </c>
      <c r="B23" s="9"/>
      <c r="C23" s="795"/>
      <c r="D23" s="864">
        <v>2021</v>
      </c>
      <c r="E23" s="9"/>
      <c r="F23" s="1032">
        <v>2020</v>
      </c>
      <c r="G23" s="111"/>
      <c r="H23" s="1032">
        <v>2019</v>
      </c>
      <c r="I23" s="111"/>
      <c r="J23" s="1032">
        <v>2018</v>
      </c>
      <c r="K23" s="124"/>
      <c r="L23" s="1032">
        <v>2017</v>
      </c>
    </row>
    <row r="24" spans="1:14" ht="12.75" customHeight="1">
      <c r="A24" s="795"/>
      <c r="B24" s="795"/>
      <c r="C24" s="795"/>
      <c r="D24" s="840"/>
      <c r="E24" s="9"/>
      <c r="F24" s="111"/>
      <c r="G24" s="111"/>
      <c r="H24" s="111"/>
      <c r="I24" s="111"/>
      <c r="J24" s="111"/>
      <c r="K24" s="124"/>
      <c r="L24" s="111"/>
    </row>
    <row r="25" spans="1:14" ht="12.75" customHeight="1">
      <c r="A25" s="868" t="s">
        <v>393</v>
      </c>
      <c r="B25" s="795"/>
      <c r="C25" s="929" t="s">
        <v>146</v>
      </c>
      <c r="D25" s="939"/>
      <c r="E25" s="9"/>
      <c r="F25" s="1054"/>
      <c r="G25" s="111"/>
      <c r="H25" s="1054"/>
      <c r="I25" s="111"/>
      <c r="J25" s="1054"/>
      <c r="K25" s="124"/>
      <c r="L25" s="1054"/>
    </row>
    <row r="26" spans="1:14" ht="12.75" customHeight="1">
      <c r="A26" s="868"/>
      <c r="B26" s="795"/>
      <c r="C26" s="929"/>
      <c r="D26" s="939"/>
      <c r="E26" s="9"/>
      <c r="F26" s="940"/>
      <c r="G26" s="9"/>
      <c r="H26" s="940"/>
      <c r="I26" s="9"/>
      <c r="J26" s="940"/>
      <c r="K26" s="124"/>
      <c r="L26" s="940"/>
    </row>
    <row r="27" spans="1:14" ht="12.75" customHeight="1">
      <c r="A27" s="874" t="s">
        <v>394</v>
      </c>
      <c r="B27" s="795"/>
      <c r="C27" s="795"/>
      <c r="D27" s="927"/>
      <c r="E27" s="9"/>
      <c r="F27" s="928"/>
      <c r="G27" s="9"/>
      <c r="H27" s="928"/>
      <c r="I27" s="9"/>
      <c r="J27" s="928"/>
      <c r="K27" s="124"/>
      <c r="L27" s="928"/>
    </row>
    <row r="28" spans="1:14" ht="12.75" customHeight="1">
      <c r="A28" s="875" t="s">
        <v>395</v>
      </c>
      <c r="B28" s="9"/>
      <c r="C28" s="929" t="s">
        <v>147</v>
      </c>
      <c r="D28" s="941"/>
      <c r="E28" s="9"/>
      <c r="F28" s="942"/>
      <c r="G28" s="9"/>
      <c r="H28" s="942"/>
      <c r="I28" s="9"/>
      <c r="J28" s="942"/>
      <c r="K28" s="124"/>
      <c r="L28" s="942"/>
    </row>
    <row r="29" spans="1:14" ht="12.75" customHeight="1">
      <c r="A29" s="874"/>
      <c r="B29" s="9"/>
      <c r="C29" s="933"/>
      <c r="D29" s="927"/>
      <c r="E29" s="9"/>
      <c r="F29" s="928"/>
      <c r="G29" s="9"/>
      <c r="H29" s="928"/>
      <c r="I29" s="9"/>
      <c r="J29" s="928"/>
      <c r="K29" s="124"/>
      <c r="L29" s="928"/>
    </row>
    <row r="30" spans="1:14" ht="12.75" customHeight="1" thickBot="1">
      <c r="A30" s="868" t="s">
        <v>396</v>
      </c>
      <c r="B30" s="9"/>
      <c r="C30" s="934" t="s">
        <v>380</v>
      </c>
      <c r="D30" s="879">
        <f>D25-D28</f>
        <v>0</v>
      </c>
      <c r="E30" s="943"/>
      <c r="F30" s="881">
        <f>F25-F28</f>
        <v>0</v>
      </c>
      <c r="G30" s="943"/>
      <c r="H30" s="881">
        <f>H25-H28</f>
        <v>0</v>
      </c>
      <c r="I30" s="943"/>
      <c r="J30" s="881">
        <f>J25-J28</f>
        <v>0</v>
      </c>
      <c r="K30" s="124"/>
      <c r="L30" s="881">
        <f>L25-L28</f>
        <v>0</v>
      </c>
    </row>
    <row r="31" spans="1:14" ht="12.75" customHeight="1" thickTop="1">
      <c r="A31" s="131"/>
      <c r="B31" s="795"/>
      <c r="C31" s="933"/>
      <c r="D31" s="840"/>
      <c r="E31" s="9"/>
      <c r="F31" s="9"/>
      <c r="G31" s="9"/>
      <c r="H31" s="9"/>
      <c r="I31" s="9"/>
      <c r="J31" s="9"/>
      <c r="K31" s="124"/>
      <c r="L31" s="9"/>
    </row>
    <row r="32" spans="1:14" ht="12.75" customHeight="1">
      <c r="A32" s="874" t="s">
        <v>379</v>
      </c>
      <c r="B32" s="795"/>
      <c r="C32" s="934" t="s">
        <v>382</v>
      </c>
      <c r="D32" s="944"/>
      <c r="E32" s="9"/>
      <c r="F32" s="945"/>
      <c r="G32" s="9"/>
      <c r="H32" s="945"/>
      <c r="I32" s="9"/>
      <c r="J32" s="945"/>
      <c r="K32" s="124"/>
      <c r="L32" s="945"/>
    </row>
    <row r="33" spans="1:14" ht="12.75" customHeight="1">
      <c r="A33" s="131"/>
      <c r="B33" s="795"/>
      <c r="C33" s="933"/>
      <c r="D33" s="840"/>
      <c r="E33" s="9"/>
      <c r="F33" s="9"/>
      <c r="G33" s="9"/>
      <c r="H33" s="9"/>
      <c r="I33" s="9"/>
      <c r="J33" s="9"/>
      <c r="K33" s="124"/>
      <c r="L33" s="9"/>
    </row>
    <row r="34" spans="1:14" ht="12.75" customHeight="1">
      <c r="A34" s="874" t="s">
        <v>397</v>
      </c>
      <c r="B34" s="795"/>
      <c r="C34" s="795"/>
      <c r="D34" s="858"/>
      <c r="E34" s="9"/>
      <c r="F34" s="946"/>
      <c r="G34" s="9"/>
      <c r="H34" s="946"/>
      <c r="I34" s="9"/>
      <c r="J34" s="946"/>
      <c r="K34" s="124"/>
      <c r="L34" s="946"/>
      <c r="N34" s="700"/>
    </row>
    <row r="35" spans="1:14" ht="12.75" customHeight="1">
      <c r="A35" s="875" t="s">
        <v>379</v>
      </c>
      <c r="B35" s="795"/>
      <c r="C35" s="934" t="s">
        <v>385</v>
      </c>
      <c r="D35" s="886" t="e">
        <f>D28/D32</f>
        <v>#DIV/0!</v>
      </c>
      <c r="E35" s="198"/>
      <c r="F35" s="887" t="e">
        <f>F28/F32</f>
        <v>#DIV/0!</v>
      </c>
      <c r="G35" s="198"/>
      <c r="H35" s="887" t="e">
        <f>H28/H32</f>
        <v>#DIV/0!</v>
      </c>
      <c r="I35" s="198"/>
      <c r="J35" s="887" t="e">
        <f>J28/J32</f>
        <v>#DIV/0!</v>
      </c>
      <c r="K35" s="124"/>
      <c r="L35" s="887" t="e">
        <f>L28/L32</f>
        <v>#DIV/0!</v>
      </c>
    </row>
    <row r="36" spans="1:14" ht="12.75" customHeight="1">
      <c r="A36" s="947"/>
      <c r="B36" s="947"/>
      <c r="C36" s="947"/>
      <c r="D36" s="947"/>
      <c r="E36" s="947"/>
      <c r="F36" s="947"/>
      <c r="G36" s="947"/>
      <c r="H36" s="947"/>
      <c r="I36" s="947"/>
      <c r="J36" s="947"/>
      <c r="K36" s="1042"/>
      <c r="L36" s="1042"/>
    </row>
    <row r="37" spans="1:14" ht="14.4" customHeight="1">
      <c r="A37" s="1100" t="s">
        <v>423</v>
      </c>
      <c r="B37" s="1100"/>
      <c r="C37" s="1100"/>
      <c r="D37" s="1100"/>
      <c r="E37" s="1100"/>
      <c r="F37" s="1100"/>
      <c r="G37" s="1100"/>
      <c r="H37" s="1100"/>
      <c r="I37" s="1100"/>
      <c r="J37" s="1100"/>
      <c r="K37" s="1100"/>
      <c r="L37" s="1100"/>
    </row>
    <row r="38" spans="1:14">
      <c r="A38" s="1101"/>
      <c r="B38" s="1101"/>
      <c r="C38" s="1101"/>
      <c r="D38" s="1101"/>
      <c r="E38" s="1101"/>
      <c r="F38" s="1101"/>
      <c r="G38" s="1101"/>
      <c r="H38" s="1101"/>
      <c r="I38" s="1101"/>
      <c r="J38" s="1101"/>
      <c r="K38" s="1101"/>
      <c r="L38" s="1101"/>
    </row>
    <row r="39" spans="1:14">
      <c r="A39" s="1006"/>
      <c r="B39" s="1006"/>
      <c r="C39" s="1006"/>
      <c r="D39" s="1006"/>
      <c r="E39" s="1006"/>
      <c r="F39" s="1006"/>
      <c r="G39" s="1006"/>
      <c r="H39" s="1006"/>
      <c r="I39" s="1006"/>
      <c r="J39" s="1006"/>
      <c r="K39" s="124"/>
      <c r="L39" s="111"/>
    </row>
    <row r="40" spans="1:14">
      <c r="A40" s="202"/>
      <c r="B40" s="3"/>
      <c r="C40" s="3"/>
      <c r="D40" s="3"/>
      <c r="E40" s="3"/>
      <c r="F40" s="3"/>
      <c r="G40" s="3"/>
      <c r="H40" s="3"/>
      <c r="I40" s="3"/>
      <c r="J40" s="3"/>
      <c r="K40" s="124"/>
      <c r="L40" s="111"/>
    </row>
    <row r="41" spans="1:14" ht="15" customHeight="1">
      <c r="A41" s="1099" t="s">
        <v>399</v>
      </c>
      <c r="B41" s="1099"/>
      <c r="C41" s="1099"/>
      <c r="D41" s="1099"/>
      <c r="E41" s="1099"/>
      <c r="F41" s="1099"/>
      <c r="G41" s="1099"/>
      <c r="H41" s="1099"/>
      <c r="I41" s="1099"/>
      <c r="J41" s="1099"/>
      <c r="K41" s="743"/>
      <c r="L41" s="743"/>
      <c r="M41" s="743"/>
      <c r="N41" s="9"/>
    </row>
    <row r="42" spans="1:14">
      <c r="A42" s="1099"/>
      <c r="B42" s="1099"/>
      <c r="C42" s="1099"/>
      <c r="D42" s="1099"/>
      <c r="E42" s="1099"/>
      <c r="F42" s="1099"/>
      <c r="G42" s="1099"/>
      <c r="H42" s="1099"/>
      <c r="I42" s="1099"/>
      <c r="J42" s="1099"/>
      <c r="K42" s="743"/>
      <c r="L42" s="743"/>
      <c r="M42" s="743"/>
      <c r="N42" s="9"/>
    </row>
    <row r="43" spans="1:14">
      <c r="A43" s="1099"/>
      <c r="B43" s="1099"/>
      <c r="C43" s="1099"/>
      <c r="D43" s="1099"/>
      <c r="E43" s="1099"/>
      <c r="F43" s="1099"/>
      <c r="G43" s="1099"/>
      <c r="H43" s="1099"/>
      <c r="I43" s="1099"/>
      <c r="J43" s="1099"/>
      <c r="K43" s="743"/>
      <c r="L43" s="743"/>
      <c r="M43" s="743"/>
      <c r="N43" s="9"/>
    </row>
    <row r="44" spans="1:14">
      <c r="A44" s="1099"/>
      <c r="B44" s="1099"/>
      <c r="C44" s="1099"/>
      <c r="D44" s="1099"/>
      <c r="E44" s="1099"/>
      <c r="F44" s="1099"/>
      <c r="G44" s="1099"/>
      <c r="H44" s="1099"/>
      <c r="I44" s="1099"/>
      <c r="J44" s="1099"/>
      <c r="K44" s="743"/>
      <c r="L44" s="743"/>
      <c r="M44" s="743"/>
      <c r="N44" s="9"/>
    </row>
    <row r="45" spans="1:14">
      <c r="A45" s="1099"/>
      <c r="B45" s="1099"/>
      <c r="C45" s="1099"/>
      <c r="D45" s="1099"/>
      <c r="E45" s="1099"/>
      <c r="F45" s="1099"/>
      <c r="G45" s="1099"/>
      <c r="H45" s="1099"/>
      <c r="I45" s="1099"/>
      <c r="J45" s="1099"/>
      <c r="K45" s="743"/>
      <c r="L45" s="743"/>
      <c r="M45" s="743"/>
      <c r="N45" s="9"/>
    </row>
    <row r="46" spans="1:14">
      <c r="A46" s="1099"/>
      <c r="B46" s="1099"/>
      <c r="C46" s="1099"/>
      <c r="D46" s="1099"/>
      <c r="E46" s="1099"/>
      <c r="F46" s="1099"/>
      <c r="G46" s="1099"/>
      <c r="H46" s="1099"/>
      <c r="I46" s="1099"/>
      <c r="J46" s="1099"/>
      <c r="K46" s="743"/>
      <c r="L46" s="743"/>
      <c r="M46" s="743"/>
      <c r="N46" s="9"/>
    </row>
    <row r="47" spans="1:14">
      <c r="A47" s="1099"/>
      <c r="B47" s="1099"/>
      <c r="C47" s="1099"/>
      <c r="D47" s="1099"/>
      <c r="E47" s="1099"/>
      <c r="F47" s="1099"/>
      <c r="G47" s="1099"/>
      <c r="H47" s="1099"/>
      <c r="I47" s="1099"/>
      <c r="J47" s="1099"/>
      <c r="K47" s="743"/>
      <c r="L47" s="743"/>
      <c r="M47" s="743"/>
      <c r="N47" s="9"/>
    </row>
    <row r="48" spans="1:14">
      <c r="A48" s="1099"/>
      <c r="B48" s="1099"/>
      <c r="C48" s="1099"/>
      <c r="D48" s="1099"/>
      <c r="E48" s="1099"/>
      <c r="F48" s="1099"/>
      <c r="G48" s="1099"/>
      <c r="H48" s="1099"/>
      <c r="I48" s="1099"/>
      <c r="J48" s="1099"/>
      <c r="K48" s="743"/>
      <c r="L48" s="743"/>
      <c r="M48" s="743"/>
      <c r="N48" s="9"/>
    </row>
    <row r="49" spans="1:14">
      <c r="A49" s="1007"/>
      <c r="B49" s="1007"/>
      <c r="C49" s="1007"/>
      <c r="D49" s="1007"/>
      <c r="E49" s="1007"/>
      <c r="F49" s="1007"/>
      <c r="G49" s="1007"/>
      <c r="H49" s="1007"/>
      <c r="I49" s="1007"/>
      <c r="J49" s="1007"/>
      <c r="K49" s="1007"/>
      <c r="L49" s="1007"/>
      <c r="M49" s="1007"/>
      <c r="N49" s="9"/>
    </row>
    <row r="50" spans="1:14">
      <c r="A50" s="1091" t="s">
        <v>400</v>
      </c>
      <c r="B50" s="1091"/>
      <c r="C50" s="1091"/>
      <c r="D50" s="1091"/>
      <c r="E50" s="1091"/>
      <c r="F50" s="1091"/>
      <c r="G50" s="1091"/>
      <c r="H50" s="1091"/>
      <c r="I50" s="1091"/>
      <c r="J50" s="1091"/>
      <c r="K50" s="1091"/>
      <c r="L50" s="1091"/>
      <c r="M50" s="1091"/>
      <c r="N50" s="9"/>
    </row>
    <row r="51" spans="1:14">
      <c r="A51" s="333"/>
      <c r="B51" s="9"/>
      <c r="C51" s="9"/>
      <c r="D51" s="9"/>
      <c r="E51" s="9"/>
      <c r="F51" s="9"/>
      <c r="G51" s="9"/>
      <c r="H51" s="9"/>
      <c r="I51" s="9"/>
      <c r="J51" s="9"/>
      <c r="K51" s="9"/>
      <c r="L51" s="9"/>
      <c r="M51" s="9"/>
      <c r="N51" s="9"/>
    </row>
    <row r="52" spans="1:14">
      <c r="A52" s="950" t="s">
        <v>355</v>
      </c>
      <c r="B52" s="9"/>
      <c r="C52" s="9"/>
      <c r="D52" s="9"/>
      <c r="E52" s="9"/>
      <c r="F52" s="9"/>
      <c r="G52" s="9"/>
      <c r="H52" s="9"/>
      <c r="I52" s="9"/>
      <c r="J52" s="9"/>
      <c r="K52" s="9"/>
      <c r="L52" s="9"/>
      <c r="M52" s="9"/>
      <c r="N52" s="9"/>
    </row>
    <row r="53" spans="1:14">
      <c r="A53" s="954" t="s">
        <v>419</v>
      </c>
      <c r="B53" s="9"/>
      <c r="C53" s="9"/>
      <c r="D53" s="9"/>
      <c r="E53" s="9"/>
      <c r="F53" s="9"/>
      <c r="G53" s="9"/>
      <c r="H53" s="9"/>
      <c r="I53" s="9"/>
      <c r="J53" s="9"/>
      <c r="K53" s="9"/>
      <c r="L53" s="9"/>
      <c r="M53" s="9"/>
      <c r="N53" s="9"/>
    </row>
    <row r="54" spans="1:14">
      <c r="A54" s="954" t="s">
        <v>420</v>
      </c>
      <c r="B54" s="9"/>
      <c r="C54" s="9"/>
      <c r="D54" s="9"/>
      <c r="E54" s="9"/>
      <c r="F54" s="9"/>
      <c r="G54" s="9"/>
      <c r="H54" s="9"/>
      <c r="I54" s="9"/>
      <c r="J54" s="9"/>
      <c r="K54" s="9"/>
      <c r="L54" s="9"/>
      <c r="M54" s="9"/>
      <c r="N54" s="9"/>
    </row>
    <row r="55" spans="1:14">
      <c r="A55" s="954" t="s">
        <v>390</v>
      </c>
      <c r="B55" s="9"/>
      <c r="C55" s="9"/>
      <c r="D55" s="9"/>
      <c r="E55" s="9"/>
      <c r="F55" s="9"/>
      <c r="G55" s="9"/>
      <c r="H55" s="9"/>
      <c r="I55" s="9"/>
      <c r="J55" s="9"/>
      <c r="K55" s="9"/>
      <c r="L55" s="9"/>
      <c r="M55" s="9"/>
      <c r="N55" s="9"/>
    </row>
    <row r="56" spans="1:14">
      <c r="A56" s="333"/>
      <c r="B56" s="9"/>
      <c r="C56" s="9"/>
      <c r="D56" s="9"/>
      <c r="E56" s="9"/>
      <c r="F56" s="9"/>
      <c r="G56" s="9"/>
      <c r="H56" s="9"/>
      <c r="I56" s="9"/>
      <c r="J56" s="9"/>
      <c r="K56" s="9"/>
      <c r="L56" s="9"/>
      <c r="M56" s="9"/>
      <c r="N56" s="9"/>
    </row>
    <row r="57" spans="1:14">
      <c r="A57" s="333"/>
      <c r="B57" s="9"/>
      <c r="C57" s="9"/>
      <c r="D57" s="9"/>
      <c r="E57" s="9"/>
      <c r="F57" s="9"/>
      <c r="G57" s="9"/>
      <c r="H57" s="9"/>
      <c r="I57" s="9"/>
      <c r="J57" s="9"/>
      <c r="K57" s="9"/>
      <c r="L57" s="9"/>
      <c r="M57" s="9"/>
      <c r="N57" s="9"/>
    </row>
    <row r="58" spans="1:14">
      <c r="A58" s="333"/>
      <c r="B58" s="9"/>
      <c r="C58" s="9"/>
      <c r="D58" s="9"/>
      <c r="E58" s="9"/>
      <c r="F58" s="9"/>
      <c r="G58" s="9"/>
      <c r="H58" s="9"/>
      <c r="I58" s="9"/>
      <c r="J58" s="9"/>
      <c r="K58" s="9"/>
      <c r="L58" s="9"/>
      <c r="M58" s="9"/>
      <c r="N58" s="9"/>
    </row>
    <row r="59" spans="1:14">
      <c r="A59" s="333"/>
      <c r="B59" s="9"/>
      <c r="C59" s="9"/>
      <c r="D59" s="9"/>
      <c r="E59" s="9"/>
      <c r="F59" s="9"/>
      <c r="G59" s="9"/>
      <c r="H59" s="9"/>
      <c r="I59" s="9"/>
      <c r="J59" s="9"/>
      <c r="K59" s="9"/>
      <c r="L59" s="9"/>
      <c r="M59" s="9"/>
      <c r="N59" s="9"/>
    </row>
    <row r="60" spans="1:14">
      <c r="A60" s="333"/>
      <c r="B60" s="9"/>
      <c r="C60" s="9"/>
      <c r="D60" s="9"/>
      <c r="E60" s="9"/>
      <c r="F60" s="9"/>
      <c r="G60" s="9"/>
      <c r="H60" s="9"/>
      <c r="I60" s="9"/>
      <c r="J60" s="9"/>
      <c r="K60" s="9"/>
      <c r="L60" s="9"/>
      <c r="M60" s="9"/>
      <c r="N60" s="9"/>
    </row>
    <row r="61" spans="1:14">
      <c r="A61" s="333"/>
      <c r="B61" s="9"/>
      <c r="C61" s="9"/>
      <c r="D61" s="9"/>
      <c r="E61" s="9"/>
      <c r="F61" s="9"/>
      <c r="G61" s="9"/>
      <c r="H61" s="9"/>
      <c r="I61" s="9"/>
      <c r="J61" s="9"/>
      <c r="K61" s="9"/>
      <c r="L61" s="9"/>
      <c r="M61" s="9"/>
      <c r="N61" s="9"/>
    </row>
    <row r="62" spans="1:14">
      <c r="A62" s="333"/>
      <c r="B62" s="9"/>
      <c r="C62" s="9"/>
      <c r="D62" s="9"/>
      <c r="E62" s="9"/>
      <c r="F62" s="9"/>
      <c r="G62" s="9"/>
      <c r="H62" s="9"/>
      <c r="I62" s="9"/>
      <c r="J62" s="9"/>
      <c r="K62" s="9"/>
      <c r="L62" s="9"/>
      <c r="M62" s="9"/>
      <c r="N62" s="9"/>
    </row>
    <row r="63" spans="1:14">
      <c r="A63" s="333"/>
      <c r="B63" s="9"/>
      <c r="C63" s="9"/>
      <c r="D63" s="9"/>
      <c r="E63" s="9"/>
      <c r="F63" s="9"/>
      <c r="G63" s="9"/>
      <c r="H63" s="9"/>
      <c r="I63" s="9"/>
      <c r="J63" s="9"/>
      <c r="K63" s="9"/>
      <c r="L63" s="9"/>
      <c r="M63" s="9"/>
      <c r="N63" s="9"/>
    </row>
    <row r="64" spans="1:14">
      <c r="A64" s="333"/>
      <c r="B64" s="9"/>
      <c r="C64" s="9"/>
      <c r="D64" s="9"/>
      <c r="E64" s="9"/>
      <c r="F64" s="9"/>
      <c r="G64" s="9"/>
      <c r="H64" s="9"/>
      <c r="I64" s="9"/>
      <c r="J64" s="9"/>
      <c r="K64" s="9"/>
      <c r="L64" s="9"/>
      <c r="M64" s="9"/>
      <c r="N64" s="9"/>
    </row>
    <row r="65" spans="1:14">
      <c r="A65" s="333"/>
      <c r="B65" s="9"/>
      <c r="C65" s="9"/>
      <c r="D65" s="9"/>
      <c r="E65" s="9"/>
      <c r="F65" s="9"/>
      <c r="G65" s="9"/>
      <c r="H65" s="9"/>
      <c r="I65" s="9"/>
      <c r="J65" s="9"/>
      <c r="K65" s="9"/>
      <c r="L65" s="9"/>
      <c r="M65" s="9"/>
      <c r="N65" s="9"/>
    </row>
    <row r="66" spans="1:14">
      <c r="A66" s="333"/>
      <c r="B66" s="333"/>
      <c r="C66" s="333"/>
      <c r="D66" s="333"/>
      <c r="E66" s="333"/>
      <c r="F66" s="333"/>
      <c r="G66" s="333"/>
      <c r="H66" s="333"/>
      <c r="I66" s="333"/>
      <c r="J66" s="333"/>
      <c r="K66" s="333"/>
      <c r="L66" s="333"/>
    </row>
    <row r="67" spans="1:14">
      <c r="A67" s="333"/>
      <c r="B67" s="333"/>
      <c r="C67" s="333"/>
      <c r="D67" s="333"/>
      <c r="E67" s="333"/>
      <c r="F67" s="333"/>
      <c r="G67" s="333"/>
      <c r="H67" s="333"/>
      <c r="I67" s="333"/>
      <c r="J67" s="333"/>
      <c r="K67" s="333"/>
      <c r="L67" s="333"/>
    </row>
    <row r="68" spans="1:14">
      <c r="A68" s="333"/>
      <c r="B68" s="333"/>
      <c r="C68" s="333"/>
      <c r="D68" s="333"/>
      <c r="E68" s="333"/>
      <c r="F68" s="333"/>
      <c r="G68" s="333"/>
      <c r="H68" s="333"/>
      <c r="I68" s="333"/>
      <c r="J68" s="333"/>
      <c r="K68" s="333"/>
      <c r="L68" s="333"/>
    </row>
    <row r="69" spans="1:14">
      <c r="A69" s="333"/>
      <c r="B69" s="333"/>
      <c r="C69" s="333"/>
      <c r="D69" s="333"/>
      <c r="E69" s="333"/>
      <c r="F69" s="333"/>
      <c r="G69" s="333"/>
      <c r="H69" s="333"/>
      <c r="I69" s="333"/>
      <c r="J69" s="333"/>
      <c r="K69" s="333"/>
      <c r="L69" s="333"/>
    </row>
    <row r="70" spans="1:14">
      <c r="A70" s="333"/>
      <c r="B70" s="333"/>
      <c r="C70" s="333"/>
      <c r="D70" s="333"/>
      <c r="E70" s="333"/>
      <c r="F70" s="333"/>
      <c r="G70" s="333"/>
      <c r="H70" s="333"/>
      <c r="I70" s="333"/>
      <c r="J70" s="333"/>
      <c r="K70" s="333"/>
      <c r="L70" s="333"/>
    </row>
    <row r="71" spans="1:14">
      <c r="A71" s="333"/>
      <c r="B71" s="333"/>
      <c r="C71" s="333"/>
      <c r="D71" s="333"/>
      <c r="E71" s="333"/>
      <c r="F71" s="333"/>
      <c r="G71" s="333"/>
      <c r="H71" s="333"/>
      <c r="I71" s="333"/>
      <c r="J71" s="333"/>
      <c r="K71" s="333"/>
      <c r="L71" s="333"/>
    </row>
  </sheetData>
  <mergeCells count="3">
    <mergeCell ref="A50:M50"/>
    <mergeCell ref="A41:J48"/>
    <mergeCell ref="A37:L38"/>
  </mergeCells>
  <pageMargins left="0.7" right="0.7" top="0.75" bottom="0.75" header="0.55000000000000004" footer="0.55000000000000004"/>
  <pageSetup scale="63" orientation="portrait" r:id="rId1"/>
  <ignoredErrors>
    <ignoredError sqref="C10:C11 C21:C26 C14:C18 C29:C3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T74"/>
  <sheetViews>
    <sheetView showGridLines="0" tabSelected="1" view="pageBreakPreview" zoomScale="130" zoomScaleNormal="100" zoomScaleSheetLayoutView="130" workbookViewId="0">
      <selection activeCell="A54" sqref="A54:T62"/>
    </sheetView>
  </sheetViews>
  <sheetFormatPr defaultColWidth="9.109375" defaultRowHeight="13.2"/>
  <cols>
    <col min="1" max="1" width="9.109375" style="703"/>
    <col min="2" max="2" width="2.33203125" style="703" customWidth="1"/>
    <col min="3" max="3" width="9.109375" style="703"/>
    <col min="4" max="4" width="2.33203125" style="703" customWidth="1"/>
    <col min="5" max="5" width="9.109375" style="703"/>
    <col min="6" max="6" width="2.6640625" style="703" customWidth="1"/>
    <col min="7" max="7" width="9.109375" style="703"/>
    <col min="8" max="8" width="2.109375" style="703" customWidth="1"/>
    <col min="9" max="9" width="9.109375" style="703"/>
    <col min="10" max="10" width="2.33203125" style="703" customWidth="1"/>
    <col min="11" max="11" width="9.109375" style="703"/>
    <col min="12" max="12" width="2.33203125" style="703" customWidth="1"/>
    <col min="13" max="13" width="9.109375" style="703"/>
    <col min="14" max="14" width="2.44140625" style="703" customWidth="1"/>
    <col min="15" max="15" width="9.109375" style="703"/>
    <col min="16" max="16" width="2.109375" style="703" customWidth="1"/>
    <col min="17" max="17" width="9.109375" style="703"/>
    <col min="18" max="18" width="2.109375" style="703" customWidth="1"/>
    <col min="19" max="16384" width="9.109375" style="703"/>
  </cols>
  <sheetData>
    <row r="1" spans="1:20" s="770" customFormat="1" ht="19.95" customHeight="1">
      <c r="A1" s="768" t="s">
        <v>359</v>
      </c>
      <c r="B1" s="769"/>
      <c r="C1" s="769"/>
      <c r="D1" s="769"/>
      <c r="E1" s="769"/>
      <c r="F1" s="769"/>
      <c r="G1" s="769"/>
      <c r="H1" s="769"/>
      <c r="I1" s="769"/>
      <c r="J1" s="769"/>
      <c r="K1" s="769"/>
      <c r="L1" s="769"/>
      <c r="M1" s="769"/>
      <c r="N1" s="769"/>
      <c r="O1" s="769"/>
      <c r="P1" s="769"/>
      <c r="Q1" s="769"/>
      <c r="R1" s="769"/>
      <c r="S1" s="769"/>
      <c r="T1" s="769"/>
    </row>
    <row r="2" spans="1:20" s="773" customFormat="1" ht="19.95" customHeight="1">
      <c r="A2" s="771" t="s">
        <v>360</v>
      </c>
      <c r="B2" s="772"/>
      <c r="C2" s="772"/>
      <c r="D2" s="772"/>
      <c r="E2" s="772"/>
      <c r="F2" s="772"/>
      <c r="G2" s="772"/>
      <c r="H2" s="772"/>
      <c r="I2" s="772"/>
      <c r="J2" s="772"/>
      <c r="K2" s="772"/>
      <c r="L2" s="772"/>
      <c r="M2" s="772"/>
      <c r="N2" s="772"/>
      <c r="O2" s="772"/>
      <c r="P2" s="772"/>
      <c r="Q2" s="772"/>
      <c r="R2" s="772"/>
      <c r="S2" s="772"/>
      <c r="T2" s="772"/>
    </row>
    <row r="3" spans="1:20" s="773" customFormat="1" ht="19.95" customHeight="1">
      <c r="A3" s="771" t="s">
        <v>391</v>
      </c>
      <c r="B3" s="772"/>
      <c r="C3" s="772"/>
      <c r="D3" s="772"/>
      <c r="E3" s="772"/>
      <c r="F3" s="772"/>
      <c r="G3" s="772"/>
      <c r="H3" s="772"/>
      <c r="I3" s="772"/>
      <c r="J3" s="772"/>
      <c r="K3" s="772"/>
      <c r="L3" s="772"/>
      <c r="M3" s="772"/>
      <c r="N3" s="772"/>
      <c r="O3" s="772"/>
      <c r="P3" s="772"/>
      <c r="Q3" s="772"/>
      <c r="R3" s="772"/>
      <c r="S3" s="772"/>
      <c r="T3" s="772"/>
    </row>
    <row r="4" spans="1:20" s="773" customFormat="1" ht="19.95" customHeight="1">
      <c r="A4" s="780" t="s">
        <v>406</v>
      </c>
      <c r="B4" s="772"/>
      <c r="C4" s="772"/>
      <c r="D4" s="772"/>
      <c r="E4" s="772"/>
      <c r="F4" s="772"/>
      <c r="G4" s="772"/>
      <c r="H4" s="772"/>
      <c r="I4" s="772"/>
      <c r="J4" s="772"/>
      <c r="K4" s="772"/>
      <c r="L4" s="772"/>
      <c r="M4" s="772"/>
      <c r="N4" s="772"/>
      <c r="O4" s="772"/>
      <c r="P4" s="772"/>
      <c r="Q4" s="772"/>
      <c r="R4" s="772"/>
      <c r="S4" s="772"/>
      <c r="T4" s="772"/>
    </row>
    <row r="5" spans="1:20" s="773" customFormat="1" ht="19.95" customHeight="1">
      <c r="A5" s="781" t="s">
        <v>373</v>
      </c>
      <c r="B5" s="772"/>
      <c r="C5" s="772"/>
      <c r="D5" s="772"/>
      <c r="E5" s="772"/>
      <c r="F5" s="772"/>
      <c r="G5" s="772"/>
      <c r="H5" s="772"/>
      <c r="I5" s="772"/>
      <c r="J5" s="772"/>
      <c r="K5" s="772"/>
      <c r="L5" s="772"/>
      <c r="M5" s="772"/>
      <c r="N5" s="772"/>
      <c r="O5" s="772"/>
      <c r="P5" s="772"/>
      <c r="Q5" s="772"/>
      <c r="R5" s="772"/>
      <c r="S5" s="772"/>
      <c r="T5" s="772"/>
    </row>
    <row r="6" spans="1:20" s="773" customFormat="1" ht="19.95" customHeight="1" thickBot="1">
      <c r="A6" s="1018" t="s">
        <v>553</v>
      </c>
      <c r="B6" s="1023"/>
      <c r="C6" s="1023"/>
      <c r="D6" s="1023"/>
      <c r="E6" s="1023"/>
      <c r="F6" s="1023"/>
      <c r="G6" s="1019"/>
      <c r="H6" s="1019"/>
      <c r="I6" s="1020"/>
      <c r="J6" s="1020"/>
      <c r="K6" s="1020"/>
      <c r="L6" s="776"/>
      <c r="M6" s="776"/>
      <c r="N6" s="776"/>
      <c r="O6" s="776"/>
      <c r="P6" s="776"/>
      <c r="Q6" s="776"/>
      <c r="R6" s="776"/>
      <c r="S6" s="776"/>
      <c r="T6" s="776"/>
    </row>
    <row r="7" spans="1:20" s="773" customFormat="1" ht="19.95" customHeight="1">
      <c r="A7" s="790"/>
      <c r="B7" s="788"/>
      <c r="C7" s="788"/>
      <c r="D7" s="788"/>
      <c r="E7" s="788"/>
      <c r="F7" s="788"/>
      <c r="G7" s="785"/>
      <c r="H7" s="785"/>
      <c r="I7" s="789"/>
      <c r="J7" s="789"/>
      <c r="K7" s="789"/>
      <c r="L7" s="789"/>
      <c r="M7" s="789"/>
      <c r="N7" s="789"/>
      <c r="O7" s="789"/>
      <c r="P7" s="789"/>
      <c r="Q7" s="789"/>
      <c r="R7" s="789"/>
      <c r="S7" s="789"/>
      <c r="T7" s="789"/>
    </row>
    <row r="8" spans="1:20" ht="12.75" customHeight="1">
      <c r="A8" s="1103" t="s">
        <v>571</v>
      </c>
      <c r="B8" s="1103"/>
      <c r="C8" s="1103"/>
      <c r="D8" s="1103"/>
      <c r="E8" s="1103"/>
      <c r="F8" s="1103"/>
      <c r="G8" s="1103"/>
      <c r="H8" s="1103"/>
      <c r="I8" s="1103"/>
      <c r="J8" s="1103"/>
      <c r="K8" s="1103"/>
      <c r="L8" s="1103"/>
      <c r="M8" s="1103"/>
      <c r="N8" s="1103"/>
      <c r="O8" s="1103"/>
      <c r="P8" s="1103"/>
      <c r="Q8" s="1103"/>
      <c r="R8" s="1103"/>
      <c r="S8" s="1103"/>
      <c r="T8" s="1103"/>
    </row>
    <row r="9" spans="1:20" ht="12.75" customHeight="1">
      <c r="A9" s="1103"/>
      <c r="B9" s="1103"/>
      <c r="C9" s="1103"/>
      <c r="D9" s="1103"/>
      <c r="E9" s="1103"/>
      <c r="F9" s="1103"/>
      <c r="G9" s="1103"/>
      <c r="H9" s="1103"/>
      <c r="I9" s="1103"/>
      <c r="J9" s="1103"/>
      <c r="K9" s="1103"/>
      <c r="L9" s="1103"/>
      <c r="M9" s="1103"/>
      <c r="N9" s="1103"/>
      <c r="O9" s="1103"/>
      <c r="P9" s="1103"/>
      <c r="Q9" s="1103"/>
      <c r="R9" s="1103"/>
      <c r="S9" s="1103"/>
      <c r="T9" s="1103"/>
    </row>
    <row r="10" spans="1:20" ht="12.75" customHeight="1">
      <c r="A10" s="1103"/>
      <c r="B10" s="1103"/>
      <c r="C10" s="1103"/>
      <c r="D10" s="1103"/>
      <c r="E10" s="1103"/>
      <c r="F10" s="1103"/>
      <c r="G10" s="1103"/>
      <c r="H10" s="1103"/>
      <c r="I10" s="1103"/>
      <c r="J10" s="1103"/>
      <c r="K10" s="1103"/>
      <c r="L10" s="1103"/>
      <c r="M10" s="1103"/>
      <c r="N10" s="1103"/>
      <c r="O10" s="1103"/>
      <c r="P10" s="1103"/>
      <c r="Q10" s="1103"/>
      <c r="R10" s="1103"/>
      <c r="S10" s="1103"/>
      <c r="T10" s="1103"/>
    </row>
    <row r="11" spans="1:20" ht="12.75" customHeight="1">
      <c r="A11" s="1103"/>
      <c r="B11" s="1103"/>
      <c r="C11" s="1103"/>
      <c r="D11" s="1103"/>
      <c r="E11" s="1103"/>
      <c r="F11" s="1103"/>
      <c r="G11" s="1103"/>
      <c r="H11" s="1103"/>
      <c r="I11" s="1103"/>
      <c r="J11" s="1103"/>
      <c r="K11" s="1103"/>
      <c r="L11" s="1103"/>
      <c r="M11" s="1103"/>
      <c r="N11" s="1103"/>
      <c r="O11" s="1103"/>
      <c r="P11" s="1103"/>
      <c r="Q11" s="1103"/>
      <c r="R11" s="1103"/>
      <c r="S11" s="1103"/>
      <c r="T11" s="1103"/>
    </row>
    <row r="12" spans="1:20" ht="12.75" customHeight="1">
      <c r="A12" s="1057"/>
      <c r="B12" s="1057"/>
      <c r="C12" s="1057"/>
      <c r="D12" s="1057"/>
      <c r="E12" s="1057"/>
      <c r="F12" s="1057"/>
      <c r="G12" s="1057"/>
      <c r="H12" s="1057"/>
      <c r="I12" s="1057"/>
      <c r="J12" s="1057"/>
      <c r="K12" s="1057"/>
      <c r="L12" s="1057"/>
      <c r="M12" s="1057"/>
      <c r="N12" s="1057"/>
      <c r="O12" s="1057"/>
      <c r="P12" s="1057"/>
      <c r="Q12" s="1057"/>
      <c r="R12" s="1057"/>
      <c r="S12" s="1057"/>
      <c r="T12" s="1057"/>
    </row>
    <row r="13" spans="1:20" ht="12.75" customHeight="1">
      <c r="A13" s="1104" t="s">
        <v>572</v>
      </c>
      <c r="B13" s="1104"/>
      <c r="C13" s="1104"/>
      <c r="D13" s="1104"/>
      <c r="E13" s="1104"/>
      <c r="F13" s="1104"/>
      <c r="G13" s="1104"/>
      <c r="H13" s="1104"/>
      <c r="I13" s="1104"/>
      <c r="J13" s="1104"/>
      <c r="K13" s="1104"/>
      <c r="L13" s="1104"/>
      <c r="M13" s="1104"/>
      <c r="N13" s="1104"/>
      <c r="O13" s="1104"/>
      <c r="P13" s="1104"/>
      <c r="Q13" s="1104"/>
      <c r="R13" s="1104"/>
      <c r="S13" s="1104"/>
      <c r="T13" s="1104"/>
    </row>
    <row r="14" spans="1:20" ht="12.75" customHeight="1">
      <c r="A14" s="1104"/>
      <c r="B14" s="1104"/>
      <c r="C14" s="1104"/>
      <c r="D14" s="1104"/>
      <c r="E14" s="1104"/>
      <c r="F14" s="1104"/>
      <c r="G14" s="1104"/>
      <c r="H14" s="1104"/>
      <c r="I14" s="1104"/>
      <c r="J14" s="1104"/>
      <c r="K14" s="1104"/>
      <c r="L14" s="1104"/>
      <c r="M14" s="1104"/>
      <c r="N14" s="1104"/>
      <c r="O14" s="1104"/>
      <c r="P14" s="1104"/>
      <c r="Q14" s="1104"/>
      <c r="R14" s="1104"/>
      <c r="S14" s="1104"/>
      <c r="T14" s="1104"/>
    </row>
    <row r="15" spans="1:20" ht="12.75" customHeight="1">
      <c r="A15" s="1104"/>
      <c r="B15" s="1104"/>
      <c r="C15" s="1104"/>
      <c r="D15" s="1104"/>
      <c r="E15" s="1104"/>
      <c r="F15" s="1104"/>
      <c r="G15" s="1104"/>
      <c r="H15" s="1104"/>
      <c r="I15" s="1104"/>
      <c r="J15" s="1104"/>
      <c r="K15" s="1104"/>
      <c r="L15" s="1104"/>
      <c r="M15" s="1104"/>
      <c r="N15" s="1104"/>
      <c r="O15" s="1104"/>
      <c r="P15" s="1104"/>
      <c r="Q15" s="1104"/>
      <c r="R15" s="1104"/>
      <c r="S15" s="1104"/>
      <c r="T15" s="1104"/>
    </row>
    <row r="16" spans="1:20" ht="12.75" customHeight="1">
      <c r="A16" s="1008"/>
      <c r="B16" s="1008"/>
      <c r="C16" s="1008"/>
      <c r="D16" s="1008"/>
      <c r="E16" s="1008"/>
      <c r="F16" s="1008"/>
      <c r="G16" s="1008"/>
      <c r="H16" s="1008"/>
      <c r="I16" s="1008"/>
      <c r="J16" s="1008"/>
      <c r="K16" s="1008"/>
      <c r="L16" s="1008"/>
      <c r="M16" s="1008"/>
      <c r="N16" s="1008"/>
      <c r="O16" s="1008"/>
      <c r="P16" s="1008"/>
      <c r="Q16" s="1008"/>
      <c r="R16" s="1008"/>
      <c r="S16" s="1008"/>
      <c r="T16" s="1008"/>
    </row>
    <row r="17" spans="1:20" ht="12.75" customHeight="1">
      <c r="A17" s="1107" t="s">
        <v>424</v>
      </c>
      <c r="B17" s="1107"/>
      <c r="C17" s="1107"/>
      <c r="D17" s="1107"/>
      <c r="E17" s="1107"/>
      <c r="F17" s="1107"/>
      <c r="G17" s="1107"/>
      <c r="H17" s="1107"/>
      <c r="I17" s="1107"/>
      <c r="J17" s="1107"/>
      <c r="K17" s="1107"/>
      <c r="L17" s="1107"/>
      <c r="M17" s="1107"/>
      <c r="N17" s="1107"/>
      <c r="O17" s="1107"/>
      <c r="P17" s="1107"/>
      <c r="Q17" s="1107"/>
      <c r="R17" s="1107"/>
      <c r="S17" s="1107"/>
      <c r="T17" s="1107"/>
    </row>
    <row r="18" spans="1:20" ht="12.75" customHeight="1">
      <c r="A18" s="1107"/>
      <c r="B18" s="1107"/>
      <c r="C18" s="1107"/>
      <c r="D18" s="1107"/>
      <c r="E18" s="1107"/>
      <c r="F18" s="1107"/>
      <c r="G18" s="1107"/>
      <c r="H18" s="1107"/>
      <c r="I18" s="1107"/>
      <c r="J18" s="1107"/>
      <c r="K18" s="1107"/>
      <c r="L18" s="1107"/>
      <c r="M18" s="1107"/>
      <c r="N18" s="1107"/>
      <c r="O18" s="1107"/>
      <c r="P18" s="1107"/>
      <c r="Q18" s="1107"/>
      <c r="R18" s="1107"/>
      <c r="S18" s="1107"/>
      <c r="T18" s="1107"/>
    </row>
    <row r="19" spans="1:20" ht="12.75" customHeight="1">
      <c r="A19" s="1107"/>
      <c r="B19" s="1107"/>
      <c r="C19" s="1107"/>
      <c r="D19" s="1107"/>
      <c r="E19" s="1107"/>
      <c r="F19" s="1107"/>
      <c r="G19" s="1107"/>
      <c r="H19" s="1107"/>
      <c r="I19" s="1107"/>
      <c r="J19" s="1107"/>
      <c r="K19" s="1107"/>
      <c r="L19" s="1107"/>
      <c r="M19" s="1107"/>
      <c r="N19" s="1107"/>
      <c r="O19" s="1107"/>
      <c r="P19" s="1107"/>
      <c r="Q19" s="1107"/>
      <c r="R19" s="1107"/>
      <c r="S19" s="1107"/>
      <c r="T19" s="1107"/>
    </row>
    <row r="20" spans="1:20" ht="12.75" customHeight="1">
      <c r="A20" s="1024"/>
      <c r="B20" s="1024"/>
      <c r="C20" s="1024"/>
      <c r="D20" s="1024"/>
      <c r="E20" s="1024"/>
      <c r="F20" s="1024"/>
      <c r="G20" s="1024"/>
      <c r="H20" s="1024"/>
      <c r="I20" s="1024"/>
      <c r="J20" s="1024"/>
      <c r="K20" s="1024"/>
      <c r="L20" s="1024"/>
      <c r="M20" s="1024"/>
      <c r="N20" s="1024"/>
      <c r="O20" s="1024"/>
      <c r="P20" s="1024"/>
      <c r="Q20" s="1024"/>
      <c r="R20" s="1024"/>
      <c r="S20" s="1024"/>
      <c r="T20" s="1024"/>
    </row>
    <row r="21" spans="1:20" ht="12.75" customHeight="1">
      <c r="A21" s="1109" t="s">
        <v>558</v>
      </c>
      <c r="B21" s="1109"/>
      <c r="C21" s="1109"/>
      <c r="D21" s="1109"/>
      <c r="E21" s="1109"/>
      <c r="F21" s="1109"/>
      <c r="G21" s="1109"/>
      <c r="H21" s="1109"/>
      <c r="I21" s="1109"/>
      <c r="J21" s="1109"/>
      <c r="K21" s="1109"/>
      <c r="L21" s="1109"/>
      <c r="M21" s="1109"/>
      <c r="N21" s="1109"/>
      <c r="O21" s="1109"/>
      <c r="P21" s="1109"/>
      <c r="Q21" s="1109"/>
      <c r="R21" s="1109"/>
      <c r="S21" s="1109"/>
      <c r="T21" s="1109"/>
    </row>
    <row r="22" spans="1:20" ht="12.75" customHeight="1">
      <c r="A22" s="1109"/>
      <c r="B22" s="1109"/>
      <c r="C22" s="1109"/>
      <c r="D22" s="1109"/>
      <c r="E22" s="1109"/>
      <c r="F22" s="1109"/>
      <c r="G22" s="1109"/>
      <c r="H22" s="1109"/>
      <c r="I22" s="1109"/>
      <c r="J22" s="1109"/>
      <c r="K22" s="1109"/>
      <c r="L22" s="1109"/>
      <c r="M22" s="1109"/>
      <c r="N22" s="1109"/>
      <c r="O22" s="1109"/>
      <c r="P22" s="1109"/>
      <c r="Q22" s="1109"/>
      <c r="R22" s="1109"/>
      <c r="S22" s="1109"/>
      <c r="T22" s="1109"/>
    </row>
    <row r="23" spans="1:20" ht="12.75" customHeight="1">
      <c r="A23" s="1109"/>
      <c r="B23" s="1109"/>
      <c r="C23" s="1109"/>
      <c r="D23" s="1109"/>
      <c r="E23" s="1109"/>
      <c r="F23" s="1109"/>
      <c r="G23" s="1109"/>
      <c r="H23" s="1109"/>
      <c r="I23" s="1109"/>
      <c r="J23" s="1109"/>
      <c r="K23" s="1109"/>
      <c r="L23" s="1109"/>
      <c r="M23" s="1109"/>
      <c r="N23" s="1109"/>
      <c r="O23" s="1109"/>
      <c r="P23" s="1109"/>
      <c r="Q23" s="1109"/>
      <c r="R23" s="1109"/>
      <c r="S23" s="1109"/>
      <c r="T23" s="1109"/>
    </row>
    <row r="24" spans="1:20" ht="12.75" customHeight="1">
      <c r="A24" s="1024"/>
      <c r="B24" s="1024"/>
      <c r="C24" s="1024"/>
      <c r="D24" s="1024"/>
      <c r="E24" s="1024"/>
      <c r="F24" s="1024"/>
      <c r="G24" s="1024"/>
      <c r="H24" s="1024"/>
      <c r="I24" s="1024"/>
      <c r="J24" s="1024"/>
      <c r="K24" s="1024"/>
      <c r="L24" s="1024"/>
      <c r="M24" s="1024"/>
      <c r="N24" s="1024"/>
      <c r="O24" s="1024"/>
      <c r="P24" s="1024"/>
      <c r="Q24" s="1024"/>
      <c r="R24" s="1024"/>
      <c r="S24" s="1024"/>
      <c r="T24" s="1024"/>
    </row>
    <row r="25" spans="1:20" ht="12.75" customHeight="1">
      <c r="A25" s="1108" t="s">
        <v>425</v>
      </c>
      <c r="B25" s="1108"/>
      <c r="C25" s="1108"/>
      <c r="D25" s="1108"/>
      <c r="E25" s="1108"/>
      <c r="F25" s="1108"/>
      <c r="G25" s="1108"/>
      <c r="H25" s="1108"/>
      <c r="I25" s="1108"/>
      <c r="J25" s="1108"/>
      <c r="K25" s="1108"/>
      <c r="L25" s="1108"/>
      <c r="M25" s="1108"/>
      <c r="N25" s="1108"/>
      <c r="O25" s="1108"/>
      <c r="P25" s="1108"/>
      <c r="Q25" s="1108"/>
      <c r="R25" s="1108"/>
      <c r="S25" s="1108"/>
      <c r="T25" s="1108"/>
    </row>
    <row r="26" spans="1:20" ht="12.75" customHeight="1">
      <c r="A26" s="1108"/>
      <c r="B26" s="1108"/>
      <c r="C26" s="1108"/>
      <c r="D26" s="1108"/>
      <c r="E26" s="1108"/>
      <c r="F26" s="1108"/>
      <c r="G26" s="1108"/>
      <c r="H26" s="1108"/>
      <c r="I26" s="1108"/>
      <c r="J26" s="1108"/>
      <c r="K26" s="1108"/>
      <c r="L26" s="1108"/>
      <c r="M26" s="1108"/>
      <c r="N26" s="1108"/>
      <c r="O26" s="1108"/>
      <c r="P26" s="1108"/>
      <c r="Q26" s="1108"/>
      <c r="R26" s="1108"/>
      <c r="S26" s="1108"/>
      <c r="T26" s="1108"/>
    </row>
    <row r="27" spans="1:20" ht="12.75" customHeight="1">
      <c r="A27" s="1108"/>
      <c r="B27" s="1108"/>
      <c r="C27" s="1108"/>
      <c r="D27" s="1108"/>
      <c r="E27" s="1108"/>
      <c r="F27" s="1108"/>
      <c r="G27" s="1108"/>
      <c r="H27" s="1108"/>
      <c r="I27" s="1108"/>
      <c r="J27" s="1108"/>
      <c r="K27" s="1108"/>
      <c r="L27" s="1108"/>
      <c r="M27" s="1108"/>
      <c r="N27" s="1108"/>
      <c r="O27" s="1108"/>
      <c r="P27" s="1108"/>
      <c r="Q27" s="1108"/>
      <c r="R27" s="1108"/>
      <c r="S27" s="1108"/>
      <c r="T27" s="1108"/>
    </row>
    <row r="28" spans="1:20" ht="12.75" customHeight="1">
      <c r="A28" s="1108"/>
      <c r="B28" s="1108"/>
      <c r="C28" s="1108"/>
      <c r="D28" s="1108"/>
      <c r="E28" s="1108"/>
      <c r="F28" s="1108"/>
      <c r="G28" s="1108"/>
      <c r="H28" s="1108"/>
      <c r="I28" s="1108"/>
      <c r="J28" s="1108"/>
      <c r="K28" s="1108"/>
      <c r="L28" s="1108"/>
      <c r="M28" s="1108"/>
      <c r="N28" s="1108"/>
      <c r="O28" s="1108"/>
      <c r="P28" s="1108"/>
      <c r="Q28" s="1108"/>
      <c r="R28" s="1108"/>
      <c r="S28" s="1108"/>
      <c r="T28" s="1108"/>
    </row>
    <row r="29" spans="1:20" s="741" customFormat="1" ht="12.75" customHeight="1">
      <c r="A29" s="949"/>
      <c r="B29" s="949"/>
      <c r="C29" s="949"/>
      <c r="D29" s="949"/>
      <c r="E29" s="949"/>
      <c r="F29" s="949"/>
      <c r="G29" s="949"/>
      <c r="H29" s="949"/>
      <c r="I29" s="949"/>
      <c r="J29" s="949"/>
      <c r="K29" s="949"/>
      <c r="L29" s="949"/>
      <c r="M29" s="949"/>
      <c r="N29" s="949"/>
      <c r="O29" s="949"/>
      <c r="P29" s="949"/>
      <c r="Q29" s="949"/>
      <c r="R29" s="949"/>
      <c r="S29" s="949"/>
      <c r="T29" s="949"/>
    </row>
    <row r="30" spans="1:20" ht="12.75" customHeight="1">
      <c r="A30" s="1105" t="s">
        <v>573</v>
      </c>
      <c r="B30" s="1105"/>
      <c r="C30" s="1105"/>
      <c r="D30" s="1105"/>
      <c r="E30" s="1105"/>
      <c r="F30" s="1105"/>
      <c r="G30" s="1105"/>
      <c r="H30" s="1105"/>
      <c r="I30" s="1105"/>
      <c r="J30" s="1105"/>
      <c r="K30" s="1105"/>
      <c r="L30" s="1105"/>
      <c r="M30" s="1105"/>
      <c r="N30" s="1105"/>
      <c r="O30" s="1105"/>
      <c r="P30" s="1105"/>
      <c r="Q30" s="1105"/>
      <c r="R30" s="1105"/>
      <c r="S30" s="1105"/>
      <c r="T30" s="1105"/>
    </row>
    <row r="31" spans="1:20" ht="12.75" customHeight="1">
      <c r="A31" s="1105"/>
      <c r="B31" s="1105"/>
      <c r="C31" s="1105"/>
      <c r="D31" s="1105"/>
      <c r="E31" s="1105"/>
      <c r="F31" s="1105"/>
      <c r="G31" s="1105"/>
      <c r="H31" s="1105"/>
      <c r="I31" s="1105"/>
      <c r="J31" s="1105"/>
      <c r="K31" s="1105"/>
      <c r="L31" s="1105"/>
      <c r="M31" s="1105"/>
      <c r="N31" s="1105"/>
      <c r="O31" s="1105"/>
      <c r="P31" s="1105"/>
      <c r="Q31" s="1105"/>
      <c r="R31" s="1105"/>
      <c r="S31" s="1105"/>
      <c r="T31" s="1105"/>
    </row>
    <row r="32" spans="1:20" ht="12.75" customHeight="1">
      <c r="A32" s="1105"/>
      <c r="B32" s="1105"/>
      <c r="C32" s="1105"/>
      <c r="D32" s="1105"/>
      <c r="E32" s="1105"/>
      <c r="F32" s="1105"/>
      <c r="G32" s="1105"/>
      <c r="H32" s="1105"/>
      <c r="I32" s="1105"/>
      <c r="J32" s="1105"/>
      <c r="K32" s="1105"/>
      <c r="L32" s="1105"/>
      <c r="M32" s="1105"/>
      <c r="N32" s="1105"/>
      <c r="O32" s="1105"/>
      <c r="P32" s="1105"/>
      <c r="Q32" s="1105"/>
      <c r="R32" s="1105"/>
      <c r="S32" s="1105"/>
      <c r="T32" s="1105"/>
    </row>
    <row r="33" spans="1:20" ht="12.75" customHeight="1">
      <c r="A33" s="1105"/>
      <c r="B33" s="1105"/>
      <c r="C33" s="1105"/>
      <c r="D33" s="1105"/>
      <c r="E33" s="1105"/>
      <c r="F33" s="1105"/>
      <c r="G33" s="1105"/>
      <c r="H33" s="1105"/>
      <c r="I33" s="1105"/>
      <c r="J33" s="1105"/>
      <c r="K33" s="1105"/>
      <c r="L33" s="1105"/>
      <c r="M33" s="1105"/>
      <c r="N33" s="1105"/>
      <c r="O33" s="1105"/>
      <c r="P33" s="1105"/>
      <c r="Q33" s="1105"/>
      <c r="R33" s="1105"/>
      <c r="S33" s="1105"/>
      <c r="T33" s="1105"/>
    </row>
    <row r="34" spans="1:20" ht="12.75" customHeight="1">
      <c r="A34" s="1105"/>
      <c r="B34" s="1105"/>
      <c r="C34" s="1105"/>
      <c r="D34" s="1105"/>
      <c r="E34" s="1105"/>
      <c r="F34" s="1105"/>
      <c r="G34" s="1105"/>
      <c r="H34" s="1105"/>
      <c r="I34" s="1105"/>
      <c r="J34" s="1105"/>
      <c r="K34" s="1105"/>
      <c r="L34" s="1105"/>
      <c r="M34" s="1105"/>
      <c r="N34" s="1105"/>
      <c r="O34" s="1105"/>
      <c r="P34" s="1105"/>
      <c r="Q34" s="1105"/>
      <c r="R34" s="1105"/>
      <c r="S34" s="1105"/>
      <c r="T34" s="1105"/>
    </row>
    <row r="35" spans="1:20" ht="12.75" customHeight="1">
      <c r="A35" s="1105"/>
      <c r="B35" s="1105"/>
      <c r="C35" s="1105"/>
      <c r="D35" s="1105"/>
      <c r="E35" s="1105"/>
      <c r="F35" s="1105"/>
      <c r="G35" s="1105"/>
      <c r="H35" s="1105"/>
      <c r="I35" s="1105"/>
      <c r="J35" s="1105"/>
      <c r="K35" s="1105"/>
      <c r="L35" s="1105"/>
      <c r="M35" s="1105"/>
      <c r="N35" s="1105"/>
      <c r="O35" s="1105"/>
      <c r="P35" s="1105"/>
      <c r="Q35" s="1105"/>
      <c r="R35" s="1105"/>
      <c r="S35" s="1105"/>
      <c r="T35" s="1105"/>
    </row>
    <row r="36" spans="1:20" ht="12.75" customHeight="1">
      <c r="A36" s="1105"/>
      <c r="B36" s="1105"/>
      <c r="C36" s="1105"/>
      <c r="D36" s="1105"/>
      <c r="E36" s="1105"/>
      <c r="F36" s="1105"/>
      <c r="G36" s="1105"/>
      <c r="H36" s="1105"/>
      <c r="I36" s="1105"/>
      <c r="J36" s="1105"/>
      <c r="K36" s="1105"/>
      <c r="L36" s="1105"/>
      <c r="M36" s="1105"/>
      <c r="N36" s="1105"/>
      <c r="O36" s="1105"/>
      <c r="P36" s="1105"/>
      <c r="Q36" s="1105"/>
      <c r="R36" s="1105"/>
      <c r="S36" s="1105"/>
      <c r="T36" s="1105"/>
    </row>
    <row r="37" spans="1:20" ht="12.75" customHeight="1">
      <c r="A37" s="1105"/>
      <c r="B37" s="1105"/>
      <c r="C37" s="1105"/>
      <c r="D37" s="1105"/>
      <c r="E37" s="1105"/>
      <c r="F37" s="1105"/>
      <c r="G37" s="1105"/>
      <c r="H37" s="1105"/>
      <c r="I37" s="1105"/>
      <c r="J37" s="1105"/>
      <c r="K37" s="1105"/>
      <c r="L37" s="1105"/>
      <c r="M37" s="1105"/>
      <c r="N37" s="1105"/>
      <c r="O37" s="1105"/>
      <c r="P37" s="1105"/>
      <c r="Q37" s="1105"/>
      <c r="R37" s="1105"/>
      <c r="S37" s="1105"/>
      <c r="T37" s="1105"/>
    </row>
    <row r="38" spans="1:20" ht="12.75" customHeight="1">
      <c r="A38" s="1105"/>
      <c r="B38" s="1105"/>
      <c r="C38" s="1105"/>
      <c r="D38" s="1105"/>
      <c r="E38" s="1105"/>
      <c r="F38" s="1105"/>
      <c r="G38" s="1105"/>
      <c r="H38" s="1105"/>
      <c r="I38" s="1105"/>
      <c r="J38" s="1105"/>
      <c r="K38" s="1105"/>
      <c r="L38" s="1105"/>
      <c r="M38" s="1105"/>
      <c r="N38" s="1105"/>
      <c r="O38" s="1105"/>
      <c r="P38" s="1105"/>
      <c r="Q38" s="1105"/>
      <c r="R38" s="1105"/>
      <c r="S38" s="1105"/>
      <c r="T38" s="1105"/>
    </row>
    <row r="39" spans="1:20" ht="12.75" customHeight="1">
      <c r="A39" s="1105"/>
      <c r="B39" s="1105"/>
      <c r="C39" s="1105"/>
      <c r="D39" s="1105"/>
      <c r="E39" s="1105"/>
      <c r="F39" s="1105"/>
      <c r="G39" s="1105"/>
      <c r="H39" s="1105"/>
      <c r="I39" s="1105"/>
      <c r="J39" s="1105"/>
      <c r="K39" s="1105"/>
      <c r="L39" s="1105"/>
      <c r="M39" s="1105"/>
      <c r="N39" s="1105"/>
      <c r="O39" s="1105"/>
      <c r="P39" s="1105"/>
      <c r="Q39" s="1105"/>
      <c r="R39" s="1105"/>
      <c r="S39" s="1105"/>
      <c r="T39" s="1105"/>
    </row>
    <row r="40" spans="1:20" ht="12.75" customHeight="1">
      <c r="A40" s="1105"/>
      <c r="B40" s="1105"/>
      <c r="C40" s="1105"/>
      <c r="D40" s="1105"/>
      <c r="E40" s="1105"/>
      <c r="F40" s="1105"/>
      <c r="G40" s="1105"/>
      <c r="H40" s="1105"/>
      <c r="I40" s="1105"/>
      <c r="J40" s="1105"/>
      <c r="K40" s="1105"/>
      <c r="L40" s="1105"/>
      <c r="M40" s="1105"/>
      <c r="N40" s="1105"/>
      <c r="O40" s="1105"/>
      <c r="P40" s="1105"/>
      <c r="Q40" s="1105"/>
      <c r="R40" s="1105"/>
      <c r="S40" s="1105"/>
      <c r="T40" s="1105"/>
    </row>
    <row r="41" spans="1:20" ht="12.75" customHeight="1">
      <c r="A41" s="1105"/>
      <c r="B41" s="1105"/>
      <c r="C41" s="1105"/>
      <c r="D41" s="1105"/>
      <c r="E41" s="1105"/>
      <c r="F41" s="1105"/>
      <c r="G41" s="1105"/>
      <c r="H41" s="1105"/>
      <c r="I41" s="1105"/>
      <c r="J41" s="1105"/>
      <c r="K41" s="1105"/>
      <c r="L41" s="1105"/>
      <c r="M41" s="1105"/>
      <c r="N41" s="1105"/>
      <c r="O41" s="1105"/>
      <c r="P41" s="1105"/>
      <c r="Q41" s="1105"/>
      <c r="R41" s="1105"/>
      <c r="S41" s="1105"/>
      <c r="T41" s="1105"/>
    </row>
    <row r="42" spans="1:20" ht="12.75" customHeight="1">
      <c r="A42" s="1106" t="s">
        <v>426</v>
      </c>
      <c r="B42" s="1106"/>
      <c r="C42" s="1106"/>
      <c r="D42" s="1106"/>
      <c r="E42" s="1106"/>
      <c r="F42" s="1106"/>
      <c r="G42" s="1106"/>
      <c r="H42" s="1106"/>
      <c r="I42" s="1106"/>
      <c r="J42" s="1106"/>
      <c r="K42" s="1106"/>
      <c r="L42" s="1106"/>
      <c r="M42" s="1106"/>
      <c r="N42" s="1106"/>
      <c r="O42" s="1106"/>
      <c r="P42" s="1106"/>
      <c r="Q42" s="1106"/>
      <c r="R42" s="1106"/>
      <c r="S42" s="1106"/>
      <c r="T42" s="1106"/>
    </row>
    <row r="43" spans="1:20" ht="12.75" customHeight="1">
      <c r="A43" s="1106"/>
      <c r="B43" s="1106"/>
      <c r="C43" s="1106"/>
      <c r="D43" s="1106"/>
      <c r="E43" s="1106"/>
      <c r="F43" s="1106"/>
      <c r="G43" s="1106"/>
      <c r="H43" s="1106"/>
      <c r="I43" s="1106"/>
      <c r="J43" s="1106"/>
      <c r="K43" s="1106"/>
      <c r="L43" s="1106"/>
      <c r="M43" s="1106"/>
      <c r="N43" s="1106"/>
      <c r="O43" s="1106"/>
      <c r="P43" s="1106"/>
      <c r="Q43" s="1106"/>
      <c r="R43" s="1106"/>
      <c r="S43" s="1106"/>
      <c r="T43" s="1106"/>
    </row>
    <row r="44" spans="1:20" ht="12.75" customHeight="1">
      <c r="A44" s="1106"/>
      <c r="B44" s="1106"/>
      <c r="C44" s="1106"/>
      <c r="D44" s="1106"/>
      <c r="E44" s="1106"/>
      <c r="F44" s="1106"/>
      <c r="G44" s="1106"/>
      <c r="H44" s="1106"/>
      <c r="I44" s="1106"/>
      <c r="J44" s="1106"/>
      <c r="K44" s="1106"/>
      <c r="L44" s="1106"/>
      <c r="M44" s="1106"/>
      <c r="N44" s="1106"/>
      <c r="O44" s="1106"/>
      <c r="P44" s="1106"/>
      <c r="Q44" s="1106"/>
      <c r="R44" s="1106"/>
      <c r="S44" s="1106"/>
      <c r="T44" s="1106"/>
    </row>
    <row r="45" spans="1:20" ht="12.75" customHeight="1">
      <c r="A45" s="1106"/>
      <c r="B45" s="1106"/>
      <c r="C45" s="1106"/>
      <c r="D45" s="1106"/>
      <c r="E45" s="1106"/>
      <c r="F45" s="1106"/>
      <c r="G45" s="1106"/>
      <c r="H45" s="1106"/>
      <c r="I45" s="1106"/>
      <c r="J45" s="1106"/>
      <c r="K45" s="1106"/>
      <c r="L45" s="1106"/>
      <c r="M45" s="1106"/>
      <c r="N45" s="1106"/>
      <c r="O45" s="1106"/>
      <c r="P45" s="1106"/>
      <c r="Q45" s="1106"/>
      <c r="R45" s="1106"/>
      <c r="S45" s="1106"/>
      <c r="T45" s="1106"/>
    </row>
    <row r="46" spans="1:20" ht="14.1" customHeight="1">
      <c r="A46" s="1106"/>
      <c r="B46" s="1106"/>
      <c r="C46" s="1106"/>
      <c r="D46" s="1106"/>
      <c r="E46" s="1106"/>
      <c r="F46" s="1106"/>
      <c r="G46" s="1106"/>
      <c r="H46" s="1106"/>
      <c r="I46" s="1106"/>
      <c r="J46" s="1106"/>
      <c r="K46" s="1106"/>
      <c r="L46" s="1106"/>
      <c r="M46" s="1106"/>
      <c r="N46" s="1106"/>
      <c r="O46" s="1106"/>
      <c r="P46" s="1106"/>
      <c r="Q46" s="1106"/>
      <c r="R46" s="1106"/>
      <c r="S46" s="1106"/>
      <c r="T46" s="1106"/>
    </row>
    <row r="47" spans="1:20" ht="14.1" customHeight="1">
      <c r="A47" s="1106"/>
      <c r="B47" s="1106"/>
      <c r="C47" s="1106"/>
      <c r="D47" s="1106"/>
      <c r="E47" s="1106"/>
      <c r="F47" s="1106"/>
      <c r="G47" s="1106"/>
      <c r="H47" s="1106"/>
      <c r="I47" s="1106"/>
      <c r="J47" s="1106"/>
      <c r="K47" s="1106"/>
      <c r="L47" s="1106"/>
      <c r="M47" s="1106"/>
      <c r="N47" s="1106"/>
      <c r="O47" s="1106"/>
      <c r="P47" s="1106"/>
      <c r="Q47" s="1106"/>
      <c r="R47" s="1106"/>
      <c r="S47" s="1106"/>
      <c r="T47" s="1106"/>
    </row>
    <row r="48" spans="1:20" ht="14.1" customHeight="1">
      <c r="A48" s="1106"/>
      <c r="B48" s="1106"/>
      <c r="C48" s="1106"/>
      <c r="D48" s="1106"/>
      <c r="E48" s="1106"/>
      <c r="F48" s="1106"/>
      <c r="G48" s="1106"/>
      <c r="H48" s="1106"/>
      <c r="I48" s="1106"/>
      <c r="J48" s="1106"/>
      <c r="K48" s="1106"/>
      <c r="L48" s="1106"/>
      <c r="M48" s="1106"/>
      <c r="N48" s="1106"/>
      <c r="O48" s="1106"/>
      <c r="P48" s="1106"/>
      <c r="Q48" s="1106"/>
      <c r="R48" s="1106"/>
      <c r="S48" s="1106"/>
      <c r="T48" s="1106"/>
    </row>
    <row r="49" spans="1:20" ht="14.1" customHeight="1">
      <c r="A49" s="1106"/>
      <c r="B49" s="1106"/>
      <c r="C49" s="1106"/>
      <c r="D49" s="1106"/>
      <c r="E49" s="1106"/>
      <c r="F49" s="1106"/>
      <c r="G49" s="1106"/>
      <c r="H49" s="1106"/>
      <c r="I49" s="1106"/>
      <c r="J49" s="1106"/>
      <c r="K49" s="1106"/>
      <c r="L49" s="1106"/>
      <c r="M49" s="1106"/>
      <c r="N49" s="1106"/>
      <c r="O49" s="1106"/>
      <c r="P49" s="1106"/>
      <c r="Q49" s="1106"/>
      <c r="R49" s="1106"/>
      <c r="S49" s="1106"/>
      <c r="T49" s="1106"/>
    </row>
    <row r="50" spans="1:20" ht="14.1" customHeight="1">
      <c r="A50" s="1106"/>
      <c r="B50" s="1106"/>
      <c r="C50" s="1106"/>
      <c r="D50" s="1106"/>
      <c r="E50" s="1106"/>
      <c r="F50" s="1106"/>
      <c r="G50" s="1106"/>
      <c r="H50" s="1106"/>
      <c r="I50" s="1106"/>
      <c r="J50" s="1106"/>
      <c r="K50" s="1106"/>
      <c r="L50" s="1106"/>
      <c r="M50" s="1106"/>
      <c r="N50" s="1106"/>
      <c r="O50" s="1106"/>
      <c r="P50" s="1106"/>
      <c r="Q50" s="1106"/>
      <c r="R50" s="1106"/>
      <c r="S50" s="1106"/>
      <c r="T50" s="1106"/>
    </row>
    <row r="51" spans="1:20" ht="14.1" customHeight="1">
      <c r="A51" s="1106"/>
      <c r="B51" s="1106"/>
      <c r="C51" s="1106"/>
      <c r="D51" s="1106"/>
      <c r="E51" s="1106"/>
      <c r="F51" s="1106"/>
      <c r="G51" s="1106"/>
      <c r="H51" s="1106"/>
      <c r="I51" s="1106"/>
      <c r="J51" s="1106"/>
      <c r="K51" s="1106"/>
      <c r="L51" s="1106"/>
      <c r="M51" s="1106"/>
      <c r="N51" s="1106"/>
      <c r="O51" s="1106"/>
      <c r="P51" s="1106"/>
      <c r="Q51" s="1106"/>
      <c r="R51" s="1106"/>
      <c r="S51" s="1106"/>
      <c r="T51" s="1106"/>
    </row>
    <row r="52" spans="1:20" ht="14.1" customHeight="1">
      <c r="A52" s="1106"/>
      <c r="B52" s="1106"/>
      <c r="C52" s="1106"/>
      <c r="D52" s="1106"/>
      <c r="E52" s="1106"/>
      <c r="F52" s="1106"/>
      <c r="G52" s="1106"/>
      <c r="H52" s="1106"/>
      <c r="I52" s="1106"/>
      <c r="J52" s="1106"/>
      <c r="K52" s="1106"/>
      <c r="L52" s="1106"/>
      <c r="M52" s="1106"/>
      <c r="N52" s="1106"/>
      <c r="O52" s="1106"/>
      <c r="P52" s="1106"/>
      <c r="Q52" s="1106"/>
      <c r="R52" s="1106"/>
      <c r="S52" s="1106"/>
      <c r="T52" s="1106"/>
    </row>
    <row r="53" spans="1:20" ht="14.1" customHeight="1">
      <c r="A53" s="1106"/>
      <c r="B53" s="1106"/>
      <c r="C53" s="1106"/>
      <c r="D53" s="1106"/>
      <c r="E53" s="1106"/>
      <c r="F53" s="1106"/>
      <c r="G53" s="1106"/>
      <c r="H53" s="1106"/>
      <c r="I53" s="1106"/>
      <c r="J53" s="1106"/>
      <c r="K53" s="1106"/>
      <c r="L53" s="1106"/>
      <c r="M53" s="1106"/>
      <c r="N53" s="1106"/>
      <c r="O53" s="1106"/>
      <c r="P53" s="1106"/>
      <c r="Q53" s="1106"/>
      <c r="R53" s="1106"/>
      <c r="S53" s="1106"/>
      <c r="T53" s="1106"/>
    </row>
    <row r="54" spans="1:20" ht="14.1" customHeight="1">
      <c r="A54" s="1094" t="s">
        <v>559</v>
      </c>
      <c r="B54" s="1094"/>
      <c r="C54" s="1094"/>
      <c r="D54" s="1094"/>
      <c r="E54" s="1094"/>
      <c r="F54" s="1094"/>
      <c r="G54" s="1094"/>
      <c r="H54" s="1094"/>
      <c r="I54" s="1094"/>
      <c r="J54" s="1094"/>
      <c r="K54" s="1094"/>
      <c r="L54" s="1094"/>
      <c r="M54" s="1094"/>
      <c r="N54" s="1094"/>
      <c r="O54" s="1094"/>
      <c r="P54" s="1094"/>
      <c r="Q54" s="1094"/>
      <c r="R54" s="1094"/>
      <c r="S54" s="1094"/>
      <c r="T54" s="1094"/>
    </row>
    <row r="55" spans="1:20" ht="14.1" customHeight="1">
      <c r="A55" s="1094"/>
      <c r="B55" s="1094"/>
      <c r="C55" s="1094"/>
      <c r="D55" s="1094"/>
      <c r="E55" s="1094"/>
      <c r="F55" s="1094"/>
      <c r="G55" s="1094"/>
      <c r="H55" s="1094"/>
      <c r="I55" s="1094"/>
      <c r="J55" s="1094"/>
      <c r="K55" s="1094"/>
      <c r="L55" s="1094"/>
      <c r="M55" s="1094"/>
      <c r="N55" s="1094"/>
      <c r="O55" s="1094"/>
      <c r="P55" s="1094"/>
      <c r="Q55" s="1094"/>
      <c r="R55" s="1094"/>
      <c r="S55" s="1094"/>
      <c r="T55" s="1094"/>
    </row>
    <row r="56" spans="1:20" ht="14.1" customHeight="1">
      <c r="A56" s="1094"/>
      <c r="B56" s="1094"/>
      <c r="C56" s="1094"/>
      <c r="D56" s="1094"/>
      <c r="E56" s="1094"/>
      <c r="F56" s="1094"/>
      <c r="G56" s="1094"/>
      <c r="H56" s="1094"/>
      <c r="I56" s="1094"/>
      <c r="J56" s="1094"/>
      <c r="K56" s="1094"/>
      <c r="L56" s="1094"/>
      <c r="M56" s="1094"/>
      <c r="N56" s="1094"/>
      <c r="O56" s="1094"/>
      <c r="P56" s="1094"/>
      <c r="Q56" s="1094"/>
      <c r="R56" s="1094"/>
      <c r="S56" s="1094"/>
      <c r="T56" s="1094"/>
    </row>
    <row r="57" spans="1:20" ht="14.1" customHeight="1">
      <c r="A57" s="1094"/>
      <c r="B57" s="1094"/>
      <c r="C57" s="1094"/>
      <c r="D57" s="1094"/>
      <c r="E57" s="1094"/>
      <c r="F57" s="1094"/>
      <c r="G57" s="1094"/>
      <c r="H57" s="1094"/>
      <c r="I57" s="1094"/>
      <c r="J57" s="1094"/>
      <c r="K57" s="1094"/>
      <c r="L57" s="1094"/>
      <c r="M57" s="1094"/>
      <c r="N57" s="1094"/>
      <c r="O57" s="1094"/>
      <c r="P57" s="1094"/>
      <c r="Q57" s="1094"/>
      <c r="R57" s="1094"/>
      <c r="S57" s="1094"/>
      <c r="T57" s="1094"/>
    </row>
    <row r="58" spans="1:20" ht="14.1" customHeight="1">
      <c r="A58" s="1094"/>
      <c r="B58" s="1094"/>
      <c r="C58" s="1094"/>
      <c r="D58" s="1094"/>
      <c r="E58" s="1094"/>
      <c r="F58" s="1094"/>
      <c r="G58" s="1094"/>
      <c r="H58" s="1094"/>
      <c r="I58" s="1094"/>
      <c r="J58" s="1094"/>
      <c r="K58" s="1094"/>
      <c r="L58" s="1094"/>
      <c r="M58" s="1094"/>
      <c r="N58" s="1094"/>
      <c r="O58" s="1094"/>
      <c r="P58" s="1094"/>
      <c r="Q58" s="1094"/>
      <c r="R58" s="1094"/>
      <c r="S58" s="1094"/>
      <c r="T58" s="1094"/>
    </row>
    <row r="59" spans="1:20" ht="14.1" customHeight="1">
      <c r="A59" s="1094"/>
      <c r="B59" s="1094"/>
      <c r="C59" s="1094"/>
      <c r="D59" s="1094"/>
      <c r="E59" s="1094"/>
      <c r="F59" s="1094"/>
      <c r="G59" s="1094"/>
      <c r="H59" s="1094"/>
      <c r="I59" s="1094"/>
      <c r="J59" s="1094"/>
      <c r="K59" s="1094"/>
      <c r="L59" s="1094"/>
      <c r="M59" s="1094"/>
      <c r="N59" s="1094"/>
      <c r="O59" s="1094"/>
      <c r="P59" s="1094"/>
      <c r="Q59" s="1094"/>
      <c r="R59" s="1094"/>
      <c r="S59" s="1094"/>
      <c r="T59" s="1094"/>
    </row>
    <row r="60" spans="1:20" ht="14.1" customHeight="1">
      <c r="A60" s="1094"/>
      <c r="B60" s="1094"/>
      <c r="C60" s="1094"/>
      <c r="D60" s="1094"/>
      <c r="E60" s="1094"/>
      <c r="F60" s="1094"/>
      <c r="G60" s="1094"/>
      <c r="H60" s="1094"/>
      <c r="I60" s="1094"/>
      <c r="J60" s="1094"/>
      <c r="K60" s="1094"/>
      <c r="L60" s="1094"/>
      <c r="M60" s="1094"/>
      <c r="N60" s="1094"/>
      <c r="O60" s="1094"/>
      <c r="P60" s="1094"/>
      <c r="Q60" s="1094"/>
      <c r="R60" s="1094"/>
      <c r="S60" s="1094"/>
      <c r="T60" s="1094"/>
    </row>
    <row r="61" spans="1:20" ht="14.1" customHeight="1">
      <c r="A61" s="1094"/>
      <c r="B61" s="1094"/>
      <c r="C61" s="1094"/>
      <c r="D61" s="1094"/>
      <c r="E61" s="1094"/>
      <c r="F61" s="1094"/>
      <c r="G61" s="1094"/>
      <c r="H61" s="1094"/>
      <c r="I61" s="1094"/>
      <c r="J61" s="1094"/>
      <c r="K61" s="1094"/>
      <c r="L61" s="1094"/>
      <c r="M61" s="1094"/>
      <c r="N61" s="1094"/>
      <c r="O61" s="1094"/>
      <c r="P61" s="1094"/>
      <c r="Q61" s="1094"/>
      <c r="R61" s="1094"/>
      <c r="S61" s="1094"/>
      <c r="T61" s="1094"/>
    </row>
    <row r="62" spans="1:20" ht="14.1" customHeight="1">
      <c r="A62" s="1094"/>
      <c r="B62" s="1094"/>
      <c r="C62" s="1094"/>
      <c r="D62" s="1094"/>
      <c r="E62" s="1094"/>
      <c r="F62" s="1094"/>
      <c r="G62" s="1094"/>
      <c r="H62" s="1094"/>
      <c r="I62" s="1094"/>
      <c r="J62" s="1094"/>
      <c r="K62" s="1094"/>
      <c r="L62" s="1094"/>
      <c r="M62" s="1094"/>
      <c r="N62" s="1094"/>
      <c r="O62" s="1094"/>
      <c r="P62" s="1094"/>
      <c r="Q62" s="1094"/>
      <c r="R62" s="1094"/>
      <c r="S62" s="1094"/>
      <c r="T62" s="1094"/>
    </row>
    <row r="63" spans="1:20" ht="14.1" customHeight="1">
      <c r="A63" s="1025"/>
      <c r="B63" s="1025"/>
      <c r="C63" s="1025"/>
      <c r="D63" s="1025"/>
      <c r="E63" s="1025"/>
      <c r="F63" s="1025"/>
      <c r="G63" s="1025"/>
      <c r="H63" s="1025"/>
      <c r="I63" s="1025"/>
      <c r="J63" s="1025"/>
      <c r="K63" s="1025"/>
      <c r="L63" s="1025"/>
      <c r="M63" s="1025"/>
      <c r="N63" s="1025"/>
      <c r="O63" s="1025"/>
      <c r="P63" s="1025"/>
      <c r="Q63" s="1025"/>
      <c r="R63" s="1025"/>
      <c r="S63" s="1025"/>
      <c r="T63" s="1025"/>
    </row>
    <row r="64" spans="1:20" ht="14.1" customHeight="1">
      <c r="A64" s="1094" t="s">
        <v>574</v>
      </c>
      <c r="B64" s="1094"/>
      <c r="C64" s="1094"/>
      <c r="D64" s="1094"/>
      <c r="E64" s="1094"/>
      <c r="F64" s="1094"/>
      <c r="G64" s="1094"/>
      <c r="H64" s="1094"/>
      <c r="I64" s="1094"/>
      <c r="J64" s="1094"/>
      <c r="K64" s="1094"/>
      <c r="L64" s="1094"/>
      <c r="M64" s="1094"/>
      <c r="N64" s="1094"/>
      <c r="O64" s="1094"/>
      <c r="P64" s="1094"/>
      <c r="Q64" s="1094"/>
      <c r="R64" s="1094"/>
      <c r="S64" s="1094"/>
      <c r="T64" s="1094"/>
    </row>
    <row r="65" spans="1:20" ht="14.1" customHeight="1">
      <c r="A65" s="1094"/>
      <c r="B65" s="1094"/>
      <c r="C65" s="1094"/>
      <c r="D65" s="1094"/>
      <c r="E65" s="1094"/>
      <c r="F65" s="1094"/>
      <c r="G65" s="1094"/>
      <c r="H65" s="1094"/>
      <c r="I65" s="1094"/>
      <c r="J65" s="1094"/>
      <c r="K65" s="1094"/>
      <c r="L65" s="1094"/>
      <c r="M65" s="1094"/>
      <c r="N65" s="1094"/>
      <c r="O65" s="1094"/>
      <c r="P65" s="1094"/>
      <c r="Q65" s="1094"/>
      <c r="R65" s="1094"/>
      <c r="S65" s="1094"/>
      <c r="T65" s="1094"/>
    </row>
    <row r="66" spans="1:20" ht="13.8">
      <c r="A66" s="948"/>
      <c r="B66" s="948"/>
      <c r="C66" s="948"/>
      <c r="D66" s="948"/>
      <c r="E66" s="948"/>
      <c r="F66" s="948"/>
      <c r="G66" s="948"/>
      <c r="H66" s="948"/>
      <c r="I66" s="948"/>
      <c r="J66" s="948"/>
      <c r="K66" s="948"/>
      <c r="L66" s="948"/>
      <c r="M66" s="948"/>
      <c r="N66" s="948"/>
      <c r="O66" s="948"/>
      <c r="P66" s="948"/>
      <c r="Q66" s="948"/>
      <c r="R66" s="948"/>
      <c r="S66" s="948"/>
      <c r="T66" s="807"/>
    </row>
    <row r="67" spans="1:20" ht="13.8">
      <c r="A67" s="807"/>
      <c r="B67" s="807"/>
      <c r="C67" s="807"/>
      <c r="D67" s="807"/>
      <c r="E67" s="807"/>
      <c r="F67" s="807"/>
      <c r="G67" s="807"/>
      <c r="H67" s="807"/>
      <c r="I67" s="807"/>
      <c r="J67" s="807"/>
      <c r="K67" s="807"/>
      <c r="L67" s="807"/>
      <c r="M67" s="807"/>
      <c r="N67" s="807"/>
      <c r="O67" s="807"/>
      <c r="P67" s="807"/>
      <c r="Q67" s="807"/>
      <c r="R67" s="807"/>
      <c r="S67" s="807"/>
      <c r="T67" s="807"/>
    </row>
    <row r="68" spans="1:20">
      <c r="A68" s="1102" t="s">
        <v>427</v>
      </c>
      <c r="B68" s="1102"/>
      <c r="C68" s="1102"/>
      <c r="D68" s="1102"/>
      <c r="E68" s="1102"/>
      <c r="F68" s="1102"/>
      <c r="G68" s="1102"/>
      <c r="H68" s="1102"/>
      <c r="I68" s="1102"/>
      <c r="J68" s="1102"/>
      <c r="K68" s="1102"/>
      <c r="L68" s="1102"/>
      <c r="M68" s="1102"/>
      <c r="N68" s="1102"/>
      <c r="O68" s="1102"/>
      <c r="P68" s="1102"/>
      <c r="Q68" s="1102"/>
      <c r="R68" s="1102"/>
      <c r="S68" s="1102"/>
    </row>
    <row r="69" spans="1:20">
      <c r="A69" s="1102"/>
      <c r="B69" s="1102"/>
      <c r="C69" s="1102"/>
      <c r="D69" s="1102"/>
      <c r="E69" s="1102"/>
      <c r="F69" s="1102"/>
      <c r="G69" s="1102"/>
      <c r="H69" s="1102"/>
      <c r="I69" s="1102"/>
      <c r="J69" s="1102"/>
      <c r="K69" s="1102"/>
      <c r="L69" s="1102"/>
      <c r="M69" s="1102"/>
      <c r="N69" s="1102"/>
      <c r="O69" s="1102"/>
      <c r="P69" s="1102"/>
      <c r="Q69" s="1102"/>
      <c r="R69" s="1102"/>
      <c r="S69" s="1102"/>
    </row>
    <row r="71" spans="1:20">
      <c r="A71" s="950" t="s">
        <v>355</v>
      </c>
    </row>
    <row r="72" spans="1:20">
      <c r="A72" s="954" t="s">
        <v>419</v>
      </c>
    </row>
    <row r="73" spans="1:20">
      <c r="A73" s="954" t="s">
        <v>420</v>
      </c>
    </row>
    <row r="74" spans="1:20">
      <c r="A74" s="954" t="s">
        <v>390</v>
      </c>
    </row>
  </sheetData>
  <mergeCells count="10">
    <mergeCell ref="A64:T65"/>
    <mergeCell ref="A68:S69"/>
    <mergeCell ref="A8:T11"/>
    <mergeCell ref="A13:T15"/>
    <mergeCell ref="A30:T41"/>
    <mergeCell ref="A42:T53"/>
    <mergeCell ref="A17:T19"/>
    <mergeCell ref="A25:T28"/>
    <mergeCell ref="A54:T62"/>
    <mergeCell ref="A21:T23"/>
  </mergeCells>
  <pageMargins left="0.7" right="0.7" top="0.75" bottom="0.75" header="0.3" footer="0.3"/>
  <pageSetup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pageSetUpPr fitToPage="1"/>
  </sheetPr>
  <dimension ref="A1:T60"/>
  <sheetViews>
    <sheetView showGridLines="0" view="pageBreakPreview" topLeftCell="A17" zoomScaleNormal="90" zoomScaleSheetLayoutView="100" workbookViewId="0">
      <selection activeCell="S36" sqref="S36:S41"/>
    </sheetView>
  </sheetViews>
  <sheetFormatPr defaultColWidth="9.109375" defaultRowHeight="13.8"/>
  <cols>
    <col min="1" max="3" width="1.6640625" style="39" customWidth="1"/>
    <col min="4" max="4" width="57.6640625" style="39" customWidth="1"/>
    <col min="5" max="5" width="1.6640625" style="386" customWidth="1"/>
    <col min="6" max="6" width="1.6640625" style="224" customWidth="1"/>
    <col min="7" max="7" width="17.88671875" style="39" customWidth="1"/>
    <col min="8" max="9" width="1.6640625" style="224" customWidth="1"/>
    <col min="10" max="10" width="20" style="134" customWidth="1"/>
    <col min="11" max="11" width="1.6640625" style="224" customWidth="1"/>
    <col min="12" max="12" width="1.6640625" style="224" hidden="1" customWidth="1"/>
    <col min="13" max="13" width="21.33203125" style="134" hidden="1" customWidth="1"/>
    <col min="14" max="14" width="1.6640625" style="546" hidden="1" customWidth="1"/>
    <col min="15" max="15" width="1.6640625" style="546" customWidth="1"/>
    <col min="16" max="16" width="17.88671875" style="134" customWidth="1"/>
    <col min="17" max="18" width="1.6640625" style="224" customWidth="1"/>
    <col min="19" max="19" width="17.88671875" style="39" customWidth="1"/>
    <col min="20" max="20" width="16.88671875" style="204" bestFit="1" customWidth="1"/>
    <col min="21" max="16384" width="9.109375" style="39"/>
  </cols>
  <sheetData>
    <row r="1" spans="1:20" s="270" customFormat="1" ht="18" customHeight="1">
      <c r="A1" s="110" t="e">
        <f>#REF!</f>
        <v>#REF!</v>
      </c>
      <c r="B1" s="110"/>
      <c r="C1" s="110"/>
      <c r="D1" s="110"/>
      <c r="E1" s="272"/>
      <c r="F1" s="384"/>
      <c r="G1" s="110"/>
      <c r="H1" s="384"/>
      <c r="I1" s="384"/>
      <c r="J1" s="110"/>
      <c r="K1" s="384"/>
      <c r="L1" s="384"/>
      <c r="M1" s="110"/>
      <c r="N1" s="469"/>
      <c r="O1" s="469"/>
      <c r="P1" s="110"/>
      <c r="Q1" s="384"/>
      <c r="R1" s="384"/>
      <c r="T1" s="466"/>
    </row>
    <row r="2" spans="1:20" s="270" customFormat="1" ht="18" customHeight="1">
      <c r="A2" s="168" t="s">
        <v>428</v>
      </c>
      <c r="B2" s="168"/>
      <c r="C2" s="168"/>
      <c r="D2" s="168"/>
      <c r="E2" s="272"/>
      <c r="F2" s="384"/>
      <c r="G2" s="168"/>
      <c r="H2" s="384"/>
      <c r="I2" s="384"/>
      <c r="J2" s="420"/>
      <c r="K2" s="469"/>
      <c r="L2" s="469"/>
      <c r="M2" s="420"/>
      <c r="N2" s="469"/>
      <c r="O2" s="469"/>
      <c r="P2" s="420"/>
      <c r="Q2" s="469"/>
      <c r="R2" s="469"/>
      <c r="T2" s="466"/>
    </row>
    <row r="3" spans="1:20" s="424" customFormat="1" ht="18" customHeight="1">
      <c r="A3" s="992" t="e">
        <f>#REF!</f>
        <v>#REF!</v>
      </c>
      <c r="B3" s="992"/>
      <c r="C3" s="992"/>
      <c r="D3" s="992"/>
      <c r="E3" s="272"/>
      <c r="F3" s="272"/>
      <c r="G3" s="992"/>
      <c r="H3" s="272"/>
      <c r="I3" s="272"/>
      <c r="J3" s="423"/>
      <c r="K3" s="470"/>
      <c r="L3" s="470"/>
      <c r="M3" s="423"/>
      <c r="N3" s="470"/>
      <c r="O3" s="470"/>
      <c r="P3" s="423"/>
      <c r="Q3" s="470"/>
      <c r="R3" s="470"/>
      <c r="T3" s="467"/>
    </row>
    <row r="4" spans="1:20" s="411" customFormat="1" ht="19.5" customHeight="1" thickBot="1">
      <c r="A4" s="1064" t="s">
        <v>55</v>
      </c>
      <c r="B4" s="1064"/>
      <c r="C4" s="1064"/>
      <c r="D4" s="1064"/>
      <c r="E4" s="601"/>
      <c r="F4" s="601"/>
      <c r="G4" s="993"/>
      <c r="H4" s="471"/>
      <c r="I4" s="471"/>
      <c r="J4" s="426"/>
      <c r="K4" s="471"/>
      <c r="L4" s="471"/>
      <c r="M4" s="426"/>
      <c r="N4" s="445"/>
      <c r="O4" s="445"/>
      <c r="P4" s="426"/>
      <c r="Q4" s="471"/>
      <c r="R4" s="471"/>
      <c r="S4" s="427" t="s">
        <v>429</v>
      </c>
      <c r="T4" s="468"/>
    </row>
    <row r="5" spans="1:20" ht="15" customHeight="1">
      <c r="A5" s="113"/>
      <c r="B5" s="113"/>
      <c r="C5" s="113"/>
      <c r="D5" s="114"/>
      <c r="E5" s="602"/>
      <c r="F5" s="591"/>
      <c r="G5" s="114"/>
      <c r="H5" s="385"/>
      <c r="I5" s="385"/>
      <c r="J5" s="17"/>
      <c r="M5" s="17"/>
      <c r="P5" s="17"/>
    </row>
    <row r="6" spans="1:20" ht="16.5" customHeight="1">
      <c r="A6" s="113"/>
      <c r="B6" s="113"/>
      <c r="C6" s="113"/>
      <c r="D6" s="114"/>
      <c r="E6" s="602"/>
      <c r="F6" s="591"/>
      <c r="G6" s="12"/>
      <c r="I6" s="1110" t="s">
        <v>430</v>
      </c>
      <c r="J6" s="1110"/>
      <c r="K6" s="1110"/>
      <c r="L6" s="1110"/>
      <c r="M6" s="1110"/>
      <c r="N6" s="1110"/>
      <c r="O6" s="1110"/>
      <c r="P6" s="1110"/>
      <c r="Q6" s="407"/>
      <c r="R6" s="407"/>
      <c r="S6" s="307"/>
    </row>
    <row r="7" spans="1:20" s="116" customFormat="1" ht="9" customHeight="1">
      <c r="A7" s="234"/>
      <c r="B7" s="234"/>
      <c r="C7" s="234"/>
      <c r="D7" s="230"/>
      <c r="E7" s="602"/>
      <c r="F7" s="602"/>
      <c r="G7" s="34"/>
      <c r="H7" s="386"/>
      <c r="I7" s="407"/>
      <c r="J7" s="407"/>
      <c r="K7" s="407"/>
      <c r="L7" s="407"/>
      <c r="M7" s="407"/>
      <c r="N7" s="407"/>
      <c r="O7" s="407"/>
      <c r="P7" s="407"/>
      <c r="Q7" s="407"/>
      <c r="R7" s="407"/>
      <c r="S7" s="307"/>
      <c r="T7" s="229"/>
    </row>
    <row r="8" spans="1:20" ht="15" customHeight="1">
      <c r="A8" s="113"/>
      <c r="B8" s="113"/>
      <c r="C8" s="113"/>
      <c r="D8" s="114"/>
      <c r="E8" s="602"/>
      <c r="F8" s="591"/>
      <c r="G8" s="990" t="s">
        <v>98</v>
      </c>
      <c r="H8" s="1065"/>
      <c r="I8" s="994"/>
      <c r="J8" s="998"/>
      <c r="K8" s="994"/>
      <c r="L8" s="1069" t="s">
        <v>431</v>
      </c>
      <c r="M8" s="1069"/>
      <c r="N8" s="994"/>
      <c r="O8" s="1069" t="s">
        <v>432</v>
      </c>
      <c r="P8" s="1069"/>
      <c r="S8" s="990"/>
    </row>
    <row r="9" spans="1:20" ht="15" customHeight="1">
      <c r="A9" s="113"/>
      <c r="B9" s="113"/>
      <c r="C9" s="113"/>
      <c r="D9" s="114"/>
      <c r="F9" s="1061" t="s">
        <v>433</v>
      </c>
      <c r="G9" s="1061"/>
      <c r="H9" s="1065"/>
      <c r="I9" s="1069" t="s">
        <v>434</v>
      </c>
      <c r="J9" s="1069"/>
      <c r="K9" s="994"/>
      <c r="L9" s="1069" t="s">
        <v>435</v>
      </c>
      <c r="M9" s="1069"/>
      <c r="N9" s="994"/>
      <c r="O9" s="1069" t="s">
        <v>436</v>
      </c>
      <c r="P9" s="1069"/>
      <c r="S9" s="990"/>
    </row>
    <row r="10" spans="1:20" ht="15" customHeight="1">
      <c r="A10" s="113"/>
      <c r="B10" s="113"/>
      <c r="C10" s="113"/>
      <c r="D10" s="114"/>
      <c r="F10" s="1062" t="s">
        <v>437</v>
      </c>
      <c r="G10" s="1062"/>
      <c r="H10" s="1065"/>
      <c r="I10" s="1070" t="s">
        <v>438</v>
      </c>
      <c r="J10" s="1070"/>
      <c r="K10" s="25"/>
      <c r="L10" s="1070" t="s">
        <v>63</v>
      </c>
      <c r="M10" s="1070"/>
      <c r="N10" s="994"/>
      <c r="O10" s="1070" t="s">
        <v>439</v>
      </c>
      <c r="P10" s="1070"/>
      <c r="R10" s="1062" t="s">
        <v>66</v>
      </c>
      <c r="S10" s="1062"/>
    </row>
    <row r="11" spans="1:20" ht="15" customHeight="1">
      <c r="A11" s="1067" t="s">
        <v>67</v>
      </c>
      <c r="B11" s="1068"/>
      <c r="C11" s="1068"/>
      <c r="D11" s="1068"/>
      <c r="G11" s="117"/>
      <c r="H11" s="386"/>
      <c r="I11" s="386"/>
      <c r="J11" s="117"/>
      <c r="K11" s="386"/>
      <c r="L11" s="386"/>
      <c r="M11" s="117"/>
      <c r="P11" s="117"/>
      <c r="Q11" s="386"/>
      <c r="R11" s="386"/>
    </row>
    <row r="12" spans="1:20" ht="12.75" customHeight="1">
      <c r="A12" s="12" t="s">
        <v>149</v>
      </c>
      <c r="B12" s="13"/>
      <c r="C12" s="13"/>
      <c r="D12" s="13"/>
      <c r="E12" s="521"/>
      <c r="F12" s="516" t="s">
        <v>2</v>
      </c>
      <c r="G12" s="305">
        <v>490842</v>
      </c>
      <c r="H12" s="402"/>
      <c r="I12" s="402" t="s">
        <v>2</v>
      </c>
      <c r="J12" s="305">
        <v>0</v>
      </c>
      <c r="K12" s="402"/>
      <c r="L12" s="402" t="s">
        <v>2</v>
      </c>
      <c r="M12" s="210">
        <v>0</v>
      </c>
      <c r="N12" s="402"/>
      <c r="O12" s="402" t="s">
        <v>2</v>
      </c>
      <c r="P12" s="305">
        <v>0</v>
      </c>
      <c r="Q12" s="395"/>
      <c r="R12" s="395" t="s">
        <v>2</v>
      </c>
      <c r="S12" s="305">
        <f>SUM(G12:P12)</f>
        <v>490842</v>
      </c>
      <c r="T12" s="219"/>
    </row>
    <row r="13" spans="1:20" ht="12.75" customHeight="1">
      <c r="A13" s="12" t="s">
        <v>440</v>
      </c>
      <c r="B13" s="13"/>
      <c r="C13" s="13"/>
      <c r="D13" s="13"/>
      <c r="E13" s="521"/>
      <c r="F13" s="516"/>
      <c r="G13" s="147">
        <v>0</v>
      </c>
      <c r="H13" s="396"/>
      <c r="I13" s="396"/>
      <c r="J13" s="305">
        <v>1307349</v>
      </c>
      <c r="K13" s="402"/>
      <c r="L13" s="402"/>
      <c r="M13" s="210">
        <v>0</v>
      </c>
      <c r="N13" s="403"/>
      <c r="O13" s="403"/>
      <c r="P13" s="305">
        <v>2513968</v>
      </c>
      <c r="Q13" s="396"/>
      <c r="R13" s="396"/>
      <c r="S13" s="305">
        <f>SUM(G13:P13)</f>
        <v>3821317</v>
      </c>
      <c r="T13" s="219"/>
    </row>
    <row r="14" spans="1:20" s="111" customFormat="1" ht="12.75" customHeight="1">
      <c r="A14" s="80" t="s">
        <v>70</v>
      </c>
      <c r="B14" s="6"/>
      <c r="C14" s="6"/>
      <c r="D14" s="6"/>
      <c r="E14" s="560"/>
      <c r="F14" s="289"/>
      <c r="G14" s="305">
        <v>15635</v>
      </c>
      <c r="H14" s="397"/>
      <c r="I14" s="397"/>
      <c r="J14" s="147">
        <v>0</v>
      </c>
      <c r="K14" s="403"/>
      <c r="L14" s="403"/>
      <c r="M14" s="147">
        <v>0</v>
      </c>
      <c r="N14" s="403"/>
      <c r="O14" s="403"/>
      <c r="P14" s="147">
        <v>0</v>
      </c>
      <c r="Q14" s="397"/>
      <c r="R14" s="397"/>
      <c r="S14" s="305">
        <f>SUM(G14:P14)</f>
        <v>15635</v>
      </c>
      <c r="T14" s="203"/>
    </row>
    <row r="15" spans="1:20" ht="12.75" customHeight="1">
      <c r="A15" s="13" t="s">
        <v>73</v>
      </c>
      <c r="C15" s="13"/>
      <c r="D15" s="13"/>
      <c r="E15" s="521"/>
      <c r="F15" s="516"/>
      <c r="G15" s="305">
        <v>69</v>
      </c>
      <c r="H15" s="396"/>
      <c r="I15" s="396"/>
      <c r="J15" s="305">
        <v>379</v>
      </c>
      <c r="K15" s="402"/>
      <c r="L15" s="402"/>
      <c r="M15" s="210">
        <v>0</v>
      </c>
      <c r="N15" s="403"/>
      <c r="O15" s="403"/>
      <c r="P15" s="305">
        <v>2284</v>
      </c>
      <c r="Q15" s="396"/>
      <c r="R15" s="396"/>
      <c r="S15" s="305">
        <f t="shared" ref="S15:S16" si="0">SUM(G15:P15)</f>
        <v>2732</v>
      </c>
    </row>
    <row r="16" spans="1:20" ht="12.75" customHeight="1">
      <c r="A16" s="12" t="s">
        <v>76</v>
      </c>
      <c r="B16" s="13"/>
      <c r="C16" s="13"/>
      <c r="D16" s="13"/>
      <c r="E16" s="521"/>
      <c r="F16" s="517"/>
      <c r="G16" s="306">
        <v>49095</v>
      </c>
      <c r="H16" s="396"/>
      <c r="I16" s="517"/>
      <c r="J16" s="148">
        <v>0</v>
      </c>
      <c r="K16" s="402"/>
      <c r="L16" s="517"/>
      <c r="M16" s="148">
        <v>0</v>
      </c>
      <c r="N16" s="403"/>
      <c r="O16" s="517"/>
      <c r="P16" s="148">
        <v>0</v>
      </c>
      <c r="Q16" s="396"/>
      <c r="R16" s="517"/>
      <c r="S16" s="306">
        <f t="shared" si="0"/>
        <v>49095</v>
      </c>
    </row>
    <row r="17" spans="1:19" ht="7.5" customHeight="1">
      <c r="A17" s="12"/>
      <c r="B17" s="12"/>
      <c r="C17" s="12"/>
      <c r="D17" s="14"/>
      <c r="E17" s="603"/>
      <c r="F17" s="593"/>
      <c r="G17" s="213"/>
      <c r="H17" s="396"/>
      <c r="I17" s="593"/>
      <c r="J17" s="213"/>
      <c r="K17" s="405"/>
      <c r="L17" s="593"/>
      <c r="M17" s="213"/>
      <c r="N17" s="284"/>
      <c r="O17" s="593"/>
      <c r="P17" s="213"/>
      <c r="Q17" s="396"/>
      <c r="R17" s="593"/>
      <c r="S17" s="213"/>
    </row>
    <row r="18" spans="1:19" ht="15.75" customHeight="1">
      <c r="A18" s="12"/>
      <c r="B18" s="13"/>
      <c r="C18" s="13" t="s">
        <v>79</v>
      </c>
      <c r="D18" s="13"/>
      <c r="E18" s="521"/>
      <c r="F18" s="517"/>
      <c r="G18" s="306">
        <f>SUM(G12:G16)</f>
        <v>555641</v>
      </c>
      <c r="H18" s="396"/>
      <c r="I18" s="517"/>
      <c r="J18" s="306">
        <f>SUM(J12:J16)</f>
        <v>1307728</v>
      </c>
      <c r="K18" s="402"/>
      <c r="L18" s="517"/>
      <c r="M18" s="148">
        <f>SUM(M12:M16)</f>
        <v>0</v>
      </c>
      <c r="N18" s="403"/>
      <c r="O18" s="517"/>
      <c r="P18" s="306">
        <f>SUM(P12:P16)</f>
        <v>2516252</v>
      </c>
      <c r="Q18" s="396"/>
      <c r="R18" s="517"/>
      <c r="S18" s="306">
        <f>SUM(S12:S16)</f>
        <v>4379621</v>
      </c>
    </row>
    <row r="19" spans="1:19" ht="9" customHeight="1">
      <c r="A19" s="12"/>
      <c r="B19" s="12"/>
      <c r="C19" s="12"/>
      <c r="D19" s="14"/>
      <c r="E19" s="603"/>
      <c r="F19" s="593"/>
      <c r="G19" s="213"/>
      <c r="H19" s="396"/>
      <c r="I19" s="593"/>
      <c r="J19" s="213"/>
      <c r="K19" s="405"/>
      <c r="L19" s="593"/>
      <c r="M19" s="213"/>
      <c r="N19" s="284"/>
      <c r="O19" s="593"/>
      <c r="P19" s="213"/>
      <c r="Q19" s="396"/>
      <c r="R19" s="593"/>
      <c r="S19" s="213"/>
    </row>
    <row r="20" spans="1:19" ht="15" customHeight="1">
      <c r="A20" s="1067" t="s">
        <v>80</v>
      </c>
      <c r="B20" s="1068"/>
      <c r="C20" s="1068"/>
      <c r="D20" s="1068"/>
      <c r="G20" s="213"/>
      <c r="H20" s="396"/>
      <c r="J20" s="213"/>
      <c r="K20" s="405"/>
      <c r="M20" s="213"/>
      <c r="N20" s="284"/>
      <c r="O20" s="224"/>
      <c r="P20" s="213"/>
      <c r="Q20" s="396"/>
      <c r="S20" s="213"/>
    </row>
    <row r="21" spans="1:19" ht="15.75" customHeight="1">
      <c r="B21" s="12" t="s">
        <v>441</v>
      </c>
      <c r="C21" s="13"/>
      <c r="D21" s="13"/>
      <c r="E21" s="521"/>
      <c r="F21" s="517"/>
      <c r="G21" s="211">
        <v>0</v>
      </c>
      <c r="H21" s="396"/>
      <c r="I21" s="517"/>
      <c r="J21" s="211">
        <v>0</v>
      </c>
      <c r="K21" s="402"/>
      <c r="L21" s="517"/>
      <c r="M21" s="211">
        <v>0</v>
      </c>
      <c r="N21" s="403"/>
      <c r="O21" s="517"/>
      <c r="P21" s="211">
        <v>0</v>
      </c>
      <c r="Q21" s="396"/>
      <c r="R21" s="517"/>
      <c r="S21" s="211">
        <f>SUM(G21:P21)</f>
        <v>0</v>
      </c>
    </row>
    <row r="22" spans="1:19" ht="7.5" customHeight="1">
      <c r="A22" s="12"/>
      <c r="B22" s="12"/>
      <c r="C22" s="12"/>
      <c r="D22" s="14"/>
      <c r="E22" s="603"/>
      <c r="F22" s="593"/>
      <c r="G22" s="213"/>
      <c r="H22" s="396"/>
      <c r="I22" s="593"/>
      <c r="J22" s="213"/>
      <c r="K22" s="405"/>
      <c r="L22" s="593"/>
      <c r="M22" s="213"/>
      <c r="N22" s="284"/>
      <c r="O22" s="593"/>
      <c r="P22" s="213"/>
      <c r="Q22" s="396"/>
      <c r="R22" s="593"/>
      <c r="S22" s="213"/>
    </row>
    <row r="23" spans="1:19" ht="14.4" thickBot="1">
      <c r="A23" s="12"/>
      <c r="B23" s="12"/>
      <c r="C23" s="12" t="s">
        <v>442</v>
      </c>
      <c r="D23" s="14"/>
      <c r="E23" s="603"/>
      <c r="F23" s="605" t="s">
        <v>2</v>
      </c>
      <c r="G23" s="680">
        <f>+G18+G21</f>
        <v>555641</v>
      </c>
      <c r="H23" s="405"/>
      <c r="I23" s="605" t="s">
        <v>2</v>
      </c>
      <c r="J23" s="680">
        <f>+J18+J21</f>
        <v>1307728</v>
      </c>
      <c r="K23" s="405"/>
      <c r="L23" s="605" t="s">
        <v>2</v>
      </c>
      <c r="M23" s="218">
        <f>+M18+M21</f>
        <v>0</v>
      </c>
      <c r="N23" s="284"/>
      <c r="O23" s="605" t="s">
        <v>2</v>
      </c>
      <c r="P23" s="680">
        <f>+P18+P21</f>
        <v>2516252</v>
      </c>
      <c r="Q23" s="405"/>
      <c r="R23" s="605" t="s">
        <v>2</v>
      </c>
      <c r="S23" s="680">
        <f>+S18+S21</f>
        <v>4379621</v>
      </c>
    </row>
    <row r="24" spans="1:19" ht="7.5" customHeight="1" thickTop="1">
      <c r="A24" s="12"/>
      <c r="B24" s="12"/>
      <c r="C24" s="12"/>
      <c r="D24" s="14"/>
      <c r="E24" s="603"/>
      <c r="F24" s="593"/>
      <c r="G24" s="213"/>
      <c r="H24" s="383"/>
      <c r="I24" s="593"/>
      <c r="J24" s="213"/>
      <c r="K24" s="405"/>
      <c r="L24" s="593"/>
      <c r="M24" s="213"/>
      <c r="N24" s="284"/>
      <c r="O24" s="593"/>
      <c r="P24" s="213"/>
      <c r="Q24" s="383"/>
      <c r="R24" s="593"/>
      <c r="S24" s="213"/>
    </row>
    <row r="25" spans="1:19" ht="15" customHeight="1">
      <c r="A25" s="996" t="s">
        <v>83</v>
      </c>
      <c r="B25" s="19"/>
      <c r="C25" s="19"/>
      <c r="D25" s="14"/>
      <c r="E25" s="603"/>
      <c r="F25" s="593"/>
      <c r="G25" s="212"/>
      <c r="H25" s="383"/>
      <c r="I25" s="593"/>
      <c r="J25" s="212"/>
      <c r="K25" s="405"/>
      <c r="L25" s="593"/>
      <c r="M25" s="212"/>
      <c r="N25" s="284"/>
      <c r="O25" s="593"/>
      <c r="P25" s="212"/>
      <c r="Q25" s="383"/>
      <c r="R25" s="593"/>
      <c r="S25" s="212"/>
    </row>
    <row r="26" spans="1:19" hidden="1">
      <c r="A26" s="12" t="s">
        <v>84</v>
      </c>
      <c r="B26" s="19"/>
      <c r="C26" s="19"/>
      <c r="D26" s="14"/>
      <c r="E26" s="603"/>
      <c r="F26" s="593"/>
      <c r="G26" s="212"/>
      <c r="H26" s="383"/>
      <c r="I26" s="593"/>
      <c r="J26" s="212"/>
      <c r="K26" s="405"/>
      <c r="L26" s="593"/>
      <c r="M26" s="212"/>
      <c r="N26" s="284"/>
      <c r="O26" s="593"/>
      <c r="P26" s="212"/>
      <c r="Q26" s="383"/>
      <c r="R26" s="593"/>
      <c r="S26" s="212"/>
    </row>
    <row r="27" spans="1:19" ht="12.75" hidden="1" customHeight="1">
      <c r="A27" s="995" t="s">
        <v>85</v>
      </c>
      <c r="C27" s="19"/>
      <c r="D27" s="14"/>
      <c r="E27" s="603"/>
      <c r="F27" s="593" t="s">
        <v>2</v>
      </c>
      <c r="G27" s="210">
        <v>0</v>
      </c>
      <c r="H27" s="395"/>
      <c r="I27" s="593" t="s">
        <v>2</v>
      </c>
      <c r="J27" s="210">
        <v>0</v>
      </c>
      <c r="K27" s="395"/>
      <c r="L27" s="593" t="s">
        <v>2</v>
      </c>
      <c r="M27" s="210">
        <v>0</v>
      </c>
      <c r="N27" s="607"/>
      <c r="O27" s="593" t="s">
        <v>2</v>
      </c>
      <c r="P27" s="210">
        <v>0</v>
      </c>
      <c r="Q27" s="395"/>
      <c r="R27" s="593" t="s">
        <v>2</v>
      </c>
      <c r="S27" s="210">
        <f t="shared" ref="S27:S28" si="1">SUM(G27:P27)</f>
        <v>0</v>
      </c>
    </row>
    <row r="28" spans="1:19" ht="12.75" customHeight="1">
      <c r="A28" s="12" t="s">
        <v>86</v>
      </c>
      <c r="B28" s="995"/>
      <c r="C28" s="19"/>
      <c r="D28" s="14"/>
      <c r="E28" s="603"/>
      <c r="F28" s="592"/>
      <c r="G28" s="211">
        <v>15635</v>
      </c>
      <c r="H28" s="396"/>
      <c r="I28" s="592"/>
      <c r="J28" s="148">
        <v>0</v>
      </c>
      <c r="K28" s="402"/>
      <c r="L28" s="592"/>
      <c r="M28" s="148">
        <v>0</v>
      </c>
      <c r="N28" s="403"/>
      <c r="O28" s="592"/>
      <c r="P28" s="148">
        <v>0</v>
      </c>
      <c r="Q28" s="396"/>
      <c r="R28" s="592"/>
      <c r="S28" s="211">
        <f t="shared" si="1"/>
        <v>15635</v>
      </c>
    </row>
    <row r="29" spans="1:19" ht="7.5" customHeight="1">
      <c r="A29" s="12"/>
      <c r="B29" s="12"/>
      <c r="C29" s="12"/>
      <c r="D29" s="12"/>
      <c r="E29" s="25"/>
      <c r="F29" s="24"/>
      <c r="G29" s="210"/>
      <c r="H29" s="396"/>
      <c r="I29" s="24"/>
      <c r="J29" s="215"/>
      <c r="K29" s="402"/>
      <c r="L29" s="24"/>
      <c r="M29" s="215"/>
      <c r="N29" s="403"/>
      <c r="O29" s="24"/>
      <c r="P29" s="215"/>
      <c r="Q29" s="396"/>
      <c r="R29" s="24"/>
      <c r="S29" s="210"/>
    </row>
    <row r="30" spans="1:19">
      <c r="A30" s="12"/>
      <c r="B30" s="12"/>
      <c r="C30" s="12" t="s">
        <v>89</v>
      </c>
      <c r="D30" s="12"/>
      <c r="E30" s="25"/>
      <c r="F30" s="503"/>
      <c r="G30" s="211">
        <f>SUM(G27:G28)</f>
        <v>15635</v>
      </c>
      <c r="H30" s="396"/>
      <c r="I30" s="503"/>
      <c r="J30" s="211">
        <v>0</v>
      </c>
      <c r="K30" s="402"/>
      <c r="L30" s="503"/>
      <c r="M30" s="211">
        <v>0</v>
      </c>
      <c r="N30" s="402"/>
      <c r="O30" s="503"/>
      <c r="P30" s="211">
        <v>0</v>
      </c>
      <c r="Q30" s="396"/>
      <c r="R30" s="503"/>
      <c r="S30" s="211">
        <f>SUM(S27:S28)</f>
        <v>15635</v>
      </c>
    </row>
    <row r="31" spans="1:19" ht="7.5" customHeight="1">
      <c r="A31" s="12"/>
      <c r="B31" s="12"/>
      <c r="C31" s="12"/>
      <c r="D31" s="12"/>
      <c r="E31" s="25"/>
      <c r="F31" s="24"/>
      <c r="G31" s="215"/>
      <c r="H31" s="396"/>
      <c r="I31" s="24"/>
      <c r="J31" s="213"/>
      <c r="K31" s="405"/>
      <c r="L31" s="24"/>
      <c r="M31" s="213"/>
      <c r="N31" s="284"/>
      <c r="O31" s="24"/>
      <c r="P31" s="213"/>
      <c r="Q31" s="396"/>
      <c r="R31" s="24"/>
      <c r="S31" s="215"/>
    </row>
    <row r="32" spans="1:19" ht="15" customHeight="1">
      <c r="A32" s="996" t="s">
        <v>90</v>
      </c>
      <c r="B32" s="19"/>
      <c r="C32" s="19"/>
      <c r="D32" s="14"/>
      <c r="E32" s="603"/>
      <c r="F32" s="593"/>
      <c r="G32" s="212"/>
      <c r="H32" s="396"/>
      <c r="I32" s="593"/>
      <c r="J32" s="212"/>
      <c r="K32" s="405"/>
      <c r="L32" s="593"/>
      <c r="M32" s="212"/>
      <c r="N32" s="284"/>
      <c r="O32" s="593"/>
      <c r="P32" s="212"/>
      <c r="Q32" s="396"/>
      <c r="R32" s="593"/>
      <c r="S32" s="212"/>
    </row>
    <row r="33" spans="1:20">
      <c r="A33" s="12"/>
      <c r="B33" s="12" t="s">
        <v>91</v>
      </c>
      <c r="C33" s="12"/>
      <c r="D33" s="12"/>
      <c r="E33" s="25"/>
      <c r="F33" s="503"/>
      <c r="G33" s="211">
        <v>0</v>
      </c>
      <c r="H33" s="396"/>
      <c r="I33" s="503"/>
      <c r="J33" s="211">
        <v>0</v>
      </c>
      <c r="K33" s="402"/>
      <c r="L33" s="503"/>
      <c r="M33" s="211">
        <v>0</v>
      </c>
      <c r="N33" s="402"/>
      <c r="O33" s="503"/>
      <c r="P33" s="211">
        <v>0</v>
      </c>
      <c r="Q33" s="396"/>
      <c r="R33" s="503"/>
      <c r="S33" s="211">
        <f>SUM(G33:P33)</f>
        <v>0</v>
      </c>
    </row>
    <row r="34" spans="1:20" ht="7.5" customHeight="1">
      <c r="A34" s="12"/>
      <c r="B34" s="12"/>
      <c r="C34" s="12"/>
      <c r="D34" s="12"/>
      <c r="E34" s="25"/>
      <c r="F34" s="24"/>
      <c r="G34" s="213"/>
      <c r="H34" s="396"/>
      <c r="I34" s="24"/>
      <c r="J34" s="212"/>
      <c r="K34" s="405"/>
      <c r="L34" s="24"/>
      <c r="M34" s="212"/>
      <c r="N34" s="284"/>
      <c r="O34" s="24"/>
      <c r="P34" s="212"/>
      <c r="Q34" s="396"/>
      <c r="R34" s="24"/>
      <c r="S34" s="213"/>
    </row>
    <row r="35" spans="1:20" s="200" customFormat="1" ht="15" customHeight="1">
      <c r="A35" s="996" t="s">
        <v>443</v>
      </c>
      <c r="B35" s="996"/>
      <c r="C35" s="996"/>
      <c r="D35" s="996"/>
      <c r="E35" s="604"/>
      <c r="F35" s="594"/>
      <c r="G35" s="216"/>
      <c r="H35" s="400"/>
      <c r="I35" s="594"/>
      <c r="J35" s="216"/>
      <c r="K35" s="400"/>
      <c r="L35" s="594"/>
      <c r="M35" s="216"/>
      <c r="N35" s="608"/>
      <c r="O35" s="594"/>
      <c r="P35" s="216"/>
      <c r="Q35" s="400"/>
      <c r="R35" s="594"/>
      <c r="S35" s="216"/>
      <c r="T35" s="204"/>
    </row>
    <row r="36" spans="1:20" s="200" customFormat="1" ht="12.75" customHeight="1">
      <c r="A36" s="996"/>
      <c r="B36" s="995" t="s">
        <v>9</v>
      </c>
      <c r="C36" s="996"/>
      <c r="D36" s="996"/>
      <c r="E36" s="604"/>
      <c r="F36" s="594"/>
      <c r="G36" s="210"/>
      <c r="H36" s="402"/>
      <c r="I36" s="594"/>
      <c r="J36" s="305">
        <v>1307728</v>
      </c>
      <c r="K36" s="402"/>
      <c r="L36" s="594"/>
      <c r="M36" s="210"/>
      <c r="N36" s="402"/>
      <c r="O36" s="594"/>
      <c r="P36" s="305">
        <v>2516252</v>
      </c>
      <c r="Q36" s="135"/>
      <c r="R36" s="594"/>
      <c r="S36" s="305">
        <f>SUM(G36:P36)</f>
        <v>3823980</v>
      </c>
      <c r="T36" s="204"/>
    </row>
    <row r="37" spans="1:20" s="200" customFormat="1" ht="12.75" customHeight="1">
      <c r="A37" s="996"/>
      <c r="B37" s="995" t="s">
        <v>10</v>
      </c>
      <c r="C37" s="996"/>
      <c r="D37" s="996"/>
      <c r="E37" s="604"/>
      <c r="F37" s="606"/>
      <c r="G37" s="306">
        <v>540006</v>
      </c>
      <c r="H37" s="400"/>
      <c r="I37" s="606"/>
      <c r="J37" s="148">
        <v>0</v>
      </c>
      <c r="K37" s="135"/>
      <c r="L37" s="606"/>
      <c r="M37" s="148">
        <v>0</v>
      </c>
      <c r="N37" s="258"/>
      <c r="O37" s="606"/>
      <c r="P37" s="148">
        <v>0</v>
      </c>
      <c r="Q37" s="135"/>
      <c r="R37" s="606"/>
      <c r="S37" s="306">
        <f>SUM(G37:P37)</f>
        <v>540006</v>
      </c>
      <c r="T37" s="204"/>
    </row>
    <row r="38" spans="1:20" s="200" customFormat="1" ht="10.5" customHeight="1">
      <c r="A38" s="995"/>
      <c r="B38" s="996"/>
      <c r="C38" s="996"/>
      <c r="D38" s="996"/>
      <c r="E38" s="604"/>
      <c r="F38" s="594"/>
      <c r="G38" s="216"/>
      <c r="H38" s="400"/>
      <c r="I38" s="594"/>
      <c r="J38" s="216"/>
      <c r="K38" s="400"/>
      <c r="L38" s="594"/>
      <c r="M38" s="216"/>
      <c r="N38" s="608"/>
      <c r="O38" s="594"/>
      <c r="P38" s="216"/>
      <c r="Q38" s="400"/>
      <c r="R38" s="594"/>
      <c r="S38" s="216"/>
      <c r="T38" s="204"/>
    </row>
    <row r="39" spans="1:20" s="200" customFormat="1" ht="12.75" customHeight="1">
      <c r="A39" s="995"/>
      <c r="B39" s="996"/>
      <c r="C39" s="995" t="s">
        <v>12</v>
      </c>
      <c r="D39" s="995"/>
      <c r="E39" s="25"/>
      <c r="F39" s="503"/>
      <c r="G39" s="306">
        <f>SUM(G36:G37)</f>
        <v>540006</v>
      </c>
      <c r="H39" s="405"/>
      <c r="I39" s="503"/>
      <c r="J39" s="306">
        <f>SUM(J36:J37)</f>
        <v>1307728</v>
      </c>
      <c r="K39" s="405"/>
      <c r="L39" s="503"/>
      <c r="M39" s="211">
        <f>SUM(M36:M37)</f>
        <v>0</v>
      </c>
      <c r="N39" s="284"/>
      <c r="O39" s="503"/>
      <c r="P39" s="306">
        <f>SUM(P36:P37)</f>
        <v>2516252</v>
      </c>
      <c r="Q39" s="405"/>
      <c r="R39" s="503"/>
      <c r="S39" s="306">
        <f>SUM(S36:S37)</f>
        <v>4363986</v>
      </c>
      <c r="T39" s="204"/>
    </row>
    <row r="40" spans="1:20" s="130" customFormat="1" ht="10.5" customHeight="1">
      <c r="A40" s="228"/>
      <c r="C40" s="228"/>
      <c r="D40" s="228"/>
      <c r="E40" s="25"/>
      <c r="F40" s="25"/>
      <c r="G40" s="210"/>
      <c r="H40" s="405"/>
      <c r="I40" s="25"/>
      <c r="J40" s="210"/>
      <c r="K40" s="405"/>
      <c r="L40" s="25"/>
      <c r="M40" s="210"/>
      <c r="N40" s="284"/>
      <c r="O40" s="25"/>
      <c r="P40" s="210"/>
      <c r="Q40" s="405"/>
      <c r="R40" s="25"/>
      <c r="S40" s="210"/>
      <c r="T40" s="229"/>
    </row>
    <row r="41" spans="1:20" s="200" customFormat="1" ht="15.75" customHeight="1" thickBot="1">
      <c r="A41" s="996"/>
      <c r="B41" s="996"/>
      <c r="C41" s="995" t="s">
        <v>93</v>
      </c>
      <c r="D41" s="995"/>
      <c r="E41" s="25"/>
      <c r="F41" s="504" t="s">
        <v>2</v>
      </c>
      <c r="G41" s="680">
        <f>G30+G33+G39</f>
        <v>555641</v>
      </c>
      <c r="H41" s="405"/>
      <c r="I41" s="504" t="s">
        <v>2</v>
      </c>
      <c r="J41" s="680">
        <f>J30+J33+J39</f>
        <v>1307728</v>
      </c>
      <c r="K41" s="498"/>
      <c r="L41" s="504" t="s">
        <v>2</v>
      </c>
      <c r="M41" s="218">
        <f>M30+M33+M39</f>
        <v>0</v>
      </c>
      <c r="N41" s="282"/>
      <c r="O41" s="504" t="s">
        <v>2</v>
      </c>
      <c r="P41" s="680">
        <f>P30+P33+P39</f>
        <v>2516252</v>
      </c>
      <c r="Q41" s="405"/>
      <c r="R41" s="504" t="s">
        <v>2</v>
      </c>
      <c r="S41" s="680">
        <f>S30+S33+S39</f>
        <v>4379621</v>
      </c>
      <c r="T41" s="220"/>
    </row>
    <row r="42" spans="1:20" s="200" customFormat="1" ht="9" customHeight="1" thickTop="1">
      <c r="A42" s="996"/>
      <c r="B42" s="996"/>
      <c r="C42" s="996"/>
      <c r="D42" s="996"/>
      <c r="E42" s="604"/>
      <c r="F42" s="594"/>
      <c r="G42" s="227"/>
      <c r="H42" s="400"/>
      <c r="I42" s="400"/>
      <c r="J42" s="216"/>
      <c r="K42" s="400"/>
      <c r="L42" s="400"/>
      <c r="M42" s="216"/>
      <c r="N42" s="609"/>
      <c r="O42" s="609"/>
      <c r="P42" s="216"/>
      <c r="Q42" s="400"/>
      <c r="R42" s="400"/>
      <c r="S42" s="227"/>
      <c r="T42" s="220"/>
    </row>
    <row r="43" spans="1:20" s="599" customFormat="1" ht="12.75" customHeight="1">
      <c r="A43" s="996"/>
      <c r="B43" s="996"/>
      <c r="C43" s="996"/>
      <c r="D43" s="996"/>
      <c r="E43" s="604"/>
      <c r="F43" s="594"/>
      <c r="G43" s="227"/>
      <c r="H43" s="400"/>
      <c r="I43" s="400"/>
      <c r="J43" s="216"/>
      <c r="K43" s="400"/>
      <c r="L43" s="400"/>
      <c r="M43" s="216"/>
      <c r="N43" s="609"/>
      <c r="O43" s="609"/>
      <c r="P43" s="216"/>
      <c r="Q43" s="400"/>
      <c r="R43" s="400"/>
      <c r="S43" s="227"/>
      <c r="T43" s="220"/>
    </row>
    <row r="44" spans="1:20" ht="12" customHeight="1">
      <c r="A44" s="1066" t="s">
        <v>94</v>
      </c>
      <c r="B44" s="1066"/>
      <c r="C44" s="1066"/>
      <c r="D44" s="1066"/>
      <c r="E44" s="1066"/>
      <c r="F44" s="1066"/>
      <c r="G44" s="1066"/>
      <c r="H44" s="385"/>
      <c r="I44" s="385"/>
      <c r="J44" s="17"/>
      <c r="K44" s="386"/>
      <c r="L44" s="386"/>
      <c r="M44" s="17"/>
      <c r="P44" s="17"/>
    </row>
    <row r="45" spans="1:20" ht="3" customHeight="1"/>
    <row r="47" spans="1:20" s="15" customFormat="1" ht="15" customHeight="1">
      <c r="A47" s="1111" t="s">
        <v>444</v>
      </c>
      <c r="B47" s="1111"/>
      <c r="C47" s="1111"/>
      <c r="D47" s="1111"/>
      <c r="E47" s="1111"/>
      <c r="F47" s="1111"/>
      <c r="G47" s="1111"/>
      <c r="H47" s="1111"/>
      <c r="I47" s="1111"/>
      <c r="J47" s="1111"/>
      <c r="K47" s="1111"/>
      <c r="L47" s="1111"/>
      <c r="M47" s="1111"/>
      <c r="N47" s="1111"/>
      <c r="O47" s="1111"/>
      <c r="P47" s="1111"/>
      <c r="Q47" s="1111"/>
      <c r="R47" s="1111"/>
    </row>
    <row r="48" spans="1:20" s="15" customFormat="1" ht="14.4">
      <c r="A48" s="1111"/>
      <c r="B48" s="1111"/>
      <c r="C48" s="1111"/>
      <c r="D48" s="1111"/>
      <c r="E48" s="1111"/>
      <c r="F48" s="1111"/>
      <c r="G48" s="1111"/>
      <c r="H48" s="1111"/>
      <c r="I48" s="1111"/>
      <c r="J48" s="1111"/>
      <c r="K48" s="1111"/>
      <c r="L48" s="1111"/>
      <c r="M48" s="1111"/>
      <c r="N48" s="1111"/>
      <c r="O48" s="1111"/>
      <c r="P48" s="1111"/>
      <c r="Q48" s="1111"/>
      <c r="R48" s="1111"/>
    </row>
    <row r="49" spans="4:19" s="15" customFormat="1" ht="14.4">
      <c r="F49" s="394"/>
      <c r="I49" s="394"/>
      <c r="J49" s="17"/>
      <c r="K49" s="17"/>
      <c r="N49" s="394"/>
      <c r="Q49" s="394"/>
    </row>
    <row r="50" spans="4:19">
      <c r="D50" s="89" t="s">
        <v>95</v>
      </c>
      <c r="G50" s="221">
        <f>G23-G41</f>
        <v>0</v>
      </c>
      <c r="J50" s="221">
        <f>J23-J41</f>
        <v>0</v>
      </c>
      <c r="M50" s="221">
        <f>M23-M41</f>
        <v>0</v>
      </c>
      <c r="N50" s="610"/>
      <c r="O50" s="610"/>
      <c r="P50" s="221">
        <f>P23-P41</f>
        <v>0</v>
      </c>
      <c r="S50" s="221">
        <f>S23-S41</f>
        <v>0</v>
      </c>
    </row>
    <row r="52" spans="4:19">
      <c r="D52" s="89" t="s">
        <v>445</v>
      </c>
      <c r="G52" s="222">
        <f>'I-2 Prior Year'!G38</f>
        <v>540006</v>
      </c>
      <c r="J52" s="222">
        <f>'I-2 Prior Year'!J38</f>
        <v>1307728</v>
      </c>
      <c r="M52" s="222">
        <f>'I-2 Prior Year'!M38</f>
        <v>0</v>
      </c>
      <c r="P52" s="222">
        <f>'I-2 Prior Year'!P38</f>
        <v>2516252</v>
      </c>
      <c r="S52" s="222">
        <f>'I-2 Prior Year'!S38</f>
        <v>4363986</v>
      </c>
    </row>
    <row r="53" spans="4:19">
      <c r="D53" s="89" t="s">
        <v>97</v>
      </c>
      <c r="G53" s="223">
        <f>G39-G52</f>
        <v>0</v>
      </c>
      <c r="J53" s="223">
        <f>J39-J52</f>
        <v>0</v>
      </c>
      <c r="M53" s="223">
        <f>M39-M52</f>
        <v>0</v>
      </c>
      <c r="P53" s="223">
        <f>P39-P52</f>
        <v>0</v>
      </c>
      <c r="S53" s="223">
        <f>S39-S52</f>
        <v>0</v>
      </c>
    </row>
    <row r="59" spans="4:19">
      <c r="J59" s="651"/>
    </row>
    <row r="60" spans="4:19">
      <c r="J60" s="651"/>
    </row>
  </sheetData>
  <mergeCells count="18">
    <mergeCell ref="R10:S10"/>
    <mergeCell ref="A47:R48"/>
    <mergeCell ref="O8:P8"/>
    <mergeCell ref="O9:P9"/>
    <mergeCell ref="A44:G44"/>
    <mergeCell ref="A11:D11"/>
    <mergeCell ref="A20:D20"/>
    <mergeCell ref="I6:P6"/>
    <mergeCell ref="A4:D4"/>
    <mergeCell ref="H8:H10"/>
    <mergeCell ref="I10:J10"/>
    <mergeCell ref="I9:J9"/>
    <mergeCell ref="L9:M9"/>
    <mergeCell ref="L10:M10"/>
    <mergeCell ref="F10:G10"/>
    <mergeCell ref="F9:G9"/>
    <mergeCell ref="L8:M8"/>
    <mergeCell ref="O10:P10"/>
  </mergeCells>
  <pageMargins left="0.7" right="0.7" top="0.75" bottom="0.75" header="0.55000000000000004" footer="0.55000000000000004"/>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pageSetUpPr fitToPage="1"/>
  </sheetPr>
  <dimension ref="A1:U57"/>
  <sheetViews>
    <sheetView showGridLines="0" topLeftCell="A23" zoomScaleNormal="100" zoomScaleSheetLayoutView="100" workbookViewId="0">
      <selection activeCell="S34" sqref="S34:S38"/>
    </sheetView>
  </sheetViews>
  <sheetFormatPr defaultColWidth="9.109375" defaultRowHeight="13.8"/>
  <cols>
    <col min="1" max="3" width="1.6640625" style="39" customWidth="1"/>
    <col min="4" max="4" width="37.33203125" style="39" bestFit="1" customWidth="1"/>
    <col min="5" max="6" width="1.6640625" style="224" customWidth="1"/>
    <col min="7" max="7" width="16.6640625" style="39" customWidth="1"/>
    <col min="8" max="9" width="1.6640625" style="224" customWidth="1"/>
    <col min="10" max="10" width="17.6640625" style="39" customWidth="1"/>
    <col min="11" max="12" width="1.6640625" style="224" customWidth="1"/>
    <col min="13" max="13" width="17.6640625" style="39" customWidth="1"/>
    <col min="14" max="15" width="1.6640625" style="224" customWidth="1"/>
    <col min="16" max="16" width="17.6640625" style="39" customWidth="1"/>
    <col min="17" max="18" width="1.6640625" style="224" customWidth="1"/>
    <col min="19" max="19" width="17.6640625" style="39" customWidth="1"/>
    <col min="20" max="20" width="0.6640625" style="39" customWidth="1"/>
    <col min="21" max="21" width="12.109375" style="39" customWidth="1"/>
    <col min="22" max="16384" width="9.109375" style="39"/>
  </cols>
  <sheetData>
    <row r="1" spans="1:21" s="461" customFormat="1" ht="18" customHeight="1">
      <c r="A1" s="136" t="e">
        <f>#REF!</f>
        <v>#REF!</v>
      </c>
      <c r="B1" s="22"/>
      <c r="C1" s="136"/>
      <c r="D1" s="23"/>
      <c r="E1" s="23"/>
      <c r="F1" s="23"/>
      <c r="G1" s="23"/>
      <c r="H1" s="23"/>
      <c r="I1" s="23"/>
      <c r="J1" s="23"/>
      <c r="K1" s="23"/>
      <c r="L1" s="23"/>
      <c r="N1" s="505"/>
      <c r="O1" s="505"/>
      <c r="P1" s="23" t="s">
        <v>98</v>
      </c>
      <c r="Q1" s="505"/>
      <c r="R1" s="505"/>
    </row>
    <row r="2" spans="1:21" s="411" customFormat="1" ht="18" customHeight="1">
      <c r="A2" s="136" t="s">
        <v>446</v>
      </c>
      <c r="B2" s="415"/>
      <c r="C2" s="136"/>
      <c r="D2" s="462"/>
      <c r="E2" s="23"/>
      <c r="F2" s="23"/>
      <c r="G2" s="462"/>
      <c r="H2" s="23"/>
      <c r="I2" s="23"/>
      <c r="J2" s="462"/>
      <c r="K2" s="23"/>
      <c r="L2" s="23"/>
      <c r="N2" s="505"/>
      <c r="O2" s="505"/>
      <c r="P2" s="462"/>
      <c r="Q2" s="505"/>
      <c r="R2" s="505"/>
    </row>
    <row r="3" spans="1:21" s="424" customFormat="1" ht="18" customHeight="1">
      <c r="A3" s="992" t="e">
        <f>#REF!</f>
        <v>#REF!</v>
      </c>
      <c r="B3" s="440"/>
      <c r="C3" s="992"/>
      <c r="D3" s="414"/>
      <c r="E3" s="441"/>
      <c r="F3" s="441"/>
      <c r="G3" s="414"/>
      <c r="H3" s="441"/>
      <c r="I3" s="441"/>
      <c r="J3" s="414"/>
      <c r="K3" s="441"/>
      <c r="L3" s="441"/>
      <c r="N3" s="470"/>
      <c r="O3" s="470"/>
      <c r="P3" s="414"/>
      <c r="Q3" s="470"/>
      <c r="R3" s="470"/>
    </row>
    <row r="4" spans="1:21" s="411" customFormat="1" ht="19.5" customHeight="1" thickBot="1">
      <c r="A4" s="418" t="s">
        <v>100</v>
      </c>
      <c r="B4" s="419"/>
      <c r="C4" s="419"/>
      <c r="D4" s="419"/>
      <c r="E4" s="501"/>
      <c r="F4" s="501"/>
      <c r="G4" s="463"/>
      <c r="H4" s="501"/>
      <c r="I4" s="501"/>
      <c r="J4" s="463"/>
      <c r="K4" s="501"/>
      <c r="L4" s="501"/>
      <c r="M4" s="463"/>
      <c r="N4" s="501"/>
      <c r="O4" s="501"/>
      <c r="P4" s="463"/>
      <c r="Q4" s="501"/>
      <c r="R4" s="501"/>
      <c r="S4" s="427" t="s">
        <v>447</v>
      </c>
    </row>
    <row r="5" spans="1:21" ht="16.5" customHeight="1">
      <c r="C5" s="231"/>
      <c r="D5" s="113"/>
      <c r="E5" s="24"/>
      <c r="F5" s="24"/>
      <c r="G5" s="12"/>
      <c r="H5" s="24"/>
      <c r="I5" s="24"/>
      <c r="J5" s="16"/>
      <c r="K5" s="385"/>
      <c r="L5" s="385"/>
      <c r="P5" s="16"/>
    </row>
    <row r="6" spans="1:21" ht="17.25" customHeight="1">
      <c r="C6" s="231"/>
      <c r="D6" s="113"/>
      <c r="E6" s="24"/>
      <c r="F6" s="24"/>
      <c r="G6" s="12"/>
      <c r="H6" s="24"/>
      <c r="I6" s="1110" t="s">
        <v>430</v>
      </c>
      <c r="J6" s="1110"/>
      <c r="K6" s="1110"/>
      <c r="L6" s="1110"/>
      <c r="M6" s="1110"/>
      <c r="N6" s="1110"/>
      <c r="O6" s="1110"/>
      <c r="P6" s="1110"/>
      <c r="Q6" s="407"/>
      <c r="R6" s="407"/>
      <c r="S6" s="307"/>
    </row>
    <row r="7" spans="1:21" ht="9" customHeight="1">
      <c r="C7" s="231"/>
      <c r="D7" s="113"/>
      <c r="E7" s="24"/>
      <c r="F7" s="24"/>
      <c r="G7" s="12"/>
      <c r="H7" s="24"/>
      <c r="I7" s="407"/>
      <c r="J7" s="407"/>
      <c r="K7" s="407"/>
      <c r="L7" s="407"/>
      <c r="M7" s="407"/>
      <c r="N7" s="407"/>
      <c r="O7" s="600"/>
      <c r="P7" s="600"/>
      <c r="Q7" s="407"/>
      <c r="R7" s="407"/>
      <c r="S7" s="307"/>
    </row>
    <row r="8" spans="1:21" ht="15" customHeight="1">
      <c r="A8" s="137"/>
      <c r="C8" s="231"/>
      <c r="D8" s="113"/>
      <c r="E8" s="24"/>
      <c r="F8" s="24"/>
      <c r="G8" s="115"/>
      <c r="H8" s="24"/>
      <c r="I8" s="24"/>
      <c r="J8" s="115"/>
      <c r="K8" s="994"/>
      <c r="L8" s="1069" t="s">
        <v>431</v>
      </c>
      <c r="M8" s="1069"/>
      <c r="N8" s="994"/>
      <c r="O8" s="1069" t="s">
        <v>432</v>
      </c>
      <c r="P8" s="1069"/>
      <c r="S8" s="146"/>
    </row>
    <row r="9" spans="1:21" ht="15" customHeight="1">
      <c r="A9" s="137"/>
      <c r="C9" s="231"/>
      <c r="D9" s="113"/>
      <c r="E9" s="24"/>
      <c r="F9" s="1069" t="s">
        <v>448</v>
      </c>
      <c r="G9" s="1069"/>
      <c r="H9" s="24"/>
      <c r="I9" s="1069" t="s">
        <v>434</v>
      </c>
      <c r="J9" s="1069"/>
      <c r="K9" s="994"/>
      <c r="L9" s="1069" t="s">
        <v>449</v>
      </c>
      <c r="M9" s="1069"/>
      <c r="N9" s="994"/>
      <c r="O9" s="1069" t="s">
        <v>436</v>
      </c>
      <c r="P9" s="1069"/>
      <c r="S9" s="146"/>
    </row>
    <row r="10" spans="1:21" ht="15" customHeight="1">
      <c r="A10" s="996"/>
      <c r="B10" s="232"/>
      <c r="C10" s="233"/>
      <c r="D10" s="19"/>
      <c r="E10" s="523"/>
      <c r="F10" s="1070" t="s">
        <v>437</v>
      </c>
      <c r="G10" s="1070"/>
      <c r="H10" s="523"/>
      <c r="I10" s="1070" t="s">
        <v>438</v>
      </c>
      <c r="J10" s="1070"/>
      <c r="K10" s="25"/>
      <c r="L10" s="1070" t="s">
        <v>450</v>
      </c>
      <c r="M10" s="1070"/>
      <c r="N10" s="994"/>
      <c r="O10" s="1070" t="s">
        <v>439</v>
      </c>
      <c r="P10" s="1070"/>
      <c r="R10" s="1112" t="s">
        <v>66</v>
      </c>
      <c r="S10" s="1112"/>
    </row>
    <row r="11" spans="1:21" ht="15" customHeight="1">
      <c r="A11" s="138" t="s">
        <v>102</v>
      </c>
      <c r="B11" s="11"/>
      <c r="C11" s="26"/>
      <c r="D11" s="27"/>
      <c r="E11" s="24"/>
      <c r="F11" s="24"/>
      <c r="G11" s="16"/>
      <c r="H11" s="24"/>
      <c r="I11" s="24"/>
      <c r="J11" s="16"/>
      <c r="K11" s="28"/>
      <c r="L11" s="28"/>
      <c r="M11" s="16"/>
      <c r="N11" s="511"/>
      <c r="O11" s="385"/>
      <c r="P11" s="16"/>
    </row>
    <row r="12" spans="1:21" ht="15.6">
      <c r="A12" s="138"/>
      <c r="B12" s="11" t="s">
        <v>104</v>
      </c>
      <c r="C12" s="26"/>
      <c r="D12" s="27"/>
      <c r="E12" s="24"/>
      <c r="F12" s="24" t="s">
        <v>2</v>
      </c>
      <c r="G12" s="213">
        <v>250</v>
      </c>
      <c r="H12" s="611"/>
      <c r="I12" s="24" t="s">
        <v>2</v>
      </c>
      <c r="J12" s="213">
        <v>0</v>
      </c>
      <c r="K12" s="135"/>
      <c r="L12" s="24" t="s">
        <v>2</v>
      </c>
      <c r="M12" s="213">
        <v>0</v>
      </c>
      <c r="N12" s="498"/>
      <c r="O12" s="24" t="s">
        <v>2</v>
      </c>
      <c r="P12" s="213">
        <v>0</v>
      </c>
      <c r="Q12" s="612"/>
      <c r="R12" s="24" t="s">
        <v>2</v>
      </c>
      <c r="S12" s="213">
        <f t="shared" ref="S12:S14" si="0">SUM(G12:P12)</f>
        <v>250</v>
      </c>
      <c r="U12" s="140"/>
    </row>
    <row r="13" spans="1:21" ht="15.6">
      <c r="A13" s="138"/>
      <c r="B13" s="11" t="s">
        <v>107</v>
      </c>
      <c r="C13" s="26"/>
      <c r="D13" s="27"/>
      <c r="E13" s="24"/>
      <c r="F13" s="24"/>
      <c r="G13" s="213">
        <v>7737</v>
      </c>
      <c r="H13" s="611"/>
      <c r="I13" s="611"/>
      <c r="J13" s="308">
        <v>0</v>
      </c>
      <c r="K13" s="524"/>
      <c r="L13" s="524"/>
      <c r="M13" s="308">
        <v>0</v>
      </c>
      <c r="N13" s="524"/>
      <c r="O13" s="524"/>
      <c r="P13" s="308">
        <v>0</v>
      </c>
      <c r="Q13" s="612"/>
      <c r="R13" s="612"/>
      <c r="S13" s="213">
        <f t="shared" si="0"/>
        <v>7737</v>
      </c>
    </row>
    <row r="14" spans="1:21" ht="15.6">
      <c r="A14" s="138"/>
      <c r="B14" s="11" t="s">
        <v>21</v>
      </c>
      <c r="C14" s="26"/>
      <c r="D14" s="27"/>
      <c r="E14" s="24"/>
      <c r="F14" s="503"/>
      <c r="G14" s="214">
        <v>1893</v>
      </c>
      <c r="H14" s="611"/>
      <c r="I14" s="503"/>
      <c r="J14" s="214">
        <v>2122</v>
      </c>
      <c r="K14" s="135"/>
      <c r="L14" s="503"/>
      <c r="M14" s="214">
        <v>344</v>
      </c>
      <c r="N14" s="405"/>
      <c r="O14" s="503"/>
      <c r="P14" s="214">
        <v>16524</v>
      </c>
      <c r="Q14" s="612"/>
      <c r="R14" s="503"/>
      <c r="S14" s="214">
        <f t="shared" si="0"/>
        <v>20883</v>
      </c>
    </row>
    <row r="15" spans="1:21" ht="9.9" customHeight="1">
      <c r="A15" s="137"/>
      <c r="B15" s="11"/>
      <c r="C15" s="27"/>
      <c r="D15" s="11"/>
      <c r="E15" s="24"/>
      <c r="F15" s="24"/>
      <c r="G15" s="20"/>
      <c r="H15" s="611"/>
      <c r="I15" s="24"/>
      <c r="J15" s="309"/>
      <c r="K15" s="135"/>
      <c r="L15" s="24"/>
      <c r="M15" s="309"/>
      <c r="N15" s="512"/>
      <c r="O15" s="24"/>
      <c r="P15" s="309"/>
      <c r="Q15" s="612"/>
      <c r="R15" s="24"/>
      <c r="S15" s="309"/>
    </row>
    <row r="16" spans="1:21">
      <c r="B16" s="11"/>
      <c r="C16" s="27" t="s">
        <v>24</v>
      </c>
      <c r="D16" s="11"/>
      <c r="E16" s="24"/>
      <c r="F16" s="503"/>
      <c r="G16" s="214">
        <f>SUM(G12:G15)</f>
        <v>9880</v>
      </c>
      <c r="H16" s="611"/>
      <c r="I16" s="503"/>
      <c r="J16" s="214">
        <f>SUM(J12:J15)</f>
        <v>2122</v>
      </c>
      <c r="K16" s="35"/>
      <c r="L16" s="503"/>
      <c r="M16" s="214">
        <f>SUM(M12:M15)</f>
        <v>344</v>
      </c>
      <c r="N16" s="405"/>
      <c r="O16" s="503"/>
      <c r="P16" s="214">
        <f>SUM(P12:P15)</f>
        <v>16524</v>
      </c>
      <c r="Q16" s="612"/>
      <c r="R16" s="503"/>
      <c r="S16" s="214">
        <f>SUM(S12:S14)</f>
        <v>28870</v>
      </c>
    </row>
    <row r="17" spans="1:19" ht="9.9" customHeight="1">
      <c r="A17" s="137"/>
      <c r="B17" s="11"/>
      <c r="C17" s="27"/>
      <c r="D17" s="11"/>
      <c r="E17" s="24"/>
      <c r="F17" s="24"/>
      <c r="G17" s="45"/>
      <c r="H17" s="611"/>
      <c r="I17" s="24"/>
      <c r="J17" s="45"/>
      <c r="K17" s="35"/>
      <c r="L17" s="24"/>
      <c r="M17" s="45"/>
      <c r="N17" s="512"/>
      <c r="O17" s="24"/>
      <c r="P17" s="45"/>
      <c r="Q17" s="612"/>
      <c r="R17" s="24"/>
      <c r="S17" s="45"/>
    </row>
    <row r="18" spans="1:19" ht="15" customHeight="1">
      <c r="A18" s="138" t="s">
        <v>115</v>
      </c>
      <c r="B18" s="11"/>
      <c r="C18" s="26"/>
      <c r="D18" s="27"/>
      <c r="E18" s="24"/>
      <c r="F18" s="24"/>
      <c r="G18" s="20"/>
      <c r="H18" s="611"/>
      <c r="I18" s="24"/>
      <c r="J18" s="20"/>
      <c r="K18" s="135"/>
      <c r="L18" s="24"/>
      <c r="M18" s="20"/>
      <c r="N18" s="512"/>
      <c r="O18" s="24"/>
      <c r="P18" s="20"/>
      <c r="Q18" s="612"/>
      <c r="R18" s="24"/>
      <c r="S18" s="20"/>
    </row>
    <row r="19" spans="1:19" ht="15.6">
      <c r="A19" s="137"/>
      <c r="B19" s="12" t="s">
        <v>27</v>
      </c>
      <c r="C19" s="27"/>
      <c r="D19" s="12"/>
      <c r="E19" s="24"/>
      <c r="F19" s="24"/>
      <c r="G19" s="121">
        <v>144</v>
      </c>
      <c r="H19" s="611"/>
      <c r="I19" s="24"/>
      <c r="J19" s="121"/>
      <c r="K19" s="135"/>
      <c r="L19" s="24"/>
      <c r="M19" s="121">
        <v>218</v>
      </c>
      <c r="N19" s="405"/>
      <c r="O19" s="24"/>
      <c r="P19" s="121">
        <v>7817</v>
      </c>
      <c r="Q19" s="612"/>
      <c r="R19" s="24"/>
      <c r="S19" s="121">
        <f t="shared" ref="S19:S20" si="1">SUM(G19:P19)</f>
        <v>8179</v>
      </c>
    </row>
    <row r="20" spans="1:19" ht="15.6">
      <c r="A20" s="137"/>
      <c r="B20" s="12" t="s">
        <v>123</v>
      </c>
      <c r="C20" s="27"/>
      <c r="D20" s="11"/>
      <c r="E20" s="24"/>
      <c r="F20" s="24"/>
      <c r="G20" s="121">
        <v>7425</v>
      </c>
      <c r="H20" s="611"/>
      <c r="I20" s="24"/>
      <c r="J20" s="147">
        <v>0</v>
      </c>
      <c r="K20" s="524"/>
      <c r="L20" s="524"/>
      <c r="M20" s="147">
        <v>0</v>
      </c>
      <c r="N20" s="524"/>
      <c r="O20" s="524"/>
      <c r="P20" s="147">
        <v>0</v>
      </c>
      <c r="Q20" s="612"/>
      <c r="R20" s="24"/>
      <c r="S20" s="121">
        <f t="shared" si="1"/>
        <v>7425</v>
      </c>
    </row>
    <row r="21" spans="1:19" ht="15.6">
      <c r="A21" s="137"/>
      <c r="B21" s="12" t="s">
        <v>451</v>
      </c>
      <c r="C21" s="27"/>
      <c r="D21" s="11"/>
      <c r="E21" s="24"/>
      <c r="F21" s="24"/>
      <c r="G21" s="147">
        <v>0</v>
      </c>
      <c r="H21" s="611"/>
      <c r="I21" s="24"/>
      <c r="J21" s="121">
        <v>680</v>
      </c>
      <c r="K21" s="135"/>
      <c r="L21" s="24"/>
      <c r="M21" s="147">
        <v>0</v>
      </c>
      <c r="N21" s="524"/>
      <c r="O21" s="524"/>
      <c r="P21" s="147">
        <v>0</v>
      </c>
      <c r="Q21" s="612"/>
      <c r="R21" s="24"/>
      <c r="S21" s="121">
        <f t="shared" ref="S21:S23" si="2">SUM(G21:P21)</f>
        <v>680</v>
      </c>
    </row>
    <row r="22" spans="1:19" ht="15.6" hidden="1">
      <c r="A22" s="137"/>
      <c r="B22" s="12" t="s">
        <v>33</v>
      </c>
      <c r="C22" s="27"/>
      <c r="D22" s="11"/>
      <c r="E22" s="24"/>
      <c r="F22" s="24"/>
      <c r="G22" s="147">
        <v>0</v>
      </c>
      <c r="H22" s="611"/>
      <c r="I22" s="24"/>
      <c r="J22" s="121">
        <v>0</v>
      </c>
      <c r="K22" s="135"/>
      <c r="L22" s="24"/>
      <c r="M22" s="147">
        <v>0</v>
      </c>
      <c r="N22" s="524"/>
      <c r="O22" s="524"/>
      <c r="P22" s="147">
        <v>0</v>
      </c>
      <c r="Q22" s="612"/>
      <c r="R22" s="24"/>
      <c r="S22" s="121">
        <f t="shared" si="2"/>
        <v>0</v>
      </c>
    </row>
    <row r="23" spans="1:19" ht="15.6">
      <c r="A23" s="137"/>
      <c r="B23" s="12" t="s">
        <v>128</v>
      </c>
      <c r="C23" s="27"/>
      <c r="D23" s="11"/>
      <c r="E23" s="24"/>
      <c r="F23" s="503"/>
      <c r="G23" s="655">
        <v>0</v>
      </c>
      <c r="H23" s="611"/>
      <c r="I23" s="503"/>
      <c r="J23" s="122">
        <v>511506</v>
      </c>
      <c r="K23" s="35"/>
      <c r="L23" s="503"/>
      <c r="M23" s="148">
        <v>0</v>
      </c>
      <c r="N23" s="524"/>
      <c r="O23" s="525"/>
      <c r="P23" s="148">
        <v>0</v>
      </c>
      <c r="Q23" s="612"/>
      <c r="R23" s="503"/>
      <c r="S23" s="122">
        <f t="shared" si="2"/>
        <v>511506</v>
      </c>
    </row>
    <row r="24" spans="1:19" ht="7.5" customHeight="1">
      <c r="A24" s="137"/>
      <c r="B24" s="11"/>
      <c r="C24" s="27"/>
      <c r="D24" s="11"/>
      <c r="E24" s="24"/>
      <c r="F24" s="24"/>
      <c r="G24" s="20"/>
      <c r="H24" s="611"/>
      <c r="I24" s="24"/>
      <c r="J24" s="20"/>
      <c r="K24" s="135"/>
      <c r="L24" s="24"/>
      <c r="M24" s="20"/>
      <c r="N24" s="512"/>
      <c r="O24" s="24"/>
      <c r="P24" s="20"/>
      <c r="Q24" s="612"/>
      <c r="R24" s="24"/>
      <c r="S24" s="20"/>
    </row>
    <row r="25" spans="1:19" ht="15" customHeight="1">
      <c r="B25" s="11"/>
      <c r="C25" s="12" t="s">
        <v>35</v>
      </c>
      <c r="D25" s="11"/>
      <c r="E25" s="24"/>
      <c r="F25" s="503"/>
      <c r="G25" s="214">
        <f>SUM(G19:G23)</f>
        <v>7569</v>
      </c>
      <c r="H25" s="611"/>
      <c r="I25" s="503"/>
      <c r="J25" s="214">
        <f>SUM(J19:J23)</f>
        <v>512186</v>
      </c>
      <c r="K25" s="35"/>
      <c r="L25" s="503"/>
      <c r="M25" s="214">
        <f>SUM(M19:M23)</f>
        <v>218</v>
      </c>
      <c r="N25" s="405"/>
      <c r="O25" s="503"/>
      <c r="P25" s="214">
        <f>SUM(P19:P23)</f>
        <v>7817</v>
      </c>
      <c r="Q25" s="612"/>
      <c r="R25" s="503"/>
      <c r="S25" s="214">
        <f>SUM(S19:S23)</f>
        <v>527790</v>
      </c>
    </row>
    <row r="26" spans="1:19" ht="9.9" customHeight="1">
      <c r="A26" s="11"/>
      <c r="B26" s="11"/>
      <c r="C26" s="27"/>
      <c r="D26" s="11"/>
      <c r="E26" s="24"/>
      <c r="F26" s="24"/>
      <c r="G26" s="121"/>
      <c r="H26" s="611"/>
      <c r="I26" s="24"/>
      <c r="J26" s="121"/>
      <c r="K26" s="135"/>
      <c r="L26" s="24"/>
      <c r="M26" s="121"/>
      <c r="N26" s="405"/>
      <c r="O26" s="24"/>
      <c r="P26" s="121"/>
      <c r="Q26" s="612"/>
      <c r="R26" s="24"/>
      <c r="S26" s="121"/>
    </row>
    <row r="27" spans="1:19" ht="15" customHeight="1">
      <c r="B27" s="11"/>
      <c r="C27" s="27"/>
      <c r="D27" s="12" t="s">
        <v>129</v>
      </c>
      <c r="E27" s="24"/>
      <c r="F27" s="503"/>
      <c r="G27" s="214">
        <f>SUM(G16-G25)</f>
        <v>2311</v>
      </c>
      <c r="H27" s="611"/>
      <c r="I27" s="503"/>
      <c r="J27" s="214">
        <f>SUM(J16-J25)</f>
        <v>-510064</v>
      </c>
      <c r="K27" s="35"/>
      <c r="L27" s="503"/>
      <c r="M27" s="214">
        <f>SUM(M16-M25)</f>
        <v>126</v>
      </c>
      <c r="N27" s="405"/>
      <c r="O27" s="503"/>
      <c r="P27" s="214">
        <f>SUM(P16-P25)</f>
        <v>8707</v>
      </c>
      <c r="Q27" s="612"/>
      <c r="R27" s="503"/>
      <c r="S27" s="214">
        <f>SUM(S16-S25)</f>
        <v>-498920</v>
      </c>
    </row>
    <row r="28" spans="1:19" ht="9.9" customHeight="1">
      <c r="A28" s="139"/>
      <c r="B28" s="11"/>
      <c r="C28" s="27"/>
      <c r="D28" s="11"/>
      <c r="E28" s="24"/>
      <c r="F28" s="24"/>
      <c r="G28" s="121"/>
      <c r="H28" s="611"/>
      <c r="I28" s="24"/>
      <c r="J28" s="121"/>
      <c r="K28" s="135"/>
      <c r="L28" s="24"/>
      <c r="M28" s="121"/>
      <c r="N28" s="405"/>
      <c r="O28" s="24"/>
      <c r="P28" s="121"/>
      <c r="Q28" s="612"/>
      <c r="R28" s="24"/>
      <c r="S28" s="121"/>
    </row>
    <row r="29" spans="1:19" ht="15" customHeight="1">
      <c r="A29" s="139" t="s">
        <v>452</v>
      </c>
      <c r="B29" s="11"/>
      <c r="C29" s="27"/>
      <c r="D29" s="11"/>
      <c r="E29" s="24"/>
      <c r="F29" s="24"/>
      <c r="G29" s="121"/>
      <c r="H29" s="611"/>
      <c r="I29" s="24"/>
      <c r="J29" s="121"/>
      <c r="K29" s="135"/>
      <c r="L29" s="24"/>
      <c r="M29" s="121"/>
      <c r="N29" s="405"/>
      <c r="O29" s="24"/>
      <c r="P29" s="121"/>
      <c r="Q29" s="612"/>
      <c r="R29" s="24"/>
      <c r="S29" s="121"/>
    </row>
    <row r="30" spans="1:19" ht="15.6">
      <c r="A30" s="139"/>
      <c r="B30" s="11" t="s">
        <v>134</v>
      </c>
      <c r="C30" s="27"/>
      <c r="D30" s="11"/>
      <c r="E30" s="24"/>
      <c r="F30" s="503"/>
      <c r="G30" s="122"/>
      <c r="H30" s="611"/>
      <c r="I30" s="503"/>
      <c r="J30" s="122"/>
      <c r="K30" s="135"/>
      <c r="L30" s="503"/>
      <c r="M30" s="122">
        <v>-294251</v>
      </c>
      <c r="N30" s="405"/>
      <c r="O30" s="503"/>
      <c r="P30" s="122">
        <v>-3</v>
      </c>
      <c r="Q30" s="612"/>
      <c r="R30" s="503"/>
      <c r="S30" s="122">
        <f t="shared" ref="S30" si="3">SUM(G30:P30)</f>
        <v>-294254</v>
      </c>
    </row>
    <row r="31" spans="1:19" ht="9" customHeight="1">
      <c r="A31" s="139"/>
      <c r="B31" s="11"/>
      <c r="C31" s="27"/>
      <c r="D31" s="11"/>
      <c r="E31" s="24"/>
      <c r="F31" s="24"/>
      <c r="G31" s="121"/>
      <c r="H31" s="611"/>
      <c r="I31" s="24"/>
      <c r="J31" s="121"/>
      <c r="K31" s="135"/>
      <c r="L31" s="24"/>
      <c r="M31" s="121"/>
      <c r="N31" s="405"/>
      <c r="O31" s="24"/>
      <c r="P31" s="121"/>
      <c r="Q31" s="612"/>
      <c r="R31" s="24"/>
      <c r="S31" s="121"/>
    </row>
    <row r="32" spans="1:19" ht="15" customHeight="1">
      <c r="A32" s="11"/>
      <c r="B32" s="11"/>
      <c r="C32" s="12" t="s">
        <v>453</v>
      </c>
      <c r="D32" s="11"/>
      <c r="E32" s="24"/>
      <c r="F32" s="503"/>
      <c r="G32" s="122">
        <v>0</v>
      </c>
      <c r="H32" s="611"/>
      <c r="I32" s="503"/>
      <c r="J32" s="122">
        <v>0</v>
      </c>
      <c r="K32" s="135"/>
      <c r="L32" s="503"/>
      <c r="M32" s="122">
        <f>SUM(M30:M30)</f>
        <v>-294251</v>
      </c>
      <c r="N32" s="405"/>
      <c r="O32" s="503"/>
      <c r="P32" s="122">
        <f>SUM(P30:P30)</f>
        <v>-3</v>
      </c>
      <c r="Q32" s="612"/>
      <c r="R32" s="503"/>
      <c r="S32" s="122">
        <f>SUM(S30:S30)</f>
        <v>-294254</v>
      </c>
    </row>
    <row r="33" spans="1:19" ht="9.9" customHeight="1">
      <c r="A33" s="11"/>
      <c r="B33" s="11"/>
      <c r="C33" s="27"/>
      <c r="D33" s="12"/>
      <c r="E33" s="24"/>
      <c r="F33" s="24"/>
      <c r="G33" s="121"/>
      <c r="H33" s="611"/>
      <c r="I33" s="24"/>
      <c r="J33" s="121"/>
      <c r="K33" s="135"/>
      <c r="L33" s="24"/>
      <c r="M33" s="121"/>
      <c r="N33" s="405"/>
      <c r="O33" s="24"/>
      <c r="P33" s="121"/>
      <c r="Q33" s="612"/>
      <c r="R33" s="24"/>
      <c r="S33" s="121"/>
    </row>
    <row r="34" spans="1:19">
      <c r="B34" s="12"/>
      <c r="C34" s="27"/>
      <c r="D34" s="11" t="s">
        <v>135</v>
      </c>
      <c r="E34" s="25"/>
      <c r="F34" s="25"/>
      <c r="G34" s="123">
        <f>+G27+G32</f>
        <v>2311</v>
      </c>
      <c r="H34" s="35"/>
      <c r="I34" s="25"/>
      <c r="J34" s="123">
        <f>+J27+J32</f>
        <v>-510064</v>
      </c>
      <c r="K34" s="35"/>
      <c r="L34" s="25"/>
      <c r="M34" s="123">
        <f>+M27+M32</f>
        <v>-294125</v>
      </c>
      <c r="N34" s="405"/>
      <c r="O34" s="25"/>
      <c r="P34" s="123">
        <f>+P27+P32</f>
        <v>8704</v>
      </c>
      <c r="Q34" s="612"/>
      <c r="R34" s="25"/>
      <c r="S34" s="123">
        <f>+S27+S32</f>
        <v>-793174</v>
      </c>
    </row>
    <row r="35" spans="1:19" ht="9.9" customHeight="1">
      <c r="A35" s="12"/>
      <c r="B35" s="12"/>
      <c r="C35" s="27"/>
      <c r="D35" s="12"/>
      <c r="E35" s="25"/>
      <c r="F35" s="25"/>
      <c r="G35" s="20"/>
      <c r="H35" s="35"/>
      <c r="I35" s="25"/>
      <c r="J35" s="20"/>
      <c r="K35" s="35"/>
      <c r="L35" s="25"/>
      <c r="M35" s="20"/>
      <c r="N35" s="512"/>
      <c r="O35" s="25"/>
      <c r="P35" s="20"/>
      <c r="Q35" s="612"/>
      <c r="R35" s="25"/>
      <c r="S35" s="20"/>
    </row>
    <row r="36" spans="1:19" ht="15" customHeight="1">
      <c r="A36" s="12" t="s">
        <v>136</v>
      </c>
      <c r="B36" s="11"/>
      <c r="C36" s="11"/>
      <c r="D36" s="27"/>
      <c r="E36" s="24"/>
      <c r="F36" s="503"/>
      <c r="G36" s="193">
        <v>537695</v>
      </c>
      <c r="H36" s="611"/>
      <c r="I36" s="503"/>
      <c r="J36" s="193">
        <v>1817792</v>
      </c>
      <c r="K36" s="35"/>
      <c r="L36" s="503"/>
      <c r="M36" s="193">
        <v>294125</v>
      </c>
      <c r="N36" s="512"/>
      <c r="O36" s="503"/>
      <c r="P36" s="193">
        <v>2507548</v>
      </c>
      <c r="Q36" s="612"/>
      <c r="R36" s="503"/>
      <c r="S36" s="193">
        <f>G36+J36+M36+P36</f>
        <v>5157160</v>
      </c>
    </row>
    <row r="37" spans="1:19" ht="12" customHeight="1">
      <c r="A37" s="12"/>
      <c r="B37" s="11"/>
      <c r="C37" s="11"/>
      <c r="D37" s="27"/>
      <c r="E37" s="24"/>
      <c r="F37" s="24"/>
      <c r="G37" s="20"/>
      <c r="H37" s="611"/>
      <c r="I37" s="24"/>
      <c r="J37" s="20"/>
      <c r="K37" s="35"/>
      <c r="L37" s="24"/>
      <c r="M37" s="20"/>
      <c r="N37" s="512"/>
      <c r="O37" s="24"/>
      <c r="P37" s="20"/>
      <c r="Q37" s="612"/>
      <c r="R37" s="24"/>
      <c r="S37" s="20"/>
    </row>
    <row r="38" spans="1:19" ht="15" customHeight="1" thickBot="1">
      <c r="A38" s="12" t="s">
        <v>137</v>
      </c>
      <c r="B38" s="11"/>
      <c r="C38" s="11"/>
      <c r="D38" s="27"/>
      <c r="E38" s="24"/>
      <c r="F38" s="504" t="s">
        <v>2</v>
      </c>
      <c r="G38" s="681">
        <f>SUM(G34:G36)</f>
        <v>540006</v>
      </c>
      <c r="H38" s="611"/>
      <c r="I38" s="504" t="s">
        <v>2</v>
      </c>
      <c r="J38" s="681">
        <f>SUM(J34:J36)</f>
        <v>1307728</v>
      </c>
      <c r="K38" s="35"/>
      <c r="L38" s="504" t="s">
        <v>2</v>
      </c>
      <c r="M38" s="681">
        <f>SUM(M34:M36)</f>
        <v>0</v>
      </c>
      <c r="N38" s="498"/>
      <c r="O38" s="504" t="s">
        <v>2</v>
      </c>
      <c r="P38" s="681">
        <f>SUM(P34:P36)</f>
        <v>2516252</v>
      </c>
      <c r="Q38" s="612"/>
      <c r="R38" s="504" t="s">
        <v>2</v>
      </c>
      <c r="S38" s="681">
        <f>SUM(S34:S36)</f>
        <v>4363986</v>
      </c>
    </row>
    <row r="39" spans="1:19" ht="9" customHeight="1" thickTop="1">
      <c r="C39" s="113"/>
      <c r="E39" s="24"/>
      <c r="F39" s="24"/>
      <c r="G39" s="12"/>
      <c r="H39" s="24"/>
      <c r="I39" s="24"/>
      <c r="J39" s="16"/>
      <c r="K39" s="385"/>
      <c r="L39" s="385"/>
      <c r="P39" s="16"/>
    </row>
    <row r="40" spans="1:19" ht="12.75" customHeight="1">
      <c r="C40" s="113"/>
      <c r="E40" s="24"/>
      <c r="F40" s="24"/>
      <c r="G40" s="12"/>
      <c r="H40" s="24"/>
      <c r="I40" s="24"/>
      <c r="J40" s="16"/>
      <c r="K40" s="385"/>
      <c r="L40" s="385"/>
      <c r="P40" s="16"/>
    </row>
    <row r="41" spans="1:19" ht="12" customHeight="1">
      <c r="A41" s="1066" t="s">
        <v>94</v>
      </c>
      <c r="B41" s="1066"/>
      <c r="C41" s="1066"/>
      <c r="D41" s="1066"/>
      <c r="E41" s="1066"/>
      <c r="F41" s="1066"/>
      <c r="G41" s="1066"/>
      <c r="H41" s="1066"/>
      <c r="I41" s="1066"/>
      <c r="J41" s="1066"/>
      <c r="K41" s="385"/>
      <c r="L41" s="385"/>
      <c r="P41" s="16"/>
    </row>
    <row r="43" spans="1:19" s="15" customFormat="1" ht="15" customHeight="1">
      <c r="A43" s="1111" t="s">
        <v>444</v>
      </c>
      <c r="B43" s="1111"/>
      <c r="C43" s="1111"/>
      <c r="D43" s="1111"/>
      <c r="E43" s="1111"/>
      <c r="F43" s="1111"/>
      <c r="G43" s="1111"/>
      <c r="H43" s="1111"/>
      <c r="I43" s="1111"/>
      <c r="J43" s="1111"/>
      <c r="K43" s="1111"/>
      <c r="L43" s="1111"/>
      <c r="M43" s="1111"/>
      <c r="N43" s="1111"/>
      <c r="O43" s="1111"/>
      <c r="P43" s="1111"/>
      <c r="Q43" s="1111"/>
      <c r="R43" s="1111"/>
      <c r="S43" s="1111"/>
    </row>
    <row r="44" spans="1:19" s="15" customFormat="1" ht="14.4">
      <c r="A44" s="1111"/>
      <c r="B44" s="1111"/>
      <c r="C44" s="1111"/>
      <c r="D44" s="1111"/>
      <c r="E44" s="1111"/>
      <c r="F44" s="1111"/>
      <c r="G44" s="1111"/>
      <c r="H44" s="1111"/>
      <c r="I44" s="1111"/>
      <c r="J44" s="1111"/>
      <c r="K44" s="1111"/>
      <c r="L44" s="1111"/>
      <c r="M44" s="1111"/>
      <c r="N44" s="1111"/>
      <c r="O44" s="1111"/>
      <c r="P44" s="1111"/>
      <c r="Q44" s="1111"/>
      <c r="R44" s="1111"/>
      <c r="S44" s="1111"/>
    </row>
    <row r="45" spans="1:19">
      <c r="K45" s="386"/>
      <c r="L45" s="386"/>
      <c r="N45" s="386"/>
      <c r="O45" s="386"/>
    </row>
    <row r="47" spans="1:19">
      <c r="D47" s="89" t="s">
        <v>454</v>
      </c>
      <c r="G47" s="134">
        <f>'I-1 Prior Year'!G39</f>
        <v>540006</v>
      </c>
      <c r="J47" s="134">
        <f>'I-1 Prior Year'!J39</f>
        <v>1307728</v>
      </c>
      <c r="K47" s="488"/>
      <c r="L47" s="488"/>
      <c r="M47" s="134">
        <f>'I-1 Prior Year'!M39</f>
        <v>0</v>
      </c>
      <c r="N47" s="488"/>
      <c r="O47" s="488"/>
      <c r="P47" s="134">
        <f>'I-1 Prior Year'!P39</f>
        <v>2516252</v>
      </c>
      <c r="S47" s="134">
        <f>'I-1 Prior Year'!S39</f>
        <v>4363986</v>
      </c>
    </row>
    <row r="48" spans="1:19">
      <c r="D48" s="89" t="s">
        <v>97</v>
      </c>
      <c r="G48" s="134">
        <f>G38-G47</f>
        <v>0</v>
      </c>
      <c r="J48" s="134">
        <f>J38-J47</f>
        <v>0</v>
      </c>
      <c r="K48" s="488"/>
      <c r="L48" s="488"/>
      <c r="M48" s="134">
        <f>M38-M47</f>
        <v>0</v>
      </c>
      <c r="N48" s="488"/>
      <c r="O48" s="488"/>
      <c r="P48" s="134">
        <f>P38-P47</f>
        <v>0</v>
      </c>
      <c r="S48" s="134">
        <f>S38-S47</f>
        <v>0</v>
      </c>
    </row>
    <row r="49" spans="10:16">
      <c r="J49" s="1071"/>
      <c r="K49" s="1071"/>
      <c r="L49" s="1071"/>
      <c r="M49" s="1071"/>
      <c r="N49" s="526"/>
      <c r="O49" s="526"/>
      <c r="P49" s="999"/>
    </row>
    <row r="50" spans="10:16">
      <c r="J50" s="1071"/>
      <c r="K50" s="1071"/>
      <c r="L50" s="1071"/>
      <c r="M50" s="1071"/>
      <c r="N50" s="526"/>
      <c r="O50" s="526"/>
      <c r="P50" s="999"/>
    </row>
    <row r="51" spans="10:16">
      <c r="J51" s="1071"/>
      <c r="K51" s="1071"/>
      <c r="L51" s="1071"/>
      <c r="M51" s="1071"/>
      <c r="N51" s="526"/>
      <c r="O51" s="526"/>
      <c r="P51" s="999"/>
    </row>
    <row r="56" spans="10:16">
      <c r="J56" s="650"/>
    </row>
    <row r="57" spans="10:16">
      <c r="J57" s="650"/>
    </row>
  </sheetData>
  <mergeCells count="15">
    <mergeCell ref="R10:S10"/>
    <mergeCell ref="I6:P6"/>
    <mergeCell ref="A41:J41"/>
    <mergeCell ref="A43:S44"/>
    <mergeCell ref="J49:M51"/>
    <mergeCell ref="F9:G9"/>
    <mergeCell ref="F10:G10"/>
    <mergeCell ref="L8:M8"/>
    <mergeCell ref="O8:P8"/>
    <mergeCell ref="I9:J9"/>
    <mergeCell ref="L9:M9"/>
    <mergeCell ref="O9:P9"/>
    <mergeCell ref="I10:J10"/>
    <mergeCell ref="L10:M10"/>
    <mergeCell ref="O10:P10"/>
  </mergeCells>
  <pageMargins left="0.7" right="0.7" top="0.75" bottom="0.75" header="0.55000000000000004" footer="0.55000000000000004"/>
  <pageSetup scale="3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pageSetUpPr fitToPage="1"/>
  </sheetPr>
  <dimension ref="A1:AQ48"/>
  <sheetViews>
    <sheetView showGridLines="0" view="pageBreakPreview" topLeftCell="N13" zoomScale="80" zoomScaleNormal="100" zoomScaleSheetLayoutView="80" workbookViewId="0">
      <selection activeCell="X40" sqref="X40"/>
    </sheetView>
  </sheetViews>
  <sheetFormatPr defaultColWidth="9.109375" defaultRowHeight="13.8"/>
  <cols>
    <col min="1" max="1" width="1.5546875" style="9" customWidth="1"/>
    <col min="2" max="2" width="1.109375" style="9" customWidth="1"/>
    <col min="3" max="3" width="1" style="9" customWidth="1"/>
    <col min="4" max="4" width="33.33203125" style="9" customWidth="1"/>
    <col min="5" max="5" width="1.6640625" style="546" customWidth="1"/>
    <col min="6" max="6" width="18.5546875" style="111" customWidth="1"/>
    <col min="7" max="8" width="1.6640625" style="546" customWidth="1"/>
    <col min="9" max="9" width="16.5546875" style="111" customWidth="1"/>
    <col min="10" max="11" width="1.6640625" style="133" customWidth="1"/>
    <col min="12" max="12" width="16.5546875" style="9" customWidth="1"/>
    <col min="13" max="14" width="1.6640625" style="133" customWidth="1"/>
    <col min="15" max="15" width="16.5546875" style="9" customWidth="1"/>
    <col min="16" max="17" width="1.6640625" style="133" customWidth="1"/>
    <col min="18" max="18" width="16.5546875" style="9" customWidth="1"/>
    <col min="19" max="20" width="1.6640625" style="133" customWidth="1"/>
    <col min="21" max="21" width="16.5546875" style="9" customWidth="1"/>
    <col min="22" max="22" width="1.6640625" style="38" customWidth="1"/>
    <col min="23" max="23" width="1.6640625" style="133" customWidth="1"/>
    <col min="24" max="24" width="16.5546875" style="111" customWidth="1"/>
    <col min="25" max="26" width="1.6640625" style="546" customWidth="1"/>
    <col min="27" max="27" width="16.5546875" style="111" customWidth="1"/>
    <col min="28" max="29" width="1.6640625" style="133" customWidth="1"/>
    <col min="30" max="30" width="16.5546875" style="9" customWidth="1"/>
    <col min="31" max="32" width="1.6640625" style="133" customWidth="1"/>
    <col min="33" max="33" width="16.5546875" style="9" customWidth="1"/>
    <col min="34" max="35" width="1.6640625" style="133" customWidth="1"/>
    <col min="36" max="36" width="16.5546875" style="9" customWidth="1"/>
    <col min="37" max="38" width="1.6640625" style="133" customWidth="1"/>
    <col min="39" max="39" width="16.6640625" style="9" customWidth="1"/>
    <col min="40" max="41" width="1.6640625" style="133" customWidth="1"/>
    <col min="42" max="42" width="16.88671875" style="9" bestFit="1" customWidth="1"/>
    <col min="43" max="43" width="2.44140625" style="9" customWidth="1"/>
    <col min="44" max="16384" width="9.109375" style="9"/>
  </cols>
  <sheetData>
    <row r="1" spans="1:43" s="450" customFormat="1" ht="18" customHeight="1">
      <c r="A1" s="1078" t="e">
        <f>#REF!</f>
        <v>#REF!</v>
      </c>
      <c r="B1" s="1078"/>
      <c r="C1" s="1078"/>
      <c r="D1" s="1078"/>
      <c r="E1" s="1078"/>
      <c r="F1" s="1078"/>
      <c r="G1" s="1078"/>
      <c r="H1" s="1078"/>
      <c r="I1" s="1078"/>
      <c r="J1" s="558"/>
      <c r="K1" s="558"/>
      <c r="L1" s="458"/>
      <c r="M1" s="558"/>
      <c r="N1" s="558"/>
      <c r="P1" s="558"/>
      <c r="Q1" s="558"/>
      <c r="S1" s="558"/>
      <c r="T1" s="558"/>
      <c r="V1" s="455"/>
      <c r="W1" s="558"/>
      <c r="X1" s="270"/>
      <c r="Y1" s="469"/>
      <c r="Z1" s="469"/>
      <c r="AA1" s="270"/>
      <c r="AB1" s="558"/>
      <c r="AC1" s="558"/>
      <c r="AE1" s="558"/>
      <c r="AF1" s="558"/>
      <c r="AH1" s="558"/>
      <c r="AI1" s="558"/>
      <c r="AK1" s="558"/>
      <c r="AL1" s="558"/>
      <c r="AN1" s="558"/>
      <c r="AO1" s="558"/>
    </row>
    <row r="2" spans="1:43" s="450" customFormat="1" ht="18" customHeight="1">
      <c r="A2" s="168" t="s">
        <v>455</v>
      </c>
      <c r="B2" s="168"/>
      <c r="C2" s="168"/>
      <c r="D2" s="168"/>
      <c r="E2" s="469"/>
      <c r="F2" s="168"/>
      <c r="G2" s="469"/>
      <c r="H2" s="469"/>
      <c r="I2" s="270"/>
      <c r="J2" s="558"/>
      <c r="K2" s="558"/>
      <c r="M2" s="558"/>
      <c r="N2" s="558"/>
      <c r="P2" s="558"/>
      <c r="Q2" s="558"/>
      <c r="S2" s="558"/>
      <c r="T2" s="558"/>
      <c r="V2" s="455"/>
      <c r="W2" s="558"/>
      <c r="X2" s="270"/>
      <c r="Y2" s="469"/>
      <c r="Z2" s="469"/>
      <c r="AA2" s="270"/>
      <c r="AB2" s="558"/>
      <c r="AC2" s="558"/>
      <c r="AE2" s="558"/>
      <c r="AF2" s="558"/>
      <c r="AH2" s="558"/>
      <c r="AI2" s="558"/>
      <c r="AK2" s="558"/>
      <c r="AL2" s="558"/>
      <c r="AN2" s="558"/>
      <c r="AO2" s="558"/>
    </row>
    <row r="3" spans="1:43" s="455" customFormat="1" ht="18" customHeight="1">
      <c r="A3" s="453" t="s">
        <v>456</v>
      </c>
      <c r="B3" s="459"/>
      <c r="C3" s="459"/>
      <c r="D3" s="459"/>
      <c r="E3" s="470"/>
      <c r="F3" s="272"/>
      <c r="G3" s="470"/>
      <c r="H3" s="470"/>
      <c r="I3" s="424"/>
      <c r="J3" s="613"/>
      <c r="K3" s="613"/>
      <c r="M3" s="613"/>
      <c r="N3" s="613"/>
      <c r="P3" s="613"/>
      <c r="Q3" s="613"/>
      <c r="S3" s="613"/>
      <c r="T3" s="613"/>
      <c r="U3" s="431"/>
      <c r="V3" s="431"/>
      <c r="W3" s="272"/>
      <c r="X3" s="992"/>
      <c r="Y3" s="272"/>
      <c r="Z3" s="272"/>
      <c r="AA3" s="992"/>
      <c r="AB3" s="272"/>
      <c r="AC3" s="272"/>
      <c r="AD3" s="992"/>
      <c r="AE3" s="272"/>
      <c r="AF3" s="272"/>
      <c r="AG3" s="992"/>
      <c r="AH3" s="272"/>
      <c r="AI3" s="272"/>
      <c r="AJ3" s="992"/>
      <c r="AK3" s="272"/>
      <c r="AL3" s="272"/>
      <c r="AM3" s="992"/>
      <c r="AN3" s="272"/>
      <c r="AO3" s="272"/>
      <c r="AP3" s="992"/>
      <c r="AQ3" s="431"/>
    </row>
    <row r="4" spans="1:43" s="450" customFormat="1" ht="19.5" customHeight="1" thickBot="1">
      <c r="A4" s="1009" t="s">
        <v>55</v>
      </c>
      <c r="B4" s="460"/>
      <c r="C4" s="460"/>
      <c r="D4" s="460"/>
      <c r="E4" s="445"/>
      <c r="F4" s="445"/>
      <c r="G4" s="445"/>
      <c r="H4" s="445"/>
      <c r="I4" s="445"/>
      <c r="J4" s="445"/>
      <c r="K4" s="445"/>
      <c r="L4" s="445"/>
      <c r="M4" s="445"/>
      <c r="N4" s="445"/>
      <c r="O4" s="445"/>
      <c r="P4" s="445"/>
      <c r="Q4" s="445"/>
      <c r="R4" s="445"/>
      <c r="S4" s="445"/>
      <c r="T4" s="445"/>
      <c r="U4" s="435"/>
      <c r="V4" s="445"/>
      <c r="W4" s="445"/>
      <c r="X4" s="457"/>
      <c r="Y4" s="445"/>
      <c r="Z4" s="445"/>
      <c r="AA4" s="457"/>
      <c r="AB4" s="445"/>
      <c r="AC4" s="445"/>
      <c r="AD4" s="457"/>
      <c r="AE4" s="445"/>
      <c r="AF4" s="445"/>
      <c r="AG4" s="457"/>
      <c r="AH4" s="445"/>
      <c r="AI4" s="445"/>
      <c r="AJ4" s="457"/>
      <c r="AK4" s="445"/>
      <c r="AL4" s="445"/>
      <c r="AM4" s="457"/>
      <c r="AN4" s="445"/>
      <c r="AO4" s="445"/>
      <c r="AP4" s="435" t="s">
        <v>457</v>
      </c>
      <c r="AQ4" s="435"/>
    </row>
    <row r="5" spans="1:43" ht="15.75" customHeight="1">
      <c r="A5" s="154"/>
      <c r="B5" s="154"/>
      <c r="C5" s="154"/>
      <c r="D5" s="235"/>
      <c r="F5" s="48"/>
    </row>
    <row r="6" spans="1:43" s="38" customFormat="1" ht="15.75" customHeight="1">
      <c r="A6" s="192"/>
      <c r="B6" s="192"/>
      <c r="C6" s="192"/>
      <c r="D6" s="192"/>
      <c r="E6" s="990"/>
      <c r="F6" s="118"/>
      <c r="G6" s="990"/>
      <c r="H6" s="990"/>
      <c r="I6" s="118"/>
      <c r="J6" s="990"/>
      <c r="K6" s="990"/>
      <c r="L6" s="118"/>
      <c r="M6" s="990"/>
      <c r="N6" s="990"/>
      <c r="O6" s="118"/>
      <c r="P6" s="990"/>
      <c r="Q6" s="990"/>
      <c r="R6" s="118"/>
      <c r="S6" s="990"/>
      <c r="T6" s="990"/>
      <c r="U6" s="118"/>
      <c r="V6" s="118"/>
      <c r="W6" s="1061"/>
      <c r="X6" s="1061"/>
      <c r="Y6" s="1061"/>
      <c r="Z6" s="1061"/>
      <c r="AA6" s="1061"/>
      <c r="AB6" s="1061"/>
      <c r="AC6" s="1061"/>
      <c r="AD6" s="1061"/>
      <c r="AE6" s="1061"/>
      <c r="AF6" s="1061"/>
      <c r="AG6" s="1061"/>
      <c r="AH6" s="1061"/>
      <c r="AI6" s="1061"/>
      <c r="AJ6" s="1061"/>
      <c r="AK6" s="1061"/>
      <c r="AL6" s="1061"/>
      <c r="AM6" s="1061"/>
      <c r="AN6" s="1061"/>
      <c r="AO6" s="1061"/>
      <c r="AP6" s="1061"/>
      <c r="AQ6" s="1061"/>
    </row>
    <row r="7" spans="1:43" ht="81" customHeight="1">
      <c r="A7" s="154"/>
      <c r="B7" s="154"/>
      <c r="C7" s="154"/>
      <c r="D7" s="235"/>
      <c r="E7" s="1113" t="s">
        <v>375</v>
      </c>
      <c r="F7" s="1113"/>
      <c r="G7" s="990"/>
      <c r="H7" s="1113" t="s">
        <v>458</v>
      </c>
      <c r="I7" s="1113"/>
      <c r="K7" s="1113" t="s">
        <v>459</v>
      </c>
      <c r="L7" s="1113"/>
      <c r="N7" s="1113" t="s">
        <v>460</v>
      </c>
      <c r="O7" s="1113"/>
      <c r="Q7" s="1113" t="s">
        <v>461</v>
      </c>
      <c r="R7" s="1113"/>
      <c r="T7" s="1113" t="s">
        <v>462</v>
      </c>
      <c r="U7" s="1113"/>
      <c r="V7" s="598"/>
      <c r="W7" s="1113" t="s">
        <v>463</v>
      </c>
      <c r="X7" s="1113"/>
      <c r="Z7" s="1113" t="s">
        <v>464</v>
      </c>
      <c r="AA7" s="1113"/>
      <c r="AC7" s="1113" t="s">
        <v>465</v>
      </c>
      <c r="AD7" s="1113"/>
      <c r="AF7" s="1113" t="s">
        <v>408</v>
      </c>
      <c r="AG7" s="1113"/>
      <c r="AI7" s="1113" t="s">
        <v>466</v>
      </c>
      <c r="AJ7" s="1113"/>
      <c r="AL7" s="1113" t="s">
        <v>467</v>
      </c>
      <c r="AM7" s="1113"/>
      <c r="AO7" s="1113" t="s">
        <v>66</v>
      </c>
      <c r="AP7" s="1113"/>
    </row>
    <row r="8" spans="1:43" ht="14.25" customHeight="1">
      <c r="A8" s="170" t="s">
        <v>67</v>
      </c>
      <c r="D8" s="156"/>
      <c r="F8" s="61"/>
    </row>
    <row r="9" spans="1:43" s="3" customFormat="1" ht="14.25" customHeight="1">
      <c r="A9" s="3" t="s">
        <v>149</v>
      </c>
      <c r="D9" s="5"/>
      <c r="E9" s="52" t="s">
        <v>2</v>
      </c>
      <c r="F9" s="213">
        <f>ROUND(123277661.52,0)</f>
        <v>123277662</v>
      </c>
      <c r="G9" s="402"/>
      <c r="H9" s="402" t="s">
        <v>2</v>
      </c>
      <c r="I9" s="213">
        <f>ROUND(1764757.86,0)</f>
        <v>1764758</v>
      </c>
      <c r="J9" s="402"/>
      <c r="K9" s="402" t="s">
        <v>2</v>
      </c>
      <c r="L9" s="213">
        <f>ROUND(135112.77,0)</f>
        <v>135113</v>
      </c>
      <c r="M9" s="402"/>
      <c r="N9" s="402" t="s">
        <v>2</v>
      </c>
      <c r="O9" s="213">
        <f>ROUND(332265.7,0)</f>
        <v>332266</v>
      </c>
      <c r="P9" s="402"/>
      <c r="Q9" s="402" t="s">
        <v>2</v>
      </c>
      <c r="R9" s="213">
        <f>ROUND(1568303.57,0)</f>
        <v>1568304</v>
      </c>
      <c r="S9" s="402"/>
      <c r="T9" s="402" t="s">
        <v>2</v>
      </c>
      <c r="U9" s="213">
        <f>ROUND(67952592.4,0)</f>
        <v>67952592</v>
      </c>
      <c r="V9" s="402"/>
      <c r="W9" s="402" t="s">
        <v>2</v>
      </c>
      <c r="X9" s="213">
        <v>0</v>
      </c>
      <c r="Y9" s="402"/>
      <c r="Z9" s="402" t="s">
        <v>2</v>
      </c>
      <c r="AA9" s="213">
        <v>0</v>
      </c>
      <c r="AB9" s="402"/>
      <c r="AC9" s="402" t="s">
        <v>2</v>
      </c>
      <c r="AD9" s="213">
        <f>ROUND(4783381.11,0)</f>
        <v>4783381</v>
      </c>
      <c r="AE9" s="402"/>
      <c r="AF9" s="402" t="s">
        <v>2</v>
      </c>
      <c r="AG9" s="213">
        <f>ROUND(162151648.32,0)</f>
        <v>162151648</v>
      </c>
      <c r="AH9" s="402"/>
      <c r="AI9" s="402" t="s">
        <v>2</v>
      </c>
      <c r="AJ9" s="213">
        <f>ROUND(4155104.74,0)</f>
        <v>4155105</v>
      </c>
      <c r="AK9" s="402"/>
      <c r="AL9" s="402" t="s">
        <v>2</v>
      </c>
      <c r="AM9" s="213">
        <f>ROUND(89901.92,0)</f>
        <v>89902</v>
      </c>
      <c r="AN9" s="402"/>
      <c r="AO9" s="402" t="s">
        <v>2</v>
      </c>
      <c r="AP9" s="213">
        <f>SUM(F9:AN9)</f>
        <v>366210731</v>
      </c>
    </row>
    <row r="10" spans="1:43" s="3" customFormat="1" ht="14.25" customHeight="1">
      <c r="A10" s="3" t="s">
        <v>150</v>
      </c>
      <c r="D10" s="5"/>
      <c r="E10" s="60"/>
      <c r="F10" s="213"/>
      <c r="G10" s="402"/>
      <c r="H10" s="402"/>
      <c r="I10" s="213"/>
      <c r="J10" s="402"/>
      <c r="K10" s="402"/>
      <c r="L10" s="213"/>
      <c r="M10" s="402"/>
      <c r="N10" s="402"/>
      <c r="O10" s="213"/>
      <c r="P10" s="402"/>
      <c r="Q10" s="402"/>
      <c r="R10" s="213"/>
      <c r="S10" s="402"/>
      <c r="T10" s="402"/>
      <c r="U10" s="213"/>
      <c r="V10" s="402"/>
      <c r="W10" s="402"/>
      <c r="X10" s="213"/>
      <c r="Y10" s="402"/>
      <c r="Z10" s="402"/>
      <c r="AA10" s="213"/>
      <c r="AB10" s="402"/>
      <c r="AC10" s="402"/>
      <c r="AD10" s="213"/>
      <c r="AE10" s="402"/>
      <c r="AF10" s="402"/>
      <c r="AG10" s="213"/>
      <c r="AH10" s="402"/>
      <c r="AI10" s="402"/>
      <c r="AJ10" s="213"/>
      <c r="AK10" s="402"/>
      <c r="AL10" s="402"/>
      <c r="AM10" s="213"/>
      <c r="AN10" s="402"/>
      <c r="AO10" s="402"/>
      <c r="AP10" s="213"/>
    </row>
    <row r="11" spans="1:43" s="3" customFormat="1" ht="14.25" customHeight="1">
      <c r="A11" s="5"/>
      <c r="B11" s="3" t="s">
        <v>151</v>
      </c>
      <c r="D11" s="5"/>
      <c r="E11" s="58"/>
      <c r="F11" s="682">
        <v>0</v>
      </c>
      <c r="G11" s="683"/>
      <c r="H11" s="683"/>
      <c r="I11" s="682">
        <v>0</v>
      </c>
      <c r="J11" s="683"/>
      <c r="K11" s="683"/>
      <c r="L11" s="682">
        <v>0</v>
      </c>
      <c r="M11" s="683"/>
      <c r="N11" s="683"/>
      <c r="O11" s="682">
        <v>0</v>
      </c>
      <c r="P11" s="683"/>
      <c r="Q11" s="683"/>
      <c r="R11" s="682">
        <v>0</v>
      </c>
      <c r="S11" s="683"/>
      <c r="T11" s="683"/>
      <c r="U11" s="682">
        <v>0</v>
      </c>
      <c r="V11" s="402"/>
      <c r="W11" s="402"/>
      <c r="X11" s="213">
        <f>ROUND(199428470,0)</f>
        <v>199428470</v>
      </c>
      <c r="Y11" s="402"/>
      <c r="Z11" s="402"/>
      <c r="AA11" s="213">
        <f>ROUND(31757094,0)</f>
        <v>31757094</v>
      </c>
      <c r="AB11" s="402"/>
      <c r="AC11" s="402"/>
      <c r="AD11" s="682">
        <v>0</v>
      </c>
      <c r="AE11" s="683"/>
      <c r="AF11" s="683"/>
      <c r="AG11" s="682">
        <v>0</v>
      </c>
      <c r="AH11" s="683"/>
      <c r="AI11" s="683"/>
      <c r="AJ11" s="682">
        <v>0</v>
      </c>
      <c r="AK11" s="524"/>
      <c r="AL11" s="524"/>
      <c r="AM11" s="682">
        <v>0</v>
      </c>
      <c r="AN11" s="402"/>
      <c r="AO11" s="402"/>
      <c r="AP11" s="213">
        <f t="shared" ref="AP11:AP23" si="0">SUM(F11:AN11)</f>
        <v>231185564</v>
      </c>
    </row>
    <row r="12" spans="1:43" s="3" customFormat="1" ht="14.25" customHeight="1">
      <c r="A12" s="2"/>
      <c r="B12" s="3" t="s">
        <v>152</v>
      </c>
      <c r="D12" s="1"/>
      <c r="E12" s="41"/>
      <c r="F12" s="682">
        <v>0</v>
      </c>
      <c r="G12" s="683"/>
      <c r="H12" s="683"/>
      <c r="I12" s="682">
        <v>0</v>
      </c>
      <c r="J12" s="683"/>
      <c r="K12" s="683"/>
      <c r="L12" s="682">
        <v>0</v>
      </c>
      <c r="M12" s="683"/>
      <c r="N12" s="683"/>
      <c r="O12" s="682">
        <v>0</v>
      </c>
      <c r="P12" s="683"/>
      <c r="Q12" s="683"/>
      <c r="R12" s="682">
        <v>0</v>
      </c>
      <c r="S12" s="683"/>
      <c r="T12" s="683"/>
      <c r="U12" s="682">
        <v>0</v>
      </c>
      <c r="V12" s="402"/>
      <c r="W12" s="402"/>
      <c r="X12" s="213">
        <f>ROUND(644273232,0)</f>
        <v>644273232</v>
      </c>
      <c r="Y12" s="402"/>
      <c r="Z12" s="402"/>
      <c r="AA12" s="213">
        <f>ROUND(136600433,0)</f>
        <v>136600433</v>
      </c>
      <c r="AB12" s="402"/>
      <c r="AC12" s="402"/>
      <c r="AD12" s="682">
        <v>0</v>
      </c>
      <c r="AE12" s="683"/>
      <c r="AF12" s="683"/>
      <c r="AG12" s="682">
        <v>0</v>
      </c>
      <c r="AH12" s="683"/>
      <c r="AI12" s="683"/>
      <c r="AJ12" s="682">
        <v>0</v>
      </c>
      <c r="AK12" s="524"/>
      <c r="AL12" s="524"/>
      <c r="AM12" s="682">
        <v>0</v>
      </c>
      <c r="AN12" s="402"/>
      <c r="AO12" s="402"/>
      <c r="AP12" s="213">
        <f t="shared" si="0"/>
        <v>780873665</v>
      </c>
    </row>
    <row r="13" spans="1:43" s="3" customFormat="1" ht="14.25" customHeight="1">
      <c r="A13" s="2"/>
      <c r="B13" s="3" t="s">
        <v>153</v>
      </c>
      <c r="D13" s="1"/>
      <c r="E13" s="58"/>
      <c r="F13" s="682">
        <v>0</v>
      </c>
      <c r="G13" s="683"/>
      <c r="H13" s="683"/>
      <c r="I13" s="682">
        <v>0</v>
      </c>
      <c r="J13" s="683"/>
      <c r="K13" s="683"/>
      <c r="L13" s="682">
        <v>0</v>
      </c>
      <c r="M13" s="683"/>
      <c r="N13" s="683"/>
      <c r="O13" s="682">
        <v>0</v>
      </c>
      <c r="P13" s="683"/>
      <c r="Q13" s="683"/>
      <c r="R13" s="682">
        <v>0</v>
      </c>
      <c r="S13" s="683"/>
      <c r="T13" s="683"/>
      <c r="U13" s="682">
        <v>0</v>
      </c>
      <c r="V13" s="402"/>
      <c r="W13" s="402"/>
      <c r="X13" s="213">
        <f>ROUND(1106024370,0)</f>
        <v>1106024370</v>
      </c>
      <c r="Y13" s="402"/>
      <c r="Z13" s="402"/>
      <c r="AA13" s="213">
        <f>ROUND(227641857,0)</f>
        <v>227641857</v>
      </c>
      <c r="AB13" s="402"/>
      <c r="AC13" s="402"/>
      <c r="AD13" s="682">
        <v>0</v>
      </c>
      <c r="AE13" s="683"/>
      <c r="AF13" s="683"/>
      <c r="AG13" s="682">
        <v>0</v>
      </c>
      <c r="AH13" s="683"/>
      <c r="AI13" s="683"/>
      <c r="AJ13" s="682">
        <v>0</v>
      </c>
      <c r="AK13" s="524"/>
      <c r="AL13" s="524"/>
      <c r="AM13" s="682">
        <v>0</v>
      </c>
      <c r="AN13" s="402"/>
      <c r="AO13" s="402"/>
      <c r="AP13" s="213">
        <f t="shared" si="0"/>
        <v>1333666227</v>
      </c>
    </row>
    <row r="14" spans="1:43" s="3" customFormat="1" ht="14.25" customHeight="1">
      <c r="A14" s="51"/>
      <c r="B14" s="3" t="s">
        <v>154</v>
      </c>
      <c r="D14" s="1"/>
      <c r="E14" s="59"/>
      <c r="F14" s="213">
        <f>ROUND(63024076913.05,0)</f>
        <v>63024076913</v>
      </c>
      <c r="G14" s="402"/>
      <c r="H14" s="402"/>
      <c r="I14" s="213">
        <f>ROUND(524822888.75,0)</f>
        <v>524822889</v>
      </c>
      <c r="J14" s="402"/>
      <c r="K14" s="402"/>
      <c r="L14" s="213">
        <f>ROUND(26316054.96,0)</f>
        <v>26316055</v>
      </c>
      <c r="M14" s="402"/>
      <c r="N14" s="402"/>
      <c r="O14" s="213">
        <f>ROUND(376646381.89,0)</f>
        <v>376646382</v>
      </c>
      <c r="P14" s="402"/>
      <c r="Q14" s="402"/>
      <c r="R14" s="213">
        <f>ROUND(108249106.69,0)</f>
        <v>108249107</v>
      </c>
      <c r="S14" s="402"/>
      <c r="T14" s="402"/>
      <c r="U14" s="213">
        <f>ROUND(22649677931.53,0)</f>
        <v>22649677932</v>
      </c>
      <c r="V14" s="402"/>
      <c r="W14" s="402"/>
      <c r="X14" s="682">
        <v>0</v>
      </c>
      <c r="Y14" s="402"/>
      <c r="Z14" s="402"/>
      <c r="AA14" s="213"/>
      <c r="AB14" s="402"/>
      <c r="AC14" s="402"/>
      <c r="AD14" s="213">
        <f>ROUND(425927364.22,0)</f>
        <v>425927364</v>
      </c>
      <c r="AE14" s="402"/>
      <c r="AF14" s="402"/>
      <c r="AG14" s="213">
        <f>ROUND(860293405.06,0)</f>
        <v>860293405</v>
      </c>
      <c r="AH14" s="402"/>
      <c r="AI14" s="402"/>
      <c r="AJ14" s="213">
        <f>ROUND(418399685.08,0)</f>
        <v>418399685</v>
      </c>
      <c r="AK14" s="402"/>
      <c r="AL14" s="402"/>
      <c r="AM14" s="213">
        <f>ROUND(49596344.51,0)</f>
        <v>49596345</v>
      </c>
      <c r="AN14" s="402"/>
      <c r="AO14" s="402"/>
      <c r="AP14" s="213">
        <f>SUM(F14:AN14)</f>
        <v>88464006077</v>
      </c>
    </row>
    <row r="15" spans="1:43" s="3" customFormat="1" ht="14.25" customHeight="1">
      <c r="A15" s="1001"/>
      <c r="B15" s="3" t="s">
        <v>155</v>
      </c>
      <c r="D15" s="1"/>
      <c r="E15" s="58"/>
      <c r="F15" s="682">
        <v>0</v>
      </c>
      <c r="G15" s="683"/>
      <c r="H15" s="683"/>
      <c r="I15" s="682">
        <v>0</v>
      </c>
      <c r="J15" s="683"/>
      <c r="K15" s="683"/>
      <c r="L15" s="682">
        <v>0</v>
      </c>
      <c r="M15" s="683"/>
      <c r="N15" s="683"/>
      <c r="O15" s="682">
        <v>0</v>
      </c>
      <c r="P15" s="683"/>
      <c r="Q15" s="683"/>
      <c r="R15" s="682">
        <v>0</v>
      </c>
      <c r="S15" s="683"/>
      <c r="T15" s="683"/>
      <c r="U15" s="682">
        <v>0</v>
      </c>
      <c r="V15" s="402"/>
      <c r="W15" s="402"/>
      <c r="X15" s="213">
        <f>ROUND(5947913935.57,0)</f>
        <v>5947913936</v>
      </c>
      <c r="Y15" s="402"/>
      <c r="Z15" s="402"/>
      <c r="AA15" s="213">
        <f>ROUND(758518318.87,0)</f>
        <v>758518319</v>
      </c>
      <c r="AB15" s="402"/>
      <c r="AC15" s="402"/>
      <c r="AD15" s="682">
        <v>0</v>
      </c>
      <c r="AE15" s="683"/>
      <c r="AF15" s="683"/>
      <c r="AG15" s="682">
        <v>0</v>
      </c>
      <c r="AH15" s="683"/>
      <c r="AI15" s="683"/>
      <c r="AJ15" s="682">
        <v>0</v>
      </c>
      <c r="AK15" s="402"/>
      <c r="AL15" s="402"/>
      <c r="AM15" s="682">
        <v>0</v>
      </c>
      <c r="AN15" s="402"/>
      <c r="AO15" s="402"/>
      <c r="AP15" s="213">
        <f>SUM(F15:AN15)</f>
        <v>6706432255</v>
      </c>
    </row>
    <row r="16" spans="1:43" s="3" customFormat="1" ht="14.25" customHeight="1">
      <c r="A16" s="3" t="s">
        <v>70</v>
      </c>
      <c r="D16" s="1"/>
      <c r="E16" s="58"/>
      <c r="F16" s="213">
        <f>ROUND(1917420171.03,0)</f>
        <v>1917420171</v>
      </c>
      <c r="G16" s="402"/>
      <c r="H16" s="402"/>
      <c r="I16" s="213">
        <f>ROUND(16001068.27,0)</f>
        <v>16001068</v>
      </c>
      <c r="J16" s="402"/>
      <c r="K16" s="402"/>
      <c r="L16" s="213">
        <f>ROUND(804732.63,0)</f>
        <v>804733</v>
      </c>
      <c r="M16" s="402"/>
      <c r="N16" s="402"/>
      <c r="O16" s="213">
        <f>ROUND(11436725.08,0)</f>
        <v>11436725</v>
      </c>
      <c r="P16" s="402"/>
      <c r="Q16" s="402"/>
      <c r="R16" s="213">
        <f>ROUND(3311281.45,0)</f>
        <v>3311281</v>
      </c>
      <c r="S16" s="402"/>
      <c r="T16" s="402"/>
      <c r="U16" s="213">
        <f>ROUND(690700518.44,0)</f>
        <v>690700518</v>
      </c>
      <c r="V16" s="402"/>
      <c r="W16" s="402"/>
      <c r="X16" s="682">
        <v>0</v>
      </c>
      <c r="Y16" s="683"/>
      <c r="Z16" s="683"/>
      <c r="AA16" s="682">
        <v>0</v>
      </c>
      <c r="AB16" s="402"/>
      <c r="AC16" s="402"/>
      <c r="AD16" s="213">
        <f>ROUND(33076876.5,0)</f>
        <v>33076877</v>
      </c>
      <c r="AE16" s="402"/>
      <c r="AF16" s="402"/>
      <c r="AG16" s="213">
        <f>ROUND(35053930.87,0)</f>
        <v>35053931</v>
      </c>
      <c r="AH16" s="402"/>
      <c r="AI16" s="402"/>
      <c r="AJ16" s="213">
        <f>ROUND(32463485.91,0)</f>
        <v>32463486</v>
      </c>
      <c r="AK16" s="402"/>
      <c r="AL16" s="402"/>
      <c r="AM16" s="213">
        <f>ROUND(3825246.12,0)</f>
        <v>3825246</v>
      </c>
      <c r="AN16" s="402"/>
      <c r="AO16" s="402"/>
      <c r="AP16" s="213">
        <f t="shared" si="0"/>
        <v>2744094036</v>
      </c>
    </row>
    <row r="17" spans="1:42" s="3" customFormat="1" ht="14.25" customHeight="1">
      <c r="A17" s="3" t="s">
        <v>71</v>
      </c>
      <c r="D17" s="2"/>
      <c r="E17" s="58"/>
      <c r="F17" s="147"/>
      <c r="G17" s="402"/>
      <c r="H17" s="402"/>
      <c r="I17" s="147"/>
      <c r="J17" s="402"/>
      <c r="K17" s="402"/>
      <c r="L17" s="147"/>
      <c r="M17" s="402"/>
      <c r="N17" s="402"/>
      <c r="O17" s="147"/>
      <c r="P17" s="402"/>
      <c r="Q17" s="402"/>
      <c r="R17" s="147"/>
      <c r="S17" s="402"/>
      <c r="T17" s="402"/>
      <c r="U17" s="147"/>
      <c r="V17" s="402"/>
      <c r="W17" s="402"/>
      <c r="X17" s="147"/>
      <c r="Y17" s="402"/>
      <c r="Z17" s="402"/>
      <c r="AA17" s="147"/>
      <c r="AB17" s="402"/>
      <c r="AC17" s="402"/>
      <c r="AD17" s="147"/>
      <c r="AE17" s="402"/>
      <c r="AF17" s="402"/>
      <c r="AG17" s="147"/>
      <c r="AH17" s="402"/>
      <c r="AI17" s="402"/>
      <c r="AJ17" s="147"/>
      <c r="AK17" s="402"/>
      <c r="AL17" s="402"/>
      <c r="AM17" s="147"/>
      <c r="AN17" s="402"/>
      <c r="AO17" s="402"/>
      <c r="AP17" s="147">
        <f t="shared" si="0"/>
        <v>0</v>
      </c>
    </row>
    <row r="18" spans="1:42" s="3" customFormat="1" ht="14.25" customHeight="1">
      <c r="A18" s="2"/>
      <c r="B18" s="3" t="s">
        <v>157</v>
      </c>
      <c r="D18" s="2"/>
      <c r="E18" s="58"/>
      <c r="F18" s="213">
        <f>ROUND(3547456.76,0)</f>
        <v>3547457</v>
      </c>
      <c r="G18" s="402"/>
      <c r="H18" s="402"/>
      <c r="I18" s="213">
        <f>ROUND(3046.74,0)</f>
        <v>3047</v>
      </c>
      <c r="J18" s="402"/>
      <c r="K18" s="402"/>
      <c r="L18" s="213">
        <f>ROUND(422.04,0)</f>
        <v>422</v>
      </c>
      <c r="M18" s="402"/>
      <c r="N18" s="402"/>
      <c r="O18" s="213">
        <f>ROUND(33812.37,0)</f>
        <v>33812</v>
      </c>
      <c r="P18" s="402"/>
      <c r="Q18" s="402"/>
      <c r="R18" s="213">
        <f>ROUND(10949.59,0)</f>
        <v>10950</v>
      </c>
      <c r="S18" s="402"/>
      <c r="T18" s="402"/>
      <c r="U18" s="213">
        <f>ROUND(3208304.08,0)</f>
        <v>3208304</v>
      </c>
      <c r="V18" s="402"/>
      <c r="W18" s="402"/>
      <c r="X18" s="213">
        <f>ROUND(251360.48,0)</f>
        <v>251360</v>
      </c>
      <c r="Y18" s="402"/>
      <c r="Z18" s="402"/>
      <c r="AA18" s="213">
        <f>ROUND(43384.12,0)</f>
        <v>43384</v>
      </c>
      <c r="AB18" s="402"/>
      <c r="AC18" s="402"/>
      <c r="AD18" s="682">
        <v>0</v>
      </c>
      <c r="AE18" s="683"/>
      <c r="AF18" s="683"/>
      <c r="AG18" s="682">
        <v>0</v>
      </c>
      <c r="AH18" s="402"/>
      <c r="AI18" s="402"/>
      <c r="AJ18" s="213">
        <f>ROUND(23028675.29,0)</f>
        <v>23028675</v>
      </c>
      <c r="AK18" s="402"/>
      <c r="AL18" s="402"/>
      <c r="AM18" s="682">
        <v>0</v>
      </c>
      <c r="AN18" s="402"/>
      <c r="AO18" s="402"/>
      <c r="AP18" s="213">
        <f t="shared" si="0"/>
        <v>30127411</v>
      </c>
    </row>
    <row r="19" spans="1:42" s="4" customFormat="1" ht="14.25" customHeight="1">
      <c r="A19" s="1001"/>
      <c r="B19" s="3" t="s">
        <v>73</v>
      </c>
      <c r="C19" s="3"/>
      <c r="D19" s="1001"/>
      <c r="E19" s="65"/>
      <c r="F19" s="213">
        <f>ROUND(222440.53,0)</f>
        <v>222441</v>
      </c>
      <c r="G19" s="402"/>
      <c r="H19" s="402"/>
      <c r="I19" s="213">
        <f>ROUND(1916.09,0)</f>
        <v>1916</v>
      </c>
      <c r="J19" s="402"/>
      <c r="K19" s="402"/>
      <c r="L19" s="213">
        <f>ROUND(178.03,0)</f>
        <v>178</v>
      </c>
      <c r="M19" s="402"/>
      <c r="N19" s="402"/>
      <c r="O19" s="213">
        <f>ROUND(984.65,0)</f>
        <v>985</v>
      </c>
      <c r="P19" s="402"/>
      <c r="Q19" s="402"/>
      <c r="R19" s="213">
        <f>ROUND(532.34,0)</f>
        <v>532</v>
      </c>
      <c r="S19" s="402"/>
      <c r="T19" s="402"/>
      <c r="U19" s="213">
        <f>ROUND(75469.42,0)</f>
        <v>75469</v>
      </c>
      <c r="V19" s="402"/>
      <c r="W19" s="402"/>
      <c r="X19" s="682">
        <v>0</v>
      </c>
      <c r="Y19" s="683"/>
      <c r="Z19" s="683"/>
      <c r="AA19" s="682">
        <v>0</v>
      </c>
      <c r="AB19" s="402"/>
      <c r="AC19" s="402"/>
      <c r="AD19" s="213">
        <f>ROUND(2617,0)</f>
        <v>2617</v>
      </c>
      <c r="AE19" s="402"/>
      <c r="AF19" s="402"/>
      <c r="AG19" s="213">
        <f>ROUND(94829.45,0)</f>
        <v>94829</v>
      </c>
      <c r="AH19" s="402"/>
      <c r="AI19" s="402"/>
      <c r="AJ19" s="213">
        <f>ROUND(4124.09,0)</f>
        <v>4124</v>
      </c>
      <c r="AK19" s="402"/>
      <c r="AL19" s="402"/>
      <c r="AM19" s="213">
        <f>ROUND(98,0)</f>
        <v>98</v>
      </c>
      <c r="AN19" s="402"/>
      <c r="AO19" s="402"/>
      <c r="AP19" s="213">
        <f>SUM(F19:AN19)</f>
        <v>403189</v>
      </c>
    </row>
    <row r="20" spans="1:42" s="3" customFormat="1" ht="14.25" customHeight="1">
      <c r="A20" s="1001"/>
      <c r="B20" s="3" t="s">
        <v>74</v>
      </c>
      <c r="D20" s="1001"/>
      <c r="E20" s="65"/>
      <c r="F20" s="213">
        <f>ROUND(69166875.26,0)</f>
        <v>69166875</v>
      </c>
      <c r="G20" s="402"/>
      <c r="H20" s="402"/>
      <c r="I20" s="682">
        <v>0</v>
      </c>
      <c r="J20" s="402"/>
      <c r="K20" s="402"/>
      <c r="L20" s="213">
        <f>ROUND(26551.48,0)</f>
        <v>26551</v>
      </c>
      <c r="M20" s="402"/>
      <c r="N20" s="402"/>
      <c r="O20" s="682">
        <v>0</v>
      </c>
      <c r="P20" s="683"/>
      <c r="Q20" s="683"/>
      <c r="R20" s="682">
        <v>0</v>
      </c>
      <c r="S20" s="402"/>
      <c r="T20" s="402"/>
      <c r="U20" s="213">
        <f>ROUND(39260309.29,0)</f>
        <v>39260309</v>
      </c>
      <c r="V20" s="402"/>
      <c r="W20" s="402"/>
      <c r="X20" s="213">
        <f>ROUND(4788013.08,0)</f>
        <v>4788013</v>
      </c>
      <c r="Y20" s="402"/>
      <c r="Z20" s="402"/>
      <c r="AA20" s="213">
        <f>ROUND(437367.32,0)</f>
        <v>437367</v>
      </c>
      <c r="AB20" s="402"/>
      <c r="AC20" s="402"/>
      <c r="AD20" s="213">
        <f>ROUND(967113.86,0)</f>
        <v>967114</v>
      </c>
      <c r="AE20" s="402"/>
      <c r="AF20" s="402"/>
      <c r="AG20" s="213">
        <f>ROUND(28374885.19,0)</f>
        <v>28374885</v>
      </c>
      <c r="AH20" s="402"/>
      <c r="AI20" s="402"/>
      <c r="AJ20" s="213">
        <f>ROUND(2065609.19,0)</f>
        <v>2065609</v>
      </c>
      <c r="AK20" s="402"/>
      <c r="AL20" s="402"/>
      <c r="AM20" s="213">
        <f>ROUND(81185.65,0)</f>
        <v>81186</v>
      </c>
      <c r="AN20" s="402"/>
      <c r="AO20" s="402"/>
      <c r="AP20" s="213">
        <f>SUM(F20:AN20)</f>
        <v>145167909</v>
      </c>
    </row>
    <row r="21" spans="1:42" s="3" customFormat="1" ht="14.25" customHeight="1">
      <c r="A21" s="2"/>
      <c r="B21" s="3" t="s">
        <v>77</v>
      </c>
      <c r="E21" s="52"/>
      <c r="F21" s="213">
        <f>ROUND(43273050.26,0)</f>
        <v>43273050</v>
      </c>
      <c r="G21" s="402"/>
      <c r="H21" s="402"/>
      <c r="I21" s="213">
        <f>ROUND(1920301.08,0)</f>
        <v>1920301</v>
      </c>
      <c r="J21" s="402"/>
      <c r="K21" s="402"/>
      <c r="L21" s="682">
        <v>0</v>
      </c>
      <c r="M21" s="683"/>
      <c r="N21" s="683"/>
      <c r="O21" s="682">
        <v>0</v>
      </c>
      <c r="P21" s="683"/>
      <c r="Q21" s="683"/>
      <c r="R21" s="682">
        <v>0</v>
      </c>
      <c r="S21" s="683"/>
      <c r="T21" s="683"/>
      <c r="U21" s="682">
        <v>0</v>
      </c>
      <c r="V21" s="402"/>
      <c r="W21" s="402"/>
      <c r="X21" s="682">
        <v>0</v>
      </c>
      <c r="Y21" s="683"/>
      <c r="Z21" s="683"/>
      <c r="AA21" s="682">
        <v>0</v>
      </c>
      <c r="AB21" s="402"/>
      <c r="AC21" s="402"/>
      <c r="AD21" s="213">
        <f>ROUND(457310.58,0)</f>
        <v>457311</v>
      </c>
      <c r="AE21" s="402"/>
      <c r="AF21" s="402"/>
      <c r="AG21" s="213">
        <f>ROUND(16339581.32,0)</f>
        <v>16339581</v>
      </c>
      <c r="AH21" s="402"/>
      <c r="AI21" s="402"/>
      <c r="AJ21" s="213">
        <f>ROUND(1172583.37,)</f>
        <v>1172583</v>
      </c>
      <c r="AK21" s="402"/>
      <c r="AL21" s="402"/>
      <c r="AM21" s="682">
        <v>0</v>
      </c>
      <c r="AN21" s="402"/>
      <c r="AO21" s="402"/>
      <c r="AP21" s="213">
        <f>SUM(F21:AN21)</f>
        <v>63162826</v>
      </c>
    </row>
    <row r="22" spans="1:42" s="3" customFormat="1" ht="14.25" customHeight="1">
      <c r="B22" s="3" t="s">
        <v>158</v>
      </c>
      <c r="E22" s="10"/>
      <c r="F22" s="213">
        <f>ROUND(12871600.35,0)</f>
        <v>12871600</v>
      </c>
      <c r="G22" s="402"/>
      <c r="H22" s="402"/>
      <c r="I22" s="682">
        <v>0</v>
      </c>
      <c r="J22" s="683"/>
      <c r="K22" s="683"/>
      <c r="L22" s="682">
        <v>0</v>
      </c>
      <c r="M22" s="683"/>
      <c r="N22" s="683"/>
      <c r="O22" s="682">
        <v>0</v>
      </c>
      <c r="P22" s="683"/>
      <c r="Q22" s="683"/>
      <c r="R22" s="682">
        <v>0</v>
      </c>
      <c r="S22" s="683"/>
      <c r="T22" s="683"/>
      <c r="U22" s="682">
        <v>0</v>
      </c>
      <c r="V22" s="402"/>
      <c r="W22" s="402"/>
      <c r="X22" s="682">
        <v>0</v>
      </c>
      <c r="Y22" s="683"/>
      <c r="Z22" s="683"/>
      <c r="AA22" s="682">
        <v>0</v>
      </c>
      <c r="AB22" s="402"/>
      <c r="AC22" s="402"/>
      <c r="AD22" s="213">
        <f>ROUND(135902.85,0)</f>
        <v>135903</v>
      </c>
      <c r="AE22" s="402"/>
      <c r="AF22" s="402"/>
      <c r="AG22" s="213">
        <f>ROUND(6881883.73,0)</f>
        <v>6881884</v>
      </c>
      <c r="AH22" s="402"/>
      <c r="AI22" s="402"/>
      <c r="AJ22" s="213">
        <f>ROUND(503852.21,0)</f>
        <v>503852</v>
      </c>
      <c r="AK22" s="402"/>
      <c r="AL22" s="402"/>
      <c r="AM22" s="682">
        <v>0</v>
      </c>
      <c r="AN22" s="402"/>
      <c r="AO22" s="402"/>
      <c r="AP22" s="213">
        <f t="shared" si="0"/>
        <v>20393239</v>
      </c>
    </row>
    <row r="23" spans="1:42" s="3" customFormat="1" ht="14.25" customHeight="1">
      <c r="B23" s="3" t="s">
        <v>76</v>
      </c>
      <c r="E23" s="238"/>
      <c r="F23" s="684">
        <v>0</v>
      </c>
      <c r="G23" s="683"/>
      <c r="H23" s="685"/>
      <c r="I23" s="684">
        <v>0</v>
      </c>
      <c r="J23" s="683"/>
      <c r="K23" s="685"/>
      <c r="L23" s="684">
        <v>0</v>
      </c>
      <c r="M23" s="683"/>
      <c r="N23" s="685"/>
      <c r="O23" s="684">
        <v>0</v>
      </c>
      <c r="P23" s="683"/>
      <c r="Q23" s="685"/>
      <c r="R23" s="684">
        <v>0</v>
      </c>
      <c r="S23" s="683"/>
      <c r="T23" s="685"/>
      <c r="U23" s="684">
        <v>0</v>
      </c>
      <c r="V23" s="576"/>
      <c r="W23" s="576"/>
      <c r="X23" s="214">
        <f>ROUND(292561303.16,0)</f>
        <v>292561303</v>
      </c>
      <c r="Y23" s="402"/>
      <c r="Z23" s="576"/>
      <c r="AA23" s="214">
        <f>ROUND(19116738.02,0)</f>
        <v>19116738</v>
      </c>
      <c r="AB23" s="402"/>
      <c r="AC23" s="576"/>
      <c r="AD23" s="684">
        <v>0</v>
      </c>
      <c r="AE23" s="683"/>
      <c r="AF23" s="685"/>
      <c r="AG23" s="684">
        <v>0</v>
      </c>
      <c r="AH23" s="683"/>
      <c r="AI23" s="685"/>
      <c r="AJ23" s="684">
        <v>0</v>
      </c>
      <c r="AK23" s="402"/>
      <c r="AL23" s="576"/>
      <c r="AM23" s="684">
        <v>0</v>
      </c>
      <c r="AN23" s="402"/>
      <c r="AO23" s="576"/>
      <c r="AP23" s="214">
        <f t="shared" si="0"/>
        <v>311678041</v>
      </c>
    </row>
    <row r="24" spans="1:42" s="3" customFormat="1" ht="9" customHeight="1">
      <c r="E24" s="10"/>
      <c r="F24" s="236"/>
      <c r="G24" s="581"/>
      <c r="H24" s="289"/>
      <c r="I24" s="236"/>
      <c r="J24" s="551"/>
      <c r="K24" s="289"/>
      <c r="L24" s="236"/>
      <c r="M24" s="551"/>
      <c r="N24" s="289"/>
      <c r="O24" s="236"/>
      <c r="P24" s="551"/>
      <c r="Q24" s="289"/>
      <c r="R24" s="236"/>
      <c r="S24" s="551"/>
      <c r="T24" s="289"/>
      <c r="U24" s="236"/>
      <c r="V24" s="289"/>
      <c r="W24" s="289"/>
      <c r="X24" s="236"/>
      <c r="Y24" s="542"/>
      <c r="Z24" s="289"/>
      <c r="AA24" s="236"/>
      <c r="AB24" s="542"/>
      <c r="AC24" s="289"/>
      <c r="AD24" s="236"/>
      <c r="AE24" s="551"/>
      <c r="AF24" s="289"/>
      <c r="AG24" s="236"/>
      <c r="AH24" s="551"/>
      <c r="AI24" s="289"/>
      <c r="AJ24" s="236"/>
      <c r="AK24" s="551"/>
      <c r="AL24" s="289"/>
      <c r="AM24" s="236"/>
      <c r="AN24" s="542"/>
      <c r="AO24" s="289"/>
      <c r="AP24" s="236"/>
    </row>
    <row r="25" spans="1:42" s="3" customFormat="1" ht="14.25" customHeight="1">
      <c r="C25" s="3" t="s">
        <v>79</v>
      </c>
      <c r="E25" s="238"/>
      <c r="F25" s="217">
        <f>SUM(F9:F23)</f>
        <v>65193856169</v>
      </c>
      <c r="G25" s="581"/>
      <c r="H25" s="576"/>
      <c r="I25" s="217">
        <f>SUM(I9:I23)</f>
        <v>544513979</v>
      </c>
      <c r="J25" s="551"/>
      <c r="K25" s="576"/>
      <c r="L25" s="217">
        <f>SUM(L9:L23)</f>
        <v>27283052</v>
      </c>
      <c r="M25" s="551"/>
      <c r="N25" s="576"/>
      <c r="O25" s="217">
        <f>SUM(O9:O23)</f>
        <v>388450170</v>
      </c>
      <c r="P25" s="551"/>
      <c r="Q25" s="576"/>
      <c r="R25" s="217">
        <f>SUM(R9:R23)</f>
        <v>113140174</v>
      </c>
      <c r="S25" s="551"/>
      <c r="T25" s="576"/>
      <c r="U25" s="217">
        <f>SUM(U9:U23)</f>
        <v>23450875124</v>
      </c>
      <c r="V25" s="576"/>
      <c r="W25" s="576"/>
      <c r="X25" s="217">
        <f>SUM(X9:X23)</f>
        <v>8195240684</v>
      </c>
      <c r="Y25" s="542"/>
      <c r="Z25" s="576"/>
      <c r="AA25" s="217">
        <f>SUM(AA9:AA23)</f>
        <v>1174115192</v>
      </c>
      <c r="AB25" s="542"/>
      <c r="AC25" s="576"/>
      <c r="AD25" s="217">
        <f>SUM(AD9:AD23)</f>
        <v>465350567</v>
      </c>
      <c r="AE25" s="551"/>
      <c r="AF25" s="576"/>
      <c r="AG25" s="217">
        <f>SUM(AG9:AG23)</f>
        <v>1109190163</v>
      </c>
      <c r="AH25" s="551"/>
      <c r="AI25" s="576"/>
      <c r="AJ25" s="217">
        <f>SUM(AJ9:AJ23)</f>
        <v>481793119</v>
      </c>
      <c r="AK25" s="551"/>
      <c r="AL25" s="576"/>
      <c r="AM25" s="217">
        <f>SUM(AM9:AM23)</f>
        <v>53592777</v>
      </c>
      <c r="AN25" s="397"/>
      <c r="AO25" s="576"/>
      <c r="AP25" s="217">
        <f>SUM(AP9:AP23)</f>
        <v>101197401170</v>
      </c>
    </row>
    <row r="26" spans="1:42" s="3" customFormat="1" ht="9" customHeight="1">
      <c r="E26" s="10"/>
      <c r="F26" s="236"/>
      <c r="G26" s="581"/>
      <c r="H26" s="289"/>
      <c r="I26" s="236"/>
      <c r="J26" s="551"/>
      <c r="K26" s="289"/>
      <c r="L26" s="236"/>
      <c r="M26" s="551"/>
      <c r="N26" s="289"/>
      <c r="O26" s="236"/>
      <c r="P26" s="551"/>
      <c r="Q26" s="289"/>
      <c r="R26" s="236"/>
      <c r="S26" s="551"/>
      <c r="T26" s="289"/>
      <c r="U26" s="236"/>
      <c r="V26" s="289"/>
      <c r="W26" s="289"/>
      <c r="X26" s="236"/>
      <c r="Y26" s="542"/>
      <c r="Z26" s="289"/>
      <c r="AA26" s="236"/>
      <c r="AB26" s="542"/>
      <c r="AC26" s="289"/>
      <c r="AD26" s="236"/>
      <c r="AE26" s="551"/>
      <c r="AF26" s="289"/>
      <c r="AG26" s="236"/>
      <c r="AH26" s="551"/>
      <c r="AI26" s="289"/>
      <c r="AJ26" s="236"/>
      <c r="AK26" s="551"/>
      <c r="AL26" s="289"/>
      <c r="AM26" s="236"/>
      <c r="AN26" s="542"/>
      <c r="AO26" s="289"/>
      <c r="AP26" s="236"/>
    </row>
    <row r="27" spans="1:42" ht="14.25" customHeight="1">
      <c r="A27" s="170" t="s">
        <v>159</v>
      </c>
      <c r="E27" s="111"/>
      <c r="F27" s="237"/>
      <c r="G27" s="582"/>
      <c r="I27" s="237"/>
      <c r="J27" s="553"/>
      <c r="K27" s="546"/>
      <c r="L27" s="237"/>
      <c r="M27" s="553"/>
      <c r="N27" s="546"/>
      <c r="O27" s="237"/>
      <c r="P27" s="553"/>
      <c r="Q27" s="546"/>
      <c r="R27" s="237"/>
      <c r="S27" s="553"/>
      <c r="T27" s="546"/>
      <c r="U27" s="237"/>
      <c r="V27" s="546"/>
      <c r="W27" s="546"/>
      <c r="X27" s="237"/>
      <c r="Y27" s="544"/>
      <c r="AA27" s="237"/>
      <c r="AB27" s="544"/>
      <c r="AC27" s="546"/>
      <c r="AD27" s="237"/>
      <c r="AE27" s="553"/>
      <c r="AF27" s="546"/>
      <c r="AG27" s="237"/>
      <c r="AH27" s="553"/>
      <c r="AI27" s="546"/>
      <c r="AJ27" s="237"/>
      <c r="AK27" s="553"/>
      <c r="AL27" s="546"/>
      <c r="AM27" s="237"/>
      <c r="AN27" s="544"/>
      <c r="AO27" s="546"/>
      <c r="AP27" s="237"/>
    </row>
    <row r="28" spans="1:42" s="3" customFormat="1" ht="14.25" customHeight="1">
      <c r="A28" s="3" t="s">
        <v>160</v>
      </c>
      <c r="E28" s="10"/>
      <c r="F28" s="236"/>
      <c r="G28" s="581"/>
      <c r="H28" s="289"/>
      <c r="I28" s="236"/>
      <c r="J28" s="551"/>
      <c r="K28" s="289"/>
      <c r="L28" s="236"/>
      <c r="M28" s="551"/>
      <c r="N28" s="289"/>
      <c r="O28" s="236"/>
      <c r="P28" s="551"/>
      <c r="Q28" s="289"/>
      <c r="R28" s="236"/>
      <c r="S28" s="551"/>
      <c r="T28" s="289"/>
      <c r="U28" s="236"/>
      <c r="V28" s="289"/>
      <c r="W28" s="289"/>
      <c r="X28" s="236"/>
      <c r="Y28" s="542"/>
      <c r="Z28" s="289"/>
      <c r="AA28" s="236"/>
      <c r="AB28" s="542"/>
      <c r="AC28" s="289"/>
      <c r="AD28" s="236"/>
      <c r="AE28" s="551"/>
      <c r="AF28" s="289"/>
      <c r="AG28" s="236"/>
      <c r="AH28" s="551"/>
      <c r="AI28" s="289"/>
      <c r="AJ28" s="236"/>
      <c r="AK28" s="551"/>
      <c r="AL28" s="289"/>
      <c r="AM28" s="236"/>
      <c r="AN28" s="542"/>
      <c r="AO28" s="289"/>
      <c r="AP28" s="236"/>
    </row>
    <row r="29" spans="1:42" s="3" customFormat="1" ht="14.25" customHeight="1">
      <c r="B29" s="3" t="s">
        <v>85</v>
      </c>
      <c r="E29" s="10"/>
      <c r="F29" s="213"/>
      <c r="G29" s="581"/>
      <c r="H29" s="289"/>
      <c r="I29" s="213"/>
      <c r="J29" s="551"/>
      <c r="K29" s="289"/>
      <c r="L29" s="213"/>
      <c r="M29" s="551"/>
      <c r="N29" s="289"/>
      <c r="O29" s="213"/>
      <c r="P29" s="551"/>
      <c r="Q29" s="289"/>
      <c r="R29" s="213"/>
      <c r="S29" s="551"/>
      <c r="T29" s="289"/>
      <c r="U29" s="213"/>
      <c r="V29" s="289"/>
      <c r="W29" s="289"/>
      <c r="X29" s="213">
        <f>ROUND(1133915.85,0)</f>
        <v>1133916</v>
      </c>
      <c r="Y29" s="542"/>
      <c r="Z29" s="289"/>
      <c r="AA29" s="213">
        <f>ROUND(227880,0)</f>
        <v>227880</v>
      </c>
      <c r="AB29" s="542"/>
      <c r="AC29" s="289"/>
      <c r="AD29" s="213">
        <f>ROUND(102300.36,)</f>
        <v>102300</v>
      </c>
      <c r="AE29" s="551"/>
      <c r="AF29" s="289"/>
      <c r="AG29" s="213"/>
      <c r="AH29" s="551"/>
      <c r="AI29" s="289"/>
      <c r="AJ29" s="213"/>
      <c r="AK29" s="551"/>
      <c r="AL29" s="289"/>
      <c r="AM29" s="213"/>
      <c r="AN29" s="542"/>
      <c r="AO29" s="289"/>
      <c r="AP29" s="213">
        <f>SUM(F29:AN29)</f>
        <v>1464096</v>
      </c>
    </row>
    <row r="30" spans="1:42" s="3" customFormat="1" ht="14.25" customHeight="1">
      <c r="B30" s="3" t="s">
        <v>161</v>
      </c>
      <c r="E30" s="10"/>
      <c r="F30" s="213">
        <f>ROUND(567158.87,0)</f>
        <v>567159</v>
      </c>
      <c r="G30" s="581"/>
      <c r="H30" s="289"/>
      <c r="I30" s="213">
        <f>ROUND(18112.12,0)</f>
        <v>18112</v>
      </c>
      <c r="J30" s="551"/>
      <c r="K30" s="289"/>
      <c r="L30" s="213">
        <f>ROUND(285.08,0)</f>
        <v>285</v>
      </c>
      <c r="M30" s="551"/>
      <c r="N30" s="289"/>
      <c r="O30" s="213">
        <f>ROUND(51,0)</f>
        <v>51</v>
      </c>
      <c r="P30" s="551"/>
      <c r="Q30" s="289"/>
      <c r="R30" s="213">
        <f>ROUND(227.8,0)</f>
        <v>228</v>
      </c>
      <c r="S30" s="551"/>
      <c r="T30" s="289"/>
      <c r="U30" s="213">
        <f>ROUND(478200.74,0)</f>
        <v>478201</v>
      </c>
      <c r="V30" s="289"/>
      <c r="W30" s="289"/>
      <c r="X30" s="213"/>
      <c r="Y30" s="542"/>
      <c r="Z30" s="289"/>
      <c r="AA30" s="213"/>
      <c r="AB30" s="542"/>
      <c r="AC30" s="289"/>
      <c r="AD30" s="213">
        <f>ROUND(2858718.13,0)</f>
        <v>2858718</v>
      </c>
      <c r="AE30" s="551"/>
      <c r="AF30" s="289"/>
      <c r="AG30" s="213"/>
      <c r="AH30" s="551"/>
      <c r="AI30" s="289"/>
      <c r="AJ30" s="213">
        <f>ROUND(328833.43,0)</f>
        <v>328833</v>
      </c>
      <c r="AK30" s="551"/>
      <c r="AL30" s="289"/>
      <c r="AM30" s="213"/>
      <c r="AN30" s="542"/>
      <c r="AO30" s="289"/>
      <c r="AP30" s="213">
        <f>SUM(F30:AN30)</f>
        <v>4251587</v>
      </c>
    </row>
    <row r="31" spans="1:42" s="3" customFormat="1" ht="14.25" customHeight="1">
      <c r="A31" s="3" t="s">
        <v>86</v>
      </c>
      <c r="E31" s="10"/>
      <c r="F31" s="213">
        <f>ROUND(1917420171.03,0)</f>
        <v>1917420171</v>
      </c>
      <c r="G31" s="581"/>
      <c r="H31" s="289"/>
      <c r="I31" s="213">
        <f>ROUND(16001068.27,0)</f>
        <v>16001068</v>
      </c>
      <c r="J31" s="551"/>
      <c r="K31" s="289"/>
      <c r="L31" s="213">
        <f>ROUND(804732.63,0)</f>
        <v>804733</v>
      </c>
      <c r="M31" s="551"/>
      <c r="N31" s="289"/>
      <c r="O31" s="213">
        <f>ROUND(11436725.08,0)</f>
        <v>11436725</v>
      </c>
      <c r="P31" s="551"/>
      <c r="Q31" s="289"/>
      <c r="R31" s="213">
        <f>ROUND(3311281.45,0)</f>
        <v>3311281</v>
      </c>
      <c r="S31" s="551"/>
      <c r="T31" s="289"/>
      <c r="U31" s="213">
        <f>ROUND(690700518.44,0)</f>
        <v>690700518</v>
      </c>
      <c r="V31" s="289"/>
      <c r="W31" s="289"/>
      <c r="X31" s="213"/>
      <c r="Y31" s="542"/>
      <c r="Z31" s="289"/>
      <c r="AA31" s="213"/>
      <c r="AB31" s="542"/>
      <c r="AC31" s="289"/>
      <c r="AD31" s="213">
        <f>ROUND(33076876.5,0)</f>
        <v>33076877</v>
      </c>
      <c r="AE31" s="551"/>
      <c r="AF31" s="289"/>
      <c r="AG31" s="213">
        <f>ROUND(35053930.87,0)</f>
        <v>35053931</v>
      </c>
      <c r="AH31" s="551"/>
      <c r="AI31" s="289"/>
      <c r="AJ31" s="213">
        <f>ROUND(32463485.91,0)</f>
        <v>32463486</v>
      </c>
      <c r="AK31" s="551"/>
      <c r="AL31" s="289"/>
      <c r="AM31" s="213">
        <f>ROUND(3825246.12,0)</f>
        <v>3825246</v>
      </c>
      <c r="AN31" s="542"/>
      <c r="AO31" s="289"/>
      <c r="AP31" s="213">
        <f>SUM(F31:AN31)</f>
        <v>2744094036</v>
      </c>
    </row>
    <row r="32" spans="1:42" s="3" customFormat="1" ht="14.25" customHeight="1">
      <c r="A32" s="3" t="s">
        <v>162</v>
      </c>
      <c r="E32" s="238"/>
      <c r="F32" s="214">
        <f>ROUND(7040155.44,0)</f>
        <v>7040155</v>
      </c>
      <c r="G32" s="581"/>
      <c r="H32" s="576"/>
      <c r="I32" s="214">
        <f>ROUND(54756.42,0)</f>
        <v>54756</v>
      </c>
      <c r="J32" s="551"/>
      <c r="K32" s="576"/>
      <c r="L32" s="214">
        <f>ROUND(6227.66,0)</f>
        <v>6228</v>
      </c>
      <c r="M32" s="551"/>
      <c r="N32" s="576"/>
      <c r="O32" s="214"/>
      <c r="P32" s="551"/>
      <c r="Q32" s="576"/>
      <c r="R32" s="214"/>
      <c r="S32" s="551"/>
      <c r="T32" s="576"/>
      <c r="U32" s="214">
        <f>ROUND(21071.2,0)</f>
        <v>21071</v>
      </c>
      <c r="V32" s="576"/>
      <c r="W32" s="576"/>
      <c r="X32" s="214"/>
      <c r="Y32" s="542"/>
      <c r="Z32" s="576"/>
      <c r="AA32" s="214"/>
      <c r="AB32" s="542"/>
      <c r="AC32" s="576"/>
      <c r="AD32" s="214"/>
      <c r="AE32" s="551"/>
      <c r="AF32" s="576"/>
      <c r="AG32" s="214"/>
      <c r="AH32" s="551"/>
      <c r="AI32" s="576"/>
      <c r="AJ32" s="214">
        <f>ROUND(180879.68,0)</f>
        <v>180880</v>
      </c>
      <c r="AK32" s="551"/>
      <c r="AL32" s="576"/>
      <c r="AM32" s="214"/>
      <c r="AN32" s="397"/>
      <c r="AO32" s="576"/>
      <c r="AP32" s="214">
        <f>SUM(F32:AN32)</f>
        <v>7303090</v>
      </c>
    </row>
    <row r="33" spans="1:42" s="3" customFormat="1" ht="9" customHeight="1">
      <c r="E33" s="10"/>
      <c r="F33" s="236"/>
      <c r="G33" s="581"/>
      <c r="H33" s="289"/>
      <c r="I33" s="236"/>
      <c r="J33" s="551"/>
      <c r="K33" s="289"/>
      <c r="L33" s="236"/>
      <c r="M33" s="551"/>
      <c r="N33" s="289"/>
      <c r="O33" s="236"/>
      <c r="P33" s="551"/>
      <c r="Q33" s="289"/>
      <c r="R33" s="236"/>
      <c r="S33" s="551"/>
      <c r="T33" s="289"/>
      <c r="U33" s="236"/>
      <c r="V33" s="289"/>
      <c r="W33" s="289"/>
      <c r="X33" s="236"/>
      <c r="Y33" s="542"/>
      <c r="Z33" s="289"/>
      <c r="AA33" s="236"/>
      <c r="AB33" s="542"/>
      <c r="AC33" s="289"/>
      <c r="AD33" s="236"/>
      <c r="AE33" s="551"/>
      <c r="AF33" s="289"/>
      <c r="AG33" s="236"/>
      <c r="AH33" s="551"/>
      <c r="AI33" s="289"/>
      <c r="AJ33" s="236"/>
      <c r="AK33" s="551"/>
      <c r="AL33" s="289"/>
      <c r="AM33" s="236"/>
      <c r="AN33" s="542"/>
      <c r="AO33" s="289"/>
      <c r="AP33" s="236"/>
    </row>
    <row r="34" spans="1:42" s="3" customFormat="1" ht="14.25" customHeight="1">
      <c r="C34" s="3" t="s">
        <v>89</v>
      </c>
      <c r="E34" s="238"/>
      <c r="F34" s="214">
        <f>SUM(F29:F32)</f>
        <v>1925027485</v>
      </c>
      <c r="G34" s="581"/>
      <c r="H34" s="576"/>
      <c r="I34" s="214">
        <f>SUM(I29:I32)</f>
        <v>16073936</v>
      </c>
      <c r="J34" s="551"/>
      <c r="K34" s="576"/>
      <c r="L34" s="214">
        <f>SUM(L29:L32)</f>
        <v>811246</v>
      </c>
      <c r="M34" s="551"/>
      <c r="N34" s="576"/>
      <c r="O34" s="214">
        <f>SUM(O29:O32)</f>
        <v>11436776</v>
      </c>
      <c r="P34" s="551"/>
      <c r="Q34" s="576"/>
      <c r="R34" s="214">
        <f>SUM(R29:R32)</f>
        <v>3311509</v>
      </c>
      <c r="S34" s="551"/>
      <c r="T34" s="576"/>
      <c r="U34" s="214">
        <f>SUM(U29:U32)</f>
        <v>691199790</v>
      </c>
      <c r="V34" s="576"/>
      <c r="W34" s="576"/>
      <c r="X34" s="214">
        <f>SUM(X29:X32)</f>
        <v>1133916</v>
      </c>
      <c r="Y34" s="542"/>
      <c r="Z34" s="576"/>
      <c r="AA34" s="214">
        <f>SUM(AA29:AA32)</f>
        <v>227880</v>
      </c>
      <c r="AB34" s="542"/>
      <c r="AC34" s="576"/>
      <c r="AD34" s="214">
        <f>SUM(AD29:AD32)</f>
        <v>36037895</v>
      </c>
      <c r="AE34" s="551"/>
      <c r="AF34" s="576"/>
      <c r="AG34" s="214">
        <f>SUM(AG29:AG32)</f>
        <v>35053931</v>
      </c>
      <c r="AH34" s="551"/>
      <c r="AI34" s="576"/>
      <c r="AJ34" s="214">
        <f>SUM(AJ29:AJ32)</f>
        <v>32973199</v>
      </c>
      <c r="AK34" s="551"/>
      <c r="AL34" s="576"/>
      <c r="AM34" s="214">
        <f>SUM(AM29:AM32)</f>
        <v>3825246</v>
      </c>
      <c r="AN34" s="397"/>
      <c r="AO34" s="576"/>
      <c r="AP34" s="214">
        <f>SUM(AP29:AP32)</f>
        <v>2757112809</v>
      </c>
    </row>
    <row r="35" spans="1:42" s="3" customFormat="1" ht="9" customHeight="1">
      <c r="E35" s="10"/>
      <c r="F35" s="161"/>
      <c r="G35" s="581"/>
      <c r="H35" s="289"/>
      <c r="I35" s="161"/>
      <c r="J35" s="551"/>
      <c r="K35" s="289"/>
      <c r="L35" s="161"/>
      <c r="M35" s="551"/>
      <c r="N35" s="289"/>
      <c r="O35" s="161"/>
      <c r="P35" s="551"/>
      <c r="Q35" s="289"/>
      <c r="R35" s="161"/>
      <c r="S35" s="551"/>
      <c r="T35" s="289"/>
      <c r="U35" s="161"/>
      <c r="V35" s="289"/>
      <c r="W35" s="289"/>
      <c r="X35" s="161"/>
      <c r="Y35" s="542"/>
      <c r="Z35" s="289"/>
      <c r="AA35" s="161"/>
      <c r="AB35" s="542"/>
      <c r="AC35" s="289"/>
      <c r="AD35" s="161"/>
      <c r="AE35" s="551"/>
      <c r="AF35" s="289"/>
      <c r="AG35" s="161"/>
      <c r="AH35" s="551"/>
      <c r="AI35" s="289"/>
      <c r="AJ35" s="161"/>
      <c r="AK35" s="551"/>
      <c r="AL35" s="289"/>
      <c r="AM35" s="161"/>
      <c r="AN35" s="542"/>
      <c r="AO35" s="289"/>
      <c r="AP35" s="161"/>
    </row>
    <row r="36" spans="1:42" ht="14.25" customHeight="1">
      <c r="A36" s="170" t="s">
        <v>163</v>
      </c>
      <c r="E36" s="111"/>
      <c r="F36" s="163"/>
      <c r="G36" s="582"/>
      <c r="I36" s="163"/>
      <c r="J36" s="553"/>
      <c r="K36" s="546"/>
      <c r="L36" s="163"/>
      <c r="M36" s="553"/>
      <c r="N36" s="546"/>
      <c r="O36" s="163"/>
      <c r="P36" s="553"/>
      <c r="Q36" s="546"/>
      <c r="R36" s="163"/>
      <c r="S36" s="553"/>
      <c r="T36" s="546"/>
      <c r="U36" s="163"/>
      <c r="V36" s="546"/>
      <c r="W36" s="546"/>
      <c r="X36" s="163"/>
      <c r="Y36" s="544"/>
      <c r="AA36" s="163"/>
      <c r="AB36" s="544"/>
      <c r="AC36" s="546"/>
      <c r="AD36" s="163"/>
      <c r="AE36" s="553"/>
      <c r="AF36" s="546"/>
      <c r="AG36" s="163"/>
      <c r="AH36" s="553"/>
      <c r="AI36" s="546"/>
      <c r="AJ36" s="163"/>
      <c r="AK36" s="553"/>
      <c r="AL36" s="546"/>
      <c r="AM36" s="163"/>
      <c r="AN36" s="544"/>
      <c r="AO36" s="546"/>
      <c r="AP36" s="163"/>
    </row>
    <row r="37" spans="1:42" s="3" customFormat="1" ht="14.25" customHeight="1">
      <c r="A37" s="3" t="s">
        <v>164</v>
      </c>
      <c r="E37" s="10"/>
      <c r="F37" s="161"/>
      <c r="G37" s="581"/>
      <c r="H37" s="289"/>
      <c r="I37" s="161"/>
      <c r="J37" s="551"/>
      <c r="K37" s="289"/>
      <c r="L37" s="161"/>
      <c r="M37" s="551"/>
      <c r="N37" s="289"/>
      <c r="O37" s="161"/>
      <c r="P37" s="551"/>
      <c r="Q37" s="289"/>
      <c r="R37" s="161"/>
      <c r="S37" s="551"/>
      <c r="T37" s="289"/>
      <c r="U37" s="161"/>
      <c r="V37" s="289"/>
      <c r="W37" s="289"/>
      <c r="X37" s="161"/>
      <c r="Y37" s="542"/>
      <c r="Z37" s="289"/>
      <c r="AA37" s="161"/>
      <c r="AB37" s="542"/>
      <c r="AC37" s="289"/>
      <c r="AD37" s="161"/>
      <c r="AE37" s="551"/>
      <c r="AF37" s="289"/>
      <c r="AG37" s="161"/>
      <c r="AH37" s="551"/>
      <c r="AI37" s="289"/>
      <c r="AJ37" s="161"/>
      <c r="AK37" s="551"/>
      <c r="AL37" s="289"/>
      <c r="AM37" s="161"/>
      <c r="AN37" s="542"/>
      <c r="AO37" s="289"/>
      <c r="AP37" s="161"/>
    </row>
    <row r="38" spans="1:42" s="3" customFormat="1" ht="14.25" customHeight="1">
      <c r="B38" s="3" t="s">
        <v>165</v>
      </c>
      <c r="E38" s="10"/>
      <c r="F38" s="213">
        <f>ROUND(63268828683.42,0)+1</f>
        <v>63268828684</v>
      </c>
      <c r="G38" s="581"/>
      <c r="H38" s="289"/>
      <c r="I38" s="213">
        <f>ROUND(528440041.98,0)+1</f>
        <v>528440043</v>
      </c>
      <c r="J38" s="551"/>
      <c r="K38" s="289"/>
      <c r="L38" s="213">
        <f>ROUND(26471806.54,0)-1</f>
        <v>26471806</v>
      </c>
      <c r="M38" s="551"/>
      <c r="N38" s="289"/>
      <c r="O38" s="213">
        <f>ROUND(377013393.61,0)</f>
        <v>377013394</v>
      </c>
      <c r="P38" s="551"/>
      <c r="Q38" s="289"/>
      <c r="R38" s="213">
        <f>ROUND(109828664.39,0)+1</f>
        <v>109828665</v>
      </c>
      <c r="S38" s="551"/>
      <c r="T38" s="289"/>
      <c r="U38" s="213">
        <f>ROUND(22759675334.78,0)-1</f>
        <v>22759675334</v>
      </c>
      <c r="V38" s="289"/>
      <c r="W38" s="289"/>
      <c r="X38" s="213">
        <f>ROUND(8194106768.44,0)</f>
        <v>8194106768</v>
      </c>
      <c r="Y38" s="542"/>
      <c r="Z38" s="289"/>
      <c r="AA38" s="213"/>
      <c r="AB38" s="542"/>
      <c r="AC38" s="289"/>
      <c r="AD38" s="213"/>
      <c r="AE38" s="551"/>
      <c r="AF38" s="289"/>
      <c r="AG38" s="213"/>
      <c r="AH38" s="551"/>
      <c r="AI38" s="289"/>
      <c r="AJ38" s="213"/>
      <c r="AK38" s="551"/>
      <c r="AL38" s="289"/>
      <c r="AM38" s="213">
        <f>ROUND(49767530.08,0)+1</f>
        <v>49767531</v>
      </c>
      <c r="AN38" s="542"/>
      <c r="AO38" s="289"/>
      <c r="AP38" s="213">
        <f>SUM(F38:AN38)</f>
        <v>95314132225</v>
      </c>
    </row>
    <row r="39" spans="1:42" s="3" customFormat="1" ht="14.25" customHeight="1">
      <c r="B39" s="3" t="s">
        <v>166</v>
      </c>
      <c r="E39" s="10"/>
      <c r="F39" s="213"/>
      <c r="G39" s="581"/>
      <c r="H39" s="289"/>
      <c r="I39" s="213"/>
      <c r="J39" s="551"/>
      <c r="K39" s="289"/>
      <c r="L39" s="213"/>
      <c r="M39" s="551"/>
      <c r="N39" s="289"/>
      <c r="O39" s="213"/>
      <c r="P39" s="551"/>
      <c r="Q39" s="289"/>
      <c r="R39" s="213"/>
      <c r="S39" s="551"/>
      <c r="T39" s="289"/>
      <c r="U39" s="213"/>
      <c r="V39" s="289"/>
      <c r="W39" s="289"/>
      <c r="X39" s="213"/>
      <c r="Y39" s="542"/>
      <c r="Z39" s="289"/>
      <c r="AA39" s="213"/>
      <c r="AB39" s="542"/>
      <c r="AC39" s="289"/>
      <c r="AD39" s="213"/>
      <c r="AE39" s="551"/>
      <c r="AF39" s="289"/>
      <c r="AG39" s="213">
        <f>ROUND(1074136233.07,0)-1</f>
        <v>1074136232</v>
      </c>
      <c r="AH39" s="551"/>
      <c r="AI39" s="289"/>
      <c r="AJ39" s="213">
        <f>ROUND(448819920.86,0)-1</f>
        <v>448819920</v>
      </c>
      <c r="AK39" s="551"/>
      <c r="AL39" s="289"/>
      <c r="AM39" s="213"/>
      <c r="AN39" s="542"/>
      <c r="AO39" s="289"/>
      <c r="AP39" s="213">
        <f>SUM(F39:AN39)</f>
        <v>1522956152</v>
      </c>
    </row>
    <row r="40" spans="1:42" s="3" customFormat="1" ht="14.25" customHeight="1">
      <c r="B40" s="3" t="s">
        <v>169</v>
      </c>
      <c r="E40" s="238"/>
      <c r="F40" s="214"/>
      <c r="G40" s="581"/>
      <c r="H40" s="576"/>
      <c r="I40" s="214"/>
      <c r="J40" s="551"/>
      <c r="K40" s="576"/>
      <c r="L40" s="214"/>
      <c r="M40" s="551"/>
      <c r="N40" s="576"/>
      <c r="O40" s="214"/>
      <c r="P40" s="551"/>
      <c r="Q40" s="576"/>
      <c r="R40" s="214"/>
      <c r="S40" s="551"/>
      <c r="T40" s="576"/>
      <c r="U40" s="214"/>
      <c r="V40" s="576"/>
      <c r="W40" s="576"/>
      <c r="X40" s="214"/>
      <c r="Y40" s="542"/>
      <c r="Z40" s="576"/>
      <c r="AA40" s="214">
        <f>ROUND(1173887312.33,0)</f>
        <v>1173887312</v>
      </c>
      <c r="AB40" s="542"/>
      <c r="AC40" s="576"/>
      <c r="AD40" s="214">
        <f>ROUND(429312671.13,0)+1</f>
        <v>429312672</v>
      </c>
      <c r="AE40" s="551"/>
      <c r="AF40" s="576"/>
      <c r="AG40" s="214"/>
      <c r="AH40" s="551"/>
      <c r="AI40" s="576"/>
      <c r="AJ40" s="214"/>
      <c r="AK40" s="551"/>
      <c r="AL40" s="576"/>
      <c r="AM40" s="214"/>
      <c r="AN40" s="397"/>
      <c r="AO40" s="576"/>
      <c r="AP40" s="214">
        <f>SUM(F40:AN40)</f>
        <v>1603199984</v>
      </c>
    </row>
    <row r="41" spans="1:42" s="3" customFormat="1" ht="9" customHeight="1">
      <c r="E41" s="10"/>
      <c r="F41" s="161"/>
      <c r="G41" s="581"/>
      <c r="H41" s="289"/>
      <c r="I41" s="161"/>
      <c r="J41" s="551"/>
      <c r="K41" s="289"/>
      <c r="L41" s="161"/>
      <c r="M41" s="551"/>
      <c r="N41" s="289"/>
      <c r="O41" s="161"/>
      <c r="P41" s="551"/>
      <c r="Q41" s="289"/>
      <c r="R41" s="161"/>
      <c r="S41" s="551"/>
      <c r="T41" s="289"/>
      <c r="U41" s="161"/>
      <c r="V41" s="289"/>
      <c r="W41" s="289"/>
      <c r="X41" s="161"/>
      <c r="Y41" s="542"/>
      <c r="Z41" s="289"/>
      <c r="AA41" s="161"/>
      <c r="AB41" s="542"/>
      <c r="AC41" s="289"/>
      <c r="AD41" s="161"/>
      <c r="AE41" s="551"/>
      <c r="AF41" s="289"/>
      <c r="AG41" s="161"/>
      <c r="AH41" s="551"/>
      <c r="AI41" s="289"/>
      <c r="AJ41" s="161"/>
      <c r="AK41" s="551"/>
      <c r="AL41" s="289"/>
      <c r="AM41" s="161"/>
      <c r="AN41" s="542"/>
      <c r="AO41" s="289"/>
      <c r="AP41" s="161"/>
    </row>
    <row r="42" spans="1:42" s="3" customFormat="1" ht="14.25" customHeight="1" thickBot="1">
      <c r="C42" s="3" t="s">
        <v>468</v>
      </c>
      <c r="E42" s="239" t="s">
        <v>2</v>
      </c>
      <c r="F42" s="164">
        <f>SUM(F38:F40)</f>
        <v>63268828684</v>
      </c>
      <c r="G42" s="581"/>
      <c r="H42" s="565" t="s">
        <v>2</v>
      </c>
      <c r="I42" s="164">
        <f>SUM(I38:I40)</f>
        <v>528440043</v>
      </c>
      <c r="J42" s="551"/>
      <c r="K42" s="565" t="s">
        <v>2</v>
      </c>
      <c r="L42" s="164">
        <f>SUM(L38:L40)</f>
        <v>26471806</v>
      </c>
      <c r="M42" s="551"/>
      <c r="N42" s="565" t="s">
        <v>2</v>
      </c>
      <c r="O42" s="164">
        <f>SUM(O38:O40)</f>
        <v>377013394</v>
      </c>
      <c r="P42" s="551"/>
      <c r="Q42" s="565" t="s">
        <v>2</v>
      </c>
      <c r="R42" s="164">
        <f>SUM(R38:R40)</f>
        <v>109828665</v>
      </c>
      <c r="S42" s="551"/>
      <c r="T42" s="565" t="s">
        <v>2</v>
      </c>
      <c r="U42" s="164">
        <f>SUM(U38:U40)</f>
        <v>22759675334</v>
      </c>
      <c r="V42" s="565"/>
      <c r="W42" s="565" t="s">
        <v>2</v>
      </c>
      <c r="X42" s="164">
        <f>SUM(X38:X40)</f>
        <v>8194106768</v>
      </c>
      <c r="Y42" s="542"/>
      <c r="Z42" s="565" t="s">
        <v>2</v>
      </c>
      <c r="AA42" s="164">
        <f>SUM(AA38:AA40)</f>
        <v>1173887312</v>
      </c>
      <c r="AB42" s="542"/>
      <c r="AC42" s="565" t="s">
        <v>2</v>
      </c>
      <c r="AD42" s="164">
        <f>SUM(AD38:AD40)</f>
        <v>429312672</v>
      </c>
      <c r="AE42" s="551"/>
      <c r="AF42" s="565" t="s">
        <v>2</v>
      </c>
      <c r="AG42" s="164">
        <f>SUM(AG38:AG40)</f>
        <v>1074136232</v>
      </c>
      <c r="AH42" s="551"/>
      <c r="AI42" s="565" t="s">
        <v>2</v>
      </c>
      <c r="AJ42" s="164">
        <f>SUM(AJ38:AJ40)</f>
        <v>448819920</v>
      </c>
      <c r="AK42" s="551"/>
      <c r="AL42" s="565" t="s">
        <v>2</v>
      </c>
      <c r="AM42" s="164">
        <f>SUM(AM38:AM40)</f>
        <v>49767531</v>
      </c>
      <c r="AN42" s="397"/>
      <c r="AO42" s="565" t="s">
        <v>2</v>
      </c>
      <c r="AP42" s="164">
        <f>SUM(AP38:AP40)</f>
        <v>98440288361</v>
      </c>
    </row>
    <row r="43" spans="1:42" s="3" customFormat="1" ht="9" customHeight="1" thickTop="1">
      <c r="E43" s="289"/>
      <c r="F43" s="57"/>
      <c r="G43" s="289"/>
      <c r="H43" s="289"/>
      <c r="I43" s="54"/>
      <c r="J43" s="555"/>
      <c r="K43" s="555"/>
      <c r="L43" s="53"/>
      <c r="M43" s="555"/>
      <c r="N43" s="555"/>
      <c r="O43" s="53"/>
      <c r="P43" s="555"/>
      <c r="Q43" s="555"/>
      <c r="R43" s="53"/>
      <c r="S43" s="555"/>
      <c r="T43" s="555"/>
      <c r="U43" s="53"/>
      <c r="V43" s="85"/>
      <c r="W43" s="555"/>
      <c r="X43" s="54"/>
      <c r="Y43" s="290"/>
      <c r="Z43" s="290"/>
      <c r="AA43" s="54"/>
      <c r="AB43" s="555"/>
      <c r="AC43" s="555"/>
      <c r="AD43" s="53"/>
      <c r="AE43" s="555"/>
      <c r="AF43" s="555"/>
      <c r="AG43" s="53"/>
      <c r="AH43" s="555"/>
      <c r="AI43" s="555"/>
      <c r="AJ43" s="53"/>
      <c r="AK43" s="555"/>
      <c r="AL43" s="555"/>
      <c r="AM43" s="53"/>
      <c r="AN43" s="555"/>
      <c r="AO43" s="555"/>
      <c r="AP43" s="53"/>
    </row>
    <row r="44" spans="1:42" s="3" customFormat="1" ht="12.75" customHeight="1">
      <c r="A44" s="1075" t="s">
        <v>94</v>
      </c>
      <c r="B44" s="1075"/>
      <c r="C44" s="1075"/>
      <c r="D44" s="1075"/>
      <c r="E44" s="1075"/>
      <c r="F44" s="1075"/>
      <c r="G44" s="1075"/>
      <c r="H44" s="1075"/>
      <c r="I44" s="1075"/>
      <c r="J44" s="1075"/>
      <c r="K44" s="1075"/>
      <c r="L44" s="1075"/>
      <c r="M44" s="555"/>
      <c r="N44" s="555"/>
      <c r="O44" s="53"/>
      <c r="P44" s="555"/>
      <c r="Q44" s="555"/>
      <c r="R44" s="53"/>
      <c r="S44" s="555"/>
      <c r="T44" s="555"/>
      <c r="U44" s="53"/>
      <c r="V44" s="85"/>
      <c r="W44" s="555"/>
      <c r="X44" s="54"/>
      <c r="Y44" s="290"/>
      <c r="Z44" s="290"/>
      <c r="AA44" s="54"/>
      <c r="AB44" s="555"/>
      <c r="AC44" s="555"/>
      <c r="AD44" s="53"/>
      <c r="AE44" s="555"/>
      <c r="AF44" s="555"/>
      <c r="AG44" s="53"/>
      <c r="AH44" s="555"/>
      <c r="AI44" s="555"/>
      <c r="AJ44" s="53"/>
      <c r="AK44" s="555"/>
      <c r="AL44" s="555"/>
      <c r="AM44" s="53"/>
      <c r="AN44" s="555"/>
      <c r="AO44" s="555"/>
      <c r="AP44" s="53"/>
    </row>
    <row r="45" spans="1:42" s="3" customFormat="1" ht="13.2">
      <c r="A45" s="1075"/>
      <c r="B45" s="1075"/>
      <c r="C45" s="1075"/>
      <c r="D45" s="1075"/>
      <c r="E45" s="1075"/>
      <c r="F45" s="1075"/>
      <c r="G45" s="1075"/>
      <c r="H45" s="1075"/>
      <c r="I45" s="1075"/>
      <c r="J45" s="1075"/>
      <c r="K45" s="1075"/>
      <c r="L45" s="1075"/>
      <c r="M45" s="347"/>
      <c r="N45" s="347"/>
      <c r="P45" s="347"/>
      <c r="Q45" s="347"/>
      <c r="S45" s="347"/>
      <c r="T45" s="347"/>
      <c r="V45" s="37"/>
      <c r="W45" s="347"/>
      <c r="X45" s="10"/>
      <c r="Y45" s="289"/>
      <c r="Z45" s="289"/>
      <c r="AA45" s="10"/>
      <c r="AB45" s="347"/>
      <c r="AC45" s="347"/>
      <c r="AE45" s="347"/>
      <c r="AF45" s="347"/>
      <c r="AH45" s="347"/>
      <c r="AI45" s="347"/>
      <c r="AK45" s="347"/>
      <c r="AL45" s="347"/>
      <c r="AN45" s="347"/>
      <c r="AO45" s="347"/>
    </row>
    <row r="46" spans="1:42" s="3" customFormat="1" ht="3" customHeight="1">
      <c r="A46" s="2"/>
      <c r="E46" s="289"/>
      <c r="F46" s="10"/>
      <c r="G46" s="289"/>
      <c r="H46" s="289"/>
      <c r="I46" s="10"/>
      <c r="J46" s="347"/>
      <c r="K46" s="347"/>
      <c r="M46" s="347"/>
      <c r="N46" s="347"/>
      <c r="P46" s="347"/>
      <c r="Q46" s="347"/>
      <c r="S46" s="347"/>
      <c r="T46" s="347"/>
      <c r="V46" s="37"/>
      <c r="W46" s="347"/>
      <c r="X46" s="10"/>
      <c r="Y46" s="289"/>
      <c r="Z46" s="289"/>
      <c r="AA46" s="10"/>
      <c r="AB46" s="347"/>
      <c r="AC46" s="347"/>
      <c r="AE46" s="347"/>
      <c r="AF46" s="347"/>
      <c r="AH46" s="347"/>
      <c r="AI46" s="347"/>
      <c r="AK46" s="347"/>
      <c r="AL46" s="347"/>
      <c r="AN46" s="347"/>
      <c r="AO46" s="347"/>
    </row>
    <row r="47" spans="1:42" s="3" customFormat="1" ht="15.6">
      <c r="A47" s="664">
        <v>1</v>
      </c>
      <c r="B47" s="3" t="s">
        <v>469</v>
      </c>
      <c r="C47" s="9"/>
      <c r="D47" s="9"/>
      <c r="E47" s="289"/>
      <c r="F47" s="10"/>
      <c r="G47" s="289"/>
      <c r="H47" s="289"/>
      <c r="I47" s="10"/>
      <c r="J47" s="347"/>
      <c r="K47" s="347"/>
      <c r="M47" s="347"/>
      <c r="N47" s="347"/>
      <c r="P47" s="347"/>
      <c r="Q47" s="347"/>
      <c r="S47" s="347"/>
      <c r="T47" s="347"/>
      <c r="V47" s="37"/>
      <c r="W47" s="347"/>
      <c r="X47" s="10"/>
      <c r="Y47" s="289"/>
      <c r="Z47" s="289"/>
      <c r="AA47" s="10"/>
      <c r="AB47" s="347"/>
      <c r="AC47" s="347"/>
      <c r="AE47" s="347"/>
      <c r="AF47" s="347"/>
      <c r="AH47" s="347"/>
      <c r="AI47" s="347"/>
      <c r="AK47" s="347"/>
      <c r="AL47" s="347"/>
      <c r="AN47" s="347"/>
      <c r="AO47" s="347"/>
    </row>
    <row r="48" spans="1:42" s="3" customFormat="1" ht="13.2">
      <c r="D48" s="71" t="s">
        <v>14</v>
      </c>
      <c r="E48" s="289"/>
      <c r="F48" s="55">
        <f>F25-F34-F42</f>
        <v>0</v>
      </c>
      <c r="G48" s="289"/>
      <c r="H48" s="289"/>
      <c r="I48" s="55">
        <f>I25-I34-I42</f>
        <v>0</v>
      </c>
      <c r="J48" s="347"/>
      <c r="K48" s="347"/>
      <c r="L48" s="55">
        <f>L25-L34-L42</f>
        <v>0</v>
      </c>
      <c r="M48" s="347"/>
      <c r="N48" s="347"/>
      <c r="O48" s="55">
        <f>O25-O34-O42</f>
        <v>0</v>
      </c>
      <c r="P48" s="347"/>
      <c r="Q48" s="347"/>
      <c r="R48" s="55">
        <f>R25-R34-R42</f>
        <v>0</v>
      </c>
      <c r="S48" s="347"/>
      <c r="T48" s="347"/>
      <c r="U48" s="55">
        <f>U25-U34-U42</f>
        <v>0</v>
      </c>
      <c r="V48" s="614"/>
      <c r="W48" s="347"/>
      <c r="X48" s="55">
        <f>X25-X34-X42</f>
        <v>0</v>
      </c>
      <c r="Y48" s="289"/>
      <c r="Z48" s="289"/>
      <c r="AA48" s="55">
        <f>AA25-AA34-AA42</f>
        <v>0</v>
      </c>
      <c r="AB48" s="347"/>
      <c r="AC48" s="347"/>
      <c r="AD48" s="55">
        <f>AD25-AD34-AD42</f>
        <v>0</v>
      </c>
      <c r="AE48" s="347"/>
      <c r="AF48" s="347"/>
      <c r="AG48" s="55">
        <f>AG25-AG34-AG42</f>
        <v>0</v>
      </c>
      <c r="AH48" s="347"/>
      <c r="AI48" s="347"/>
      <c r="AJ48" s="55">
        <f>AJ25-AJ34-AJ42</f>
        <v>0</v>
      </c>
      <c r="AK48" s="347"/>
      <c r="AL48" s="347"/>
      <c r="AM48" s="55">
        <f>AM25-AM34-AM42</f>
        <v>0</v>
      </c>
      <c r="AN48" s="347"/>
      <c r="AO48" s="347"/>
      <c r="AP48" s="55">
        <f>AP25-AP34-AP42</f>
        <v>0</v>
      </c>
    </row>
  </sheetData>
  <mergeCells count="17">
    <mergeCell ref="T7:U7"/>
    <mergeCell ref="A45:L45"/>
    <mergeCell ref="E7:F7"/>
    <mergeCell ref="A1:I1"/>
    <mergeCell ref="H7:I7"/>
    <mergeCell ref="K7:L7"/>
    <mergeCell ref="N7:O7"/>
    <mergeCell ref="Q7:R7"/>
    <mergeCell ref="A44:L44"/>
    <mergeCell ref="W6:AQ6"/>
    <mergeCell ref="AL7:AM7"/>
    <mergeCell ref="AO7:AP7"/>
    <mergeCell ref="AI7:AJ7"/>
    <mergeCell ref="W7:X7"/>
    <mergeCell ref="Z7:AA7"/>
    <mergeCell ref="AC7:AD7"/>
    <mergeCell ref="AF7:AG7"/>
  </mergeCells>
  <pageMargins left="0.7" right="0.7" top="0.75" bottom="0.75" header="0.55000000000000004" footer="0.55000000000000004"/>
  <pageSetup scale="58" fitToWidth="2"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3"/>
  <sheetViews>
    <sheetView showGridLines="0" view="pageBreakPreview" zoomScaleNormal="100" zoomScaleSheetLayoutView="100" workbookViewId="0">
      <selection activeCell="J36" sqref="J36"/>
    </sheetView>
  </sheetViews>
  <sheetFormatPr defaultColWidth="9.109375" defaultRowHeight="13.8"/>
  <cols>
    <col min="1" max="2" width="2.88671875" style="353" customWidth="1"/>
    <col min="3" max="3" width="3" style="353" customWidth="1"/>
    <col min="4" max="4" width="34" style="353" customWidth="1"/>
    <col min="5" max="5" width="2" style="353" customWidth="1"/>
    <col min="6" max="6" width="2.5546875" style="353" customWidth="1"/>
    <col min="7" max="7" width="13.44140625" style="363" customWidth="1"/>
    <col min="8" max="8" width="1.88671875" style="353" customWidth="1"/>
    <col min="9" max="9" width="2.5546875" style="353" customWidth="1"/>
    <col min="10" max="10" width="13.44140625" style="363" customWidth="1"/>
    <col min="11" max="11" width="1.88671875" style="353" customWidth="1"/>
    <col min="12" max="12" width="2.5546875" style="353" customWidth="1"/>
    <col min="13" max="13" width="15.6640625" style="353" customWidth="1"/>
    <col min="14" max="14" width="1.88671875" style="333" customWidth="1"/>
    <col min="15" max="15" width="16.6640625" style="333" customWidth="1"/>
    <col min="16" max="16" width="11" style="333" bestFit="1" customWidth="1"/>
    <col min="17" max="17" width="13.44140625" style="333" customWidth="1"/>
    <col min="18" max="16384" width="9.109375" style="333"/>
  </cols>
  <sheetData>
    <row r="1" spans="1:14">
      <c r="A1" s="352"/>
    </row>
    <row r="2" spans="1:14">
      <c r="M2" s="363"/>
    </row>
    <row r="3" spans="1:14" s="675" customFormat="1" ht="31.5" customHeight="1">
      <c r="A3" s="674"/>
      <c r="B3" s="674"/>
      <c r="C3" s="674"/>
      <c r="D3" s="674"/>
      <c r="E3" s="674"/>
      <c r="F3" s="1060">
        <v>2017</v>
      </c>
      <c r="G3" s="1060"/>
      <c r="H3" s="674"/>
      <c r="I3" s="1060">
        <v>2016</v>
      </c>
      <c r="J3" s="1060"/>
      <c r="K3" s="674"/>
      <c r="L3" s="1060" t="s">
        <v>0</v>
      </c>
      <c r="M3" s="1060"/>
      <c r="N3" s="674"/>
    </row>
    <row r="4" spans="1:14">
      <c r="A4" s="371" t="s">
        <v>17</v>
      </c>
      <c r="C4" s="372"/>
      <c r="D4" s="373"/>
      <c r="N4" s="353"/>
    </row>
    <row r="5" spans="1:14">
      <c r="A5" s="371"/>
      <c r="B5" s="353" t="s">
        <v>18</v>
      </c>
      <c r="C5" s="372"/>
      <c r="D5" s="373"/>
      <c r="F5" s="353" t="s">
        <v>2</v>
      </c>
      <c r="G5" s="374" t="e">
        <f>#REF!</f>
        <v>#REF!</v>
      </c>
      <c r="H5" s="375"/>
      <c r="I5" s="375" t="s">
        <v>2</v>
      </c>
      <c r="J5" s="374">
        <f>'A-2 Prior Year'!S10</f>
        <v>108437030</v>
      </c>
      <c r="L5" s="353" t="s">
        <v>2</v>
      </c>
      <c r="M5" s="374" t="e">
        <f>G5-J5</f>
        <v>#REF!</v>
      </c>
      <c r="N5" s="353"/>
    </row>
    <row r="6" spans="1:14">
      <c r="A6" s="371"/>
      <c r="B6" s="353" t="s">
        <v>19</v>
      </c>
      <c r="C6" s="372"/>
      <c r="D6" s="373"/>
      <c r="G6" s="374" t="e">
        <f>#REF!</f>
        <v>#REF!</v>
      </c>
      <c r="H6" s="375"/>
      <c r="I6" s="375"/>
      <c r="J6" s="374">
        <f>'A-2 Prior Year'!S11</f>
        <v>6919890</v>
      </c>
      <c r="M6" s="374" t="e">
        <f t="shared" ref="M6:M9" si="0">G6-J6</f>
        <v>#REF!</v>
      </c>
      <c r="N6" s="353"/>
    </row>
    <row r="7" spans="1:14">
      <c r="A7" s="371"/>
      <c r="B7" s="353" t="s">
        <v>20</v>
      </c>
      <c r="C7" s="372"/>
      <c r="D7" s="373"/>
      <c r="G7" s="374" t="e">
        <f>#REF!</f>
        <v>#REF!</v>
      </c>
      <c r="H7" s="375"/>
      <c r="I7" s="375"/>
      <c r="J7" s="374">
        <f>'A-2 Prior Year'!S12</f>
        <v>6399125</v>
      </c>
      <c r="M7" s="374" t="e">
        <f t="shared" si="0"/>
        <v>#REF!</v>
      </c>
      <c r="N7" s="353"/>
    </row>
    <row r="8" spans="1:14">
      <c r="A8" s="371"/>
      <c r="B8" s="353" t="s">
        <v>21</v>
      </c>
      <c r="C8" s="372"/>
      <c r="D8" s="373"/>
      <c r="G8" s="374" t="e">
        <f>#REF!</f>
        <v>#REF!</v>
      </c>
      <c r="H8" s="375"/>
      <c r="I8" s="375"/>
      <c r="J8" s="374">
        <f>'A-2 Prior Year'!S15</f>
        <v>15423815</v>
      </c>
      <c r="M8" s="374" t="e">
        <f t="shared" si="0"/>
        <v>#REF!</v>
      </c>
      <c r="N8" s="353"/>
    </row>
    <row r="9" spans="1:14">
      <c r="A9" s="371"/>
      <c r="B9" s="353" t="s">
        <v>22</v>
      </c>
      <c r="C9" s="372"/>
      <c r="D9" s="373"/>
      <c r="G9" s="374" t="e">
        <f>#REF!</f>
        <v>#REF!</v>
      </c>
      <c r="H9" s="375"/>
      <c r="I9" s="375"/>
      <c r="J9" s="374">
        <f>'A-2 Prior Year'!S18</f>
        <v>2707774</v>
      </c>
      <c r="M9" s="374" t="e">
        <f t="shared" si="0"/>
        <v>#REF!</v>
      </c>
      <c r="N9" s="353"/>
    </row>
    <row r="10" spans="1:14">
      <c r="A10" s="371"/>
      <c r="B10" s="353" t="s">
        <v>23</v>
      </c>
      <c r="C10" s="372"/>
      <c r="D10" s="373"/>
      <c r="F10" s="376"/>
      <c r="G10" s="377" t="e">
        <f>SUM(#REF!,#REF!,#REF!)</f>
        <v>#REF!</v>
      </c>
      <c r="H10" s="375"/>
      <c r="I10" s="378"/>
      <c r="J10" s="377">
        <f>SUM('A-2 Prior Year'!S13:S14,'A-2 Prior Year'!S16:S17,'A-2 Prior Year'!S19:S22)</f>
        <v>24573270</v>
      </c>
      <c r="L10" s="376"/>
      <c r="M10" s="377" t="e">
        <f>G10-J10</f>
        <v>#REF!</v>
      </c>
      <c r="N10" s="353"/>
    </row>
    <row r="11" spans="1:14" ht="9" customHeight="1">
      <c r="A11" s="352"/>
      <c r="C11" s="373"/>
      <c r="G11" s="375"/>
      <c r="H11" s="375"/>
      <c r="I11" s="375"/>
      <c r="J11" s="375"/>
      <c r="M11" s="375"/>
      <c r="N11" s="353"/>
    </row>
    <row r="12" spans="1:14">
      <c r="A12" s="373" t="s">
        <v>24</v>
      </c>
      <c r="F12" s="376" t="s">
        <v>2</v>
      </c>
      <c r="G12" s="377" t="e">
        <f>SUM(G5:G11)</f>
        <v>#REF!</v>
      </c>
      <c r="H12" s="375"/>
      <c r="I12" s="378" t="s">
        <v>2</v>
      </c>
      <c r="J12" s="377">
        <f>SUM(J5:J11)</f>
        <v>164460904</v>
      </c>
      <c r="L12" s="376" t="s">
        <v>2</v>
      </c>
      <c r="M12" s="377" t="e">
        <f>G12-J12</f>
        <v>#REF!</v>
      </c>
      <c r="N12" s="353"/>
    </row>
    <row r="13" spans="1:14" ht="9" customHeight="1">
      <c r="A13" s="352"/>
      <c r="C13" s="373"/>
      <c r="G13" s="375"/>
      <c r="H13" s="375"/>
      <c r="I13" s="375"/>
      <c r="J13" s="375"/>
      <c r="M13" s="375"/>
      <c r="N13" s="353"/>
    </row>
    <row r="14" spans="1:14">
      <c r="A14" s="371" t="s">
        <v>25</v>
      </c>
      <c r="C14" s="372"/>
      <c r="D14" s="373"/>
      <c r="G14" s="375"/>
      <c r="H14" s="375"/>
      <c r="I14" s="375"/>
      <c r="J14" s="375"/>
      <c r="M14" s="375"/>
      <c r="N14" s="353"/>
    </row>
    <row r="15" spans="1:14">
      <c r="A15" s="352"/>
      <c r="B15" s="379" t="s">
        <v>26</v>
      </c>
      <c r="C15" s="373"/>
      <c r="G15" s="374" t="e">
        <f>#REF!</f>
        <v>#REF!</v>
      </c>
      <c r="H15" s="375"/>
      <c r="I15" s="375"/>
      <c r="J15" s="374">
        <f>'A-2 Prior Year'!S27</f>
        <v>100056113</v>
      </c>
      <c r="M15" s="374" t="e">
        <f>G15-J15</f>
        <v>#REF!</v>
      </c>
      <c r="N15" s="353"/>
    </row>
    <row r="16" spans="1:14">
      <c r="A16" s="352"/>
      <c r="B16" s="379" t="s">
        <v>27</v>
      </c>
      <c r="C16" s="373"/>
      <c r="D16" s="379"/>
      <c r="G16" s="374" t="e">
        <f>#REF!</f>
        <v>#REF!</v>
      </c>
      <c r="H16" s="375"/>
      <c r="I16" s="375"/>
      <c r="J16" s="374">
        <f>'A-2 Prior Year'!S28</f>
        <v>5151228</v>
      </c>
      <c r="M16" s="374" t="e">
        <f t="shared" ref="M16:M22" si="1">G16-J16</f>
        <v>#REF!</v>
      </c>
      <c r="N16" s="353"/>
    </row>
    <row r="17" spans="1:14">
      <c r="A17" s="352"/>
      <c r="B17" s="379" t="s">
        <v>28</v>
      </c>
      <c r="C17" s="373"/>
      <c r="G17" s="374" t="e">
        <f>#REF!</f>
        <v>#REF!</v>
      </c>
      <c r="H17" s="375"/>
      <c r="I17" s="375"/>
      <c r="J17" s="374">
        <f>'A-2 Prior Year'!S29</f>
        <v>16199287</v>
      </c>
      <c r="M17" s="374" t="e">
        <f t="shared" si="1"/>
        <v>#REF!</v>
      </c>
      <c r="N17" s="353"/>
    </row>
    <row r="18" spans="1:14">
      <c r="A18" s="352"/>
      <c r="B18" s="379" t="s">
        <v>29</v>
      </c>
      <c r="C18" s="373"/>
      <c r="D18" s="379"/>
      <c r="G18" s="374" t="e">
        <f>#REF!</f>
        <v>#REF!</v>
      </c>
      <c r="H18" s="375"/>
      <c r="I18" s="375"/>
      <c r="J18" s="374">
        <f>'A-2 Prior Year'!S30</f>
        <v>4876850</v>
      </c>
      <c r="M18" s="374" t="e">
        <f t="shared" si="1"/>
        <v>#REF!</v>
      </c>
      <c r="N18" s="353"/>
    </row>
    <row r="19" spans="1:14">
      <c r="A19" s="352"/>
      <c r="B19" s="379" t="s">
        <v>30</v>
      </c>
      <c r="C19" s="373"/>
      <c r="G19" s="374" t="e">
        <f>SUM(#REF!)</f>
        <v>#REF!</v>
      </c>
      <c r="H19" s="375"/>
      <c r="I19" s="375"/>
      <c r="J19" s="374">
        <f>SUM('A-2 Prior Year'!S39:S41)</f>
        <v>727960611</v>
      </c>
      <c r="M19" s="374" t="e">
        <f>G19-J19</f>
        <v>#REF!</v>
      </c>
      <c r="N19" s="353"/>
    </row>
    <row r="20" spans="1:14">
      <c r="A20" s="352"/>
      <c r="B20" s="379" t="s">
        <v>31</v>
      </c>
      <c r="C20" s="373"/>
      <c r="G20" s="374" t="e">
        <f>#REF!</f>
        <v>#REF!</v>
      </c>
      <c r="H20" s="375"/>
      <c r="I20" s="375"/>
      <c r="J20" s="374">
        <f>'A-2 Prior Year'!S42</f>
        <v>2532414</v>
      </c>
      <c r="M20" s="374" t="e">
        <f t="shared" si="1"/>
        <v>#REF!</v>
      </c>
      <c r="N20" s="353"/>
    </row>
    <row r="21" spans="1:14">
      <c r="A21" s="352"/>
      <c r="B21" s="379" t="s">
        <v>32</v>
      </c>
      <c r="C21" s="373"/>
      <c r="G21" s="374" t="e">
        <f>#REF!</f>
        <v>#REF!</v>
      </c>
      <c r="H21" s="375"/>
      <c r="I21" s="375"/>
      <c r="J21" s="374">
        <f>'A-2 Prior Year'!S43</f>
        <v>1366584</v>
      </c>
      <c r="M21" s="374" t="e">
        <f t="shared" si="1"/>
        <v>#REF!</v>
      </c>
      <c r="N21" s="353"/>
    </row>
    <row r="22" spans="1:14">
      <c r="A22" s="352"/>
      <c r="B22" s="379" t="s">
        <v>33</v>
      </c>
      <c r="C22" s="373"/>
      <c r="G22" s="374" t="e">
        <f>#REF!+SUM(#REF!,#REF!)</f>
        <v>#REF!</v>
      </c>
      <c r="H22" s="375"/>
      <c r="I22" s="375"/>
      <c r="J22" s="374">
        <f>'A-2 Prior Year'!S45+SUM('A-2 Prior Year'!S31:S37,'A-2 Prior Year'!S44)</f>
        <v>4038900</v>
      </c>
      <c r="M22" s="374" t="e">
        <f t="shared" si="1"/>
        <v>#REF!</v>
      </c>
      <c r="N22" s="353"/>
    </row>
    <row r="23" spans="1:14">
      <c r="A23" s="352"/>
      <c r="B23" s="379" t="s">
        <v>34</v>
      </c>
      <c r="C23" s="373"/>
      <c r="F23" s="376"/>
      <c r="G23" s="377" t="e">
        <f>#REF!</f>
        <v>#REF!</v>
      </c>
      <c r="H23" s="375"/>
      <c r="I23" s="378"/>
      <c r="J23" s="377">
        <f>'A-2 Prior Year'!S46</f>
        <v>30206774</v>
      </c>
      <c r="L23" s="376"/>
      <c r="M23" s="377" t="e">
        <f>G23-J23</f>
        <v>#REF!</v>
      </c>
      <c r="N23" s="353"/>
    </row>
    <row r="24" spans="1:14" ht="9" customHeight="1">
      <c r="A24" s="352"/>
      <c r="C24" s="373"/>
      <c r="G24" s="375"/>
      <c r="H24" s="375"/>
      <c r="I24" s="375"/>
      <c r="J24" s="375"/>
      <c r="M24" s="375"/>
      <c r="N24" s="353"/>
    </row>
    <row r="25" spans="1:14">
      <c r="A25" s="379" t="s">
        <v>35</v>
      </c>
      <c r="C25" s="373"/>
      <c r="F25" s="376"/>
      <c r="G25" s="377" t="e">
        <f>SUM(G15:G24)</f>
        <v>#REF!</v>
      </c>
      <c r="H25" s="375"/>
      <c r="I25" s="378"/>
      <c r="J25" s="377">
        <f>SUM(J15:J24)</f>
        <v>892388761</v>
      </c>
      <c r="L25" s="376"/>
      <c r="M25" s="377" t="e">
        <f>G25-J25</f>
        <v>#REF!</v>
      </c>
      <c r="N25" s="353"/>
    </row>
    <row r="26" spans="1:14" ht="9" customHeight="1">
      <c r="C26" s="373"/>
      <c r="G26" s="375"/>
      <c r="H26" s="375"/>
      <c r="I26" s="375"/>
      <c r="J26" s="375"/>
      <c r="M26" s="375"/>
      <c r="N26" s="353"/>
    </row>
    <row r="27" spans="1:14">
      <c r="A27" s="379" t="s">
        <v>36</v>
      </c>
      <c r="C27" s="373"/>
      <c r="F27" s="376"/>
      <c r="G27" s="377" t="e">
        <f>G12-G25</f>
        <v>#REF!</v>
      </c>
      <c r="H27" s="375"/>
      <c r="I27" s="378"/>
      <c r="J27" s="377">
        <f>J12-J25</f>
        <v>-727927857</v>
      </c>
      <c r="L27" s="376"/>
      <c r="M27" s="377" t="e">
        <f>G27-J27</f>
        <v>#REF!</v>
      </c>
      <c r="N27" s="353"/>
    </row>
    <row r="28" spans="1:14" ht="9" customHeight="1">
      <c r="A28" s="372"/>
      <c r="C28" s="373"/>
      <c r="G28" s="375"/>
      <c r="H28" s="375"/>
      <c r="I28" s="375"/>
      <c r="J28" s="375"/>
      <c r="M28" s="375"/>
      <c r="N28" s="353"/>
    </row>
    <row r="29" spans="1:14">
      <c r="A29" s="372" t="s">
        <v>37</v>
      </c>
      <c r="C29" s="373"/>
      <c r="G29" s="375"/>
      <c r="H29" s="375"/>
      <c r="I29" s="375"/>
      <c r="J29" s="375"/>
      <c r="M29" s="375"/>
      <c r="N29" s="353"/>
    </row>
    <row r="30" spans="1:14">
      <c r="A30" s="372"/>
      <c r="B30" s="353" t="s">
        <v>38</v>
      </c>
      <c r="C30" s="373"/>
      <c r="G30" s="374" t="e">
        <f>#REF!</f>
        <v>#REF!</v>
      </c>
      <c r="H30" s="375"/>
      <c r="I30" s="375"/>
      <c r="J30" s="374">
        <f>'A-2 Prior Year'!S53</f>
        <v>733275212</v>
      </c>
      <c r="M30" s="374" t="e">
        <f>G30-J30</f>
        <v>#REF!</v>
      </c>
      <c r="N30" s="353"/>
    </row>
    <row r="31" spans="1:14">
      <c r="A31" s="372"/>
      <c r="B31" s="353" t="s">
        <v>39</v>
      </c>
      <c r="C31" s="373"/>
      <c r="G31" s="374" t="e">
        <f>#REF!</f>
        <v>#REF!</v>
      </c>
      <c r="H31" s="375"/>
      <c r="I31" s="375"/>
      <c r="J31" s="374">
        <f>'A-2 Prior Year'!S54</f>
        <v>1586</v>
      </c>
      <c r="M31" s="374" t="e">
        <f t="shared" ref="M31:M38" si="2">G31-J31</f>
        <v>#REF!</v>
      </c>
      <c r="N31" s="353"/>
    </row>
    <row r="32" spans="1:14">
      <c r="A32" s="372"/>
      <c r="B32" s="353" t="s">
        <v>40</v>
      </c>
      <c r="C32" s="373"/>
      <c r="G32" s="374" t="e">
        <f>#REF!</f>
        <v>#REF!</v>
      </c>
      <c r="H32" s="375"/>
      <c r="I32" s="375"/>
      <c r="J32" s="374"/>
      <c r="M32" s="374" t="e">
        <f t="shared" si="2"/>
        <v>#REF!</v>
      </c>
      <c r="N32" s="353"/>
    </row>
    <row r="33" spans="1:14">
      <c r="A33" s="352"/>
      <c r="B33" s="353" t="s">
        <v>41</v>
      </c>
      <c r="C33" s="373"/>
      <c r="H33" s="375"/>
      <c r="I33" s="375"/>
      <c r="J33" s="374">
        <f>'A-2 Prior Year'!S55</f>
        <v>329360000</v>
      </c>
      <c r="M33" s="374">
        <f t="shared" si="2"/>
        <v>-329360000</v>
      </c>
      <c r="N33" s="353"/>
    </row>
    <row r="34" spans="1:14">
      <c r="A34" s="352"/>
      <c r="B34" s="353" t="s">
        <v>42</v>
      </c>
      <c r="C34" s="373"/>
      <c r="G34" s="374" t="e">
        <f>#REF!</f>
        <v>#REF!</v>
      </c>
      <c r="H34" s="375"/>
      <c r="I34" s="375"/>
      <c r="J34" s="374">
        <f>'A-2 Prior Year'!S56</f>
        <v>88065635</v>
      </c>
      <c r="M34" s="374" t="e">
        <f t="shared" si="2"/>
        <v>#REF!</v>
      </c>
      <c r="N34" s="353"/>
    </row>
    <row r="35" spans="1:14">
      <c r="A35" s="352"/>
      <c r="B35" s="353" t="s">
        <v>43</v>
      </c>
      <c r="C35" s="373"/>
      <c r="G35" s="374" t="e">
        <f>#REF!</f>
        <v>#REF!</v>
      </c>
      <c r="H35" s="375"/>
      <c r="I35" s="375"/>
      <c r="J35" s="374">
        <f>'A-2 Prior Year'!S57</f>
        <v>-416509303</v>
      </c>
      <c r="M35" s="374" t="e">
        <f t="shared" si="2"/>
        <v>#REF!</v>
      </c>
      <c r="N35" s="353"/>
    </row>
    <row r="36" spans="1:14">
      <c r="A36" s="352"/>
      <c r="B36" s="353" t="s">
        <v>44</v>
      </c>
      <c r="C36" s="373"/>
      <c r="G36" s="374" t="e">
        <f>#REF!</f>
        <v>#REF!</v>
      </c>
      <c r="H36" s="375"/>
      <c r="I36" s="375"/>
      <c r="J36" s="374">
        <f>'A-2 Prior Year'!S58</f>
        <v>-371139</v>
      </c>
      <c r="M36" s="374" t="e">
        <f t="shared" si="2"/>
        <v>#REF!</v>
      </c>
      <c r="N36" s="353"/>
    </row>
    <row r="37" spans="1:14">
      <c r="A37" s="352"/>
      <c r="B37" s="353" t="s">
        <v>45</v>
      </c>
      <c r="C37" s="373"/>
      <c r="G37" s="374" t="e">
        <f>#REF!</f>
        <v>#REF!</v>
      </c>
      <c r="H37" s="375"/>
      <c r="I37" s="375"/>
      <c r="J37" s="374"/>
      <c r="M37" s="374" t="e">
        <f t="shared" si="2"/>
        <v>#REF!</v>
      </c>
      <c r="N37" s="353"/>
    </row>
    <row r="38" spans="1:14">
      <c r="A38" s="352"/>
      <c r="B38" s="353" t="s">
        <v>46</v>
      </c>
      <c r="C38" s="373"/>
      <c r="G38" s="374" t="e">
        <f>#REF!</f>
        <v>#REF!</v>
      </c>
      <c r="H38" s="375"/>
      <c r="I38" s="375"/>
      <c r="J38" s="374">
        <f>'A-2 Prior Year'!S59</f>
        <v>10941038</v>
      </c>
      <c r="M38" s="374" t="e">
        <f t="shared" si="2"/>
        <v>#REF!</v>
      </c>
      <c r="N38" s="353"/>
    </row>
    <row r="39" spans="1:14">
      <c r="A39" s="352"/>
      <c r="B39" s="353" t="s">
        <v>47</v>
      </c>
      <c r="C39" s="373"/>
      <c r="F39" s="376"/>
      <c r="G39" s="377" t="e">
        <f>#REF!</f>
        <v>#REF!</v>
      </c>
      <c r="H39" s="375"/>
      <c r="I39" s="378"/>
      <c r="J39" s="377">
        <f>'A-2 Prior Year'!S60</f>
        <v>-10941038</v>
      </c>
      <c r="L39" s="376"/>
      <c r="M39" s="377" t="e">
        <f>G39-J39</f>
        <v>#REF!</v>
      </c>
      <c r="N39" s="353"/>
    </row>
    <row r="40" spans="1:14" ht="9" customHeight="1">
      <c r="A40" s="372"/>
      <c r="C40" s="373"/>
      <c r="G40" s="375"/>
      <c r="H40" s="375"/>
      <c r="I40" s="375"/>
      <c r="J40" s="375"/>
      <c r="M40" s="375"/>
      <c r="N40" s="353"/>
    </row>
    <row r="41" spans="1:14">
      <c r="A41" s="353" t="s">
        <v>48</v>
      </c>
      <c r="C41" s="379"/>
      <c r="F41" s="376"/>
      <c r="G41" s="377" t="e">
        <f>SUM(G30:G40)</f>
        <v>#REF!</v>
      </c>
      <c r="H41" s="375"/>
      <c r="I41" s="378"/>
      <c r="J41" s="377">
        <f>SUM(J30:J40)</f>
        <v>733821991</v>
      </c>
      <c r="L41" s="376"/>
      <c r="M41" s="377" t="e">
        <f>G41-J41</f>
        <v>#REF!</v>
      </c>
      <c r="N41" s="353"/>
    </row>
    <row r="42" spans="1:14" ht="9" customHeight="1">
      <c r="C42" s="373"/>
      <c r="D42" s="379"/>
      <c r="G42" s="375"/>
      <c r="H42" s="375"/>
      <c r="I42" s="375"/>
      <c r="J42" s="375"/>
      <c r="M42" s="375"/>
      <c r="N42" s="353"/>
    </row>
    <row r="43" spans="1:14">
      <c r="A43" s="353" t="s">
        <v>49</v>
      </c>
      <c r="B43" s="379"/>
      <c r="C43" s="373"/>
      <c r="D43" s="379"/>
      <c r="G43" s="374" t="e">
        <f>G41+G27</f>
        <v>#REF!</v>
      </c>
      <c r="H43" s="375"/>
      <c r="I43" s="375"/>
      <c r="J43" s="374">
        <f>J41+J27</f>
        <v>5894134</v>
      </c>
      <c r="M43" s="374" t="e">
        <f>G43-J43</f>
        <v>#REF!</v>
      </c>
      <c r="N43" s="353"/>
    </row>
    <row r="44" spans="1:14" ht="9" customHeight="1">
      <c r="A44" s="379"/>
      <c r="B44" s="379"/>
      <c r="C44" s="373"/>
      <c r="D44" s="379"/>
      <c r="G44" s="375"/>
      <c r="H44" s="375"/>
      <c r="I44" s="375"/>
      <c r="J44" s="375"/>
      <c r="M44" s="375"/>
      <c r="N44" s="353"/>
    </row>
    <row r="45" spans="1:14">
      <c r="A45" s="379" t="s">
        <v>50</v>
      </c>
      <c r="D45" s="373"/>
      <c r="F45" s="376"/>
      <c r="G45" s="377" t="e">
        <f>#REF!</f>
        <v>#REF!</v>
      </c>
      <c r="H45" s="375"/>
      <c r="I45" s="378"/>
      <c r="J45" s="377">
        <v>706372488</v>
      </c>
      <c r="L45" s="376"/>
      <c r="M45" s="377" t="e">
        <f>G45-J45</f>
        <v>#REF!</v>
      </c>
      <c r="N45" s="353"/>
    </row>
    <row r="46" spans="1:14" ht="9" customHeight="1">
      <c r="A46" s="379"/>
      <c r="D46" s="373"/>
      <c r="G46" s="375"/>
      <c r="H46" s="375"/>
      <c r="I46" s="375"/>
      <c r="J46" s="375"/>
      <c r="M46" s="375"/>
      <c r="N46" s="353"/>
    </row>
    <row r="47" spans="1:14" ht="14.4" thickBot="1">
      <c r="A47" s="379" t="s">
        <v>51</v>
      </c>
      <c r="D47" s="373"/>
      <c r="F47" s="380" t="s">
        <v>2</v>
      </c>
      <c r="G47" s="381" t="e">
        <f>G43+G45</f>
        <v>#REF!</v>
      </c>
      <c r="H47" s="375"/>
      <c r="I47" s="382" t="s">
        <v>2</v>
      </c>
      <c r="J47" s="381">
        <f>J43+J45</f>
        <v>712266622</v>
      </c>
      <c r="L47" s="380" t="s">
        <v>2</v>
      </c>
      <c r="M47" s="382" t="e">
        <f>G47-J47</f>
        <v>#REF!</v>
      </c>
      <c r="N47" s="353"/>
    </row>
    <row r="48" spans="1:14" ht="8.25" customHeight="1" thickTop="1">
      <c r="C48" s="373"/>
      <c r="G48" s="375"/>
      <c r="H48" s="375"/>
      <c r="I48" s="375"/>
      <c r="J48" s="375"/>
      <c r="M48" s="375"/>
      <c r="N48" s="353"/>
    </row>
    <row r="49" spans="1:13">
      <c r="A49" s="379"/>
      <c r="D49" s="373"/>
    </row>
    <row r="52" spans="1:13">
      <c r="E52" s="369" t="s">
        <v>52</v>
      </c>
      <c r="F52" s="369"/>
      <c r="G52" s="375" t="e">
        <f>#REF!</f>
        <v>#REF!</v>
      </c>
      <c r="H52" s="375"/>
      <c r="I52" s="375"/>
      <c r="J52" s="375">
        <f>'A-2 Prior Year'!S68</f>
        <v>712266622</v>
      </c>
      <c r="M52" s="375"/>
    </row>
    <row r="53" spans="1:13">
      <c r="E53" s="369" t="s">
        <v>16</v>
      </c>
      <c r="F53" s="369"/>
      <c r="G53" s="375" t="e">
        <f>G47-G52</f>
        <v>#REF!</v>
      </c>
      <c r="H53" s="375"/>
      <c r="I53" s="375"/>
      <c r="J53" s="375">
        <f>J47-J52</f>
        <v>0</v>
      </c>
      <c r="M53" s="375"/>
    </row>
  </sheetData>
  <mergeCells count="3">
    <mergeCell ref="F3:G3"/>
    <mergeCell ref="I3:J3"/>
    <mergeCell ref="L3:M3"/>
  </mergeCells>
  <pageMargins left="1.1000000000000001" right="1.1000000000000001" top="1" bottom="1" header="0.3" footer="0.3"/>
  <pageSetup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AP52"/>
  <sheetViews>
    <sheetView showGridLines="0" view="pageBreakPreview" topLeftCell="E9" zoomScale="70" zoomScaleNormal="90" zoomScaleSheetLayoutView="70" workbookViewId="0">
      <selection activeCell="AP10" sqref="AP10:AP44"/>
    </sheetView>
  </sheetViews>
  <sheetFormatPr defaultColWidth="9.109375" defaultRowHeight="13.8"/>
  <cols>
    <col min="1" max="3" width="1.6640625" style="9" customWidth="1"/>
    <col min="4" max="4" width="22.109375" style="9" customWidth="1"/>
    <col min="5" max="6" width="1.6640625" style="133" customWidth="1"/>
    <col min="7" max="7" width="17.6640625" style="111" customWidth="1"/>
    <col min="8" max="9" width="1.6640625" style="546" customWidth="1"/>
    <col min="10" max="10" width="15.33203125" style="111" customWidth="1"/>
    <col min="11" max="12" width="1.6640625" style="546" customWidth="1"/>
    <col min="13" max="13" width="14.88671875" style="111" customWidth="1"/>
    <col min="14" max="15" width="1.6640625" style="583" customWidth="1"/>
    <col min="16" max="16" width="16.6640625" style="111" customWidth="1"/>
    <col min="17" max="18" width="1.6640625" style="133" customWidth="1"/>
    <col min="19" max="19" width="15.88671875" style="9" customWidth="1"/>
    <col min="20" max="21" width="1.6640625" style="133" customWidth="1"/>
    <col min="22" max="22" width="15.88671875" style="9" customWidth="1"/>
    <col min="23" max="23" width="1.6640625" style="133" customWidth="1"/>
    <col min="24" max="24" width="15.88671875" style="9" customWidth="1"/>
    <col min="25" max="26" width="1.6640625" style="133" customWidth="1"/>
    <col min="27" max="27" width="15.88671875" style="9" customWidth="1"/>
    <col min="28" max="29" width="1.6640625" style="133" customWidth="1"/>
    <col min="30" max="30" width="15.88671875" style="9" customWidth="1"/>
    <col min="31" max="32" width="1.6640625" style="133" customWidth="1"/>
    <col min="33" max="33" width="15.88671875" style="9" customWidth="1"/>
    <col min="34" max="35" width="1.6640625" style="133" customWidth="1"/>
    <col min="36" max="36" width="15.88671875" style="9" customWidth="1"/>
    <col min="37" max="38" width="1.6640625" style="133" customWidth="1"/>
    <col min="39" max="39" width="15.88671875" style="9" customWidth="1"/>
    <col min="40" max="41" width="1.6640625" style="133" customWidth="1"/>
    <col min="42" max="42" width="18.109375" style="9" bestFit="1" customWidth="1"/>
    <col min="43" max="43" width="0.5546875" style="9" customWidth="1"/>
    <col min="44" max="16384" width="9.109375" style="9"/>
  </cols>
  <sheetData>
    <row r="1" spans="1:42" s="450" customFormat="1" ht="18" customHeight="1">
      <c r="A1" s="1078" t="e">
        <f>#REF!</f>
        <v>#REF!</v>
      </c>
      <c r="B1" s="1078"/>
      <c r="C1" s="1078"/>
      <c r="D1" s="1078"/>
      <c r="E1" s="1078"/>
      <c r="F1" s="1078"/>
      <c r="G1" s="1078"/>
      <c r="H1" s="1078"/>
      <c r="I1" s="1078"/>
      <c r="J1" s="1078"/>
      <c r="K1" s="1078"/>
      <c r="L1" s="1078"/>
      <c r="M1" s="1078"/>
      <c r="N1" s="1078"/>
      <c r="O1" s="1078"/>
      <c r="P1" s="1078"/>
      <c r="Q1" s="558"/>
      <c r="R1" s="558"/>
      <c r="T1" s="558"/>
      <c r="U1" s="558"/>
      <c r="W1" s="558"/>
      <c r="Y1" s="558"/>
      <c r="Z1" s="558"/>
      <c r="AB1" s="558"/>
      <c r="AC1" s="558"/>
      <c r="AE1" s="558"/>
      <c r="AF1" s="558"/>
      <c r="AH1" s="558"/>
      <c r="AI1" s="558"/>
      <c r="AK1" s="558"/>
      <c r="AL1" s="558"/>
      <c r="AN1" s="558"/>
      <c r="AO1" s="558"/>
    </row>
    <row r="2" spans="1:42" s="450" customFormat="1" ht="18" customHeight="1">
      <c r="A2" s="168" t="s">
        <v>470</v>
      </c>
      <c r="B2" s="168"/>
      <c r="C2" s="168"/>
      <c r="D2" s="168"/>
      <c r="E2" s="384"/>
      <c r="F2" s="384"/>
      <c r="G2" s="168"/>
      <c r="H2" s="384"/>
      <c r="I2" s="384"/>
      <c r="J2" s="168"/>
      <c r="K2" s="469"/>
      <c r="L2" s="469"/>
      <c r="M2" s="270"/>
      <c r="N2" s="470"/>
      <c r="O2" s="470"/>
      <c r="P2" s="270"/>
      <c r="Q2" s="558"/>
      <c r="R2" s="558"/>
      <c r="T2" s="558"/>
      <c r="U2" s="558"/>
      <c r="W2" s="558"/>
      <c r="Y2" s="558"/>
      <c r="Z2" s="558"/>
      <c r="AB2" s="558"/>
      <c r="AC2" s="558"/>
      <c r="AE2" s="558"/>
      <c r="AF2" s="558"/>
      <c r="AH2" s="558"/>
      <c r="AI2" s="558"/>
      <c r="AK2" s="558"/>
      <c r="AL2" s="558"/>
      <c r="AN2" s="558"/>
      <c r="AO2" s="558"/>
    </row>
    <row r="3" spans="1:42" s="424" customFormat="1" ht="18" customHeight="1">
      <c r="A3" s="992" t="s">
        <v>456</v>
      </c>
      <c r="B3" s="992"/>
      <c r="C3" s="992"/>
      <c r="D3" s="992"/>
      <c r="E3" s="272"/>
      <c r="F3" s="272"/>
      <c r="G3" s="992"/>
      <c r="H3" s="272"/>
      <c r="I3" s="272"/>
      <c r="J3" s="992"/>
      <c r="K3" s="470"/>
      <c r="L3" s="470"/>
      <c r="N3" s="470"/>
      <c r="O3" s="470"/>
      <c r="Q3" s="470"/>
      <c r="R3" s="470"/>
      <c r="T3" s="470"/>
      <c r="U3" s="470"/>
      <c r="V3" s="431"/>
      <c r="W3" s="272"/>
      <c r="X3" s="992"/>
      <c r="Y3" s="272"/>
      <c r="Z3" s="272"/>
      <c r="AA3" s="992"/>
      <c r="AB3" s="272"/>
      <c r="AC3" s="272"/>
      <c r="AD3" s="992"/>
      <c r="AE3" s="272"/>
      <c r="AF3" s="272"/>
      <c r="AG3" s="992"/>
      <c r="AH3" s="272"/>
      <c r="AI3" s="272"/>
      <c r="AJ3" s="992"/>
      <c r="AK3" s="272"/>
      <c r="AL3" s="272"/>
      <c r="AM3" s="992"/>
      <c r="AN3" s="272"/>
      <c r="AO3" s="272"/>
      <c r="AP3" s="431"/>
    </row>
    <row r="4" spans="1:42" s="450" customFormat="1" ht="19.5" customHeight="1" thickBot="1">
      <c r="A4" s="1114" t="s">
        <v>100</v>
      </c>
      <c r="B4" s="1114"/>
      <c r="C4" s="1114"/>
      <c r="D4" s="1114"/>
      <c r="E4" s="1114"/>
      <c r="F4" s="1114"/>
      <c r="G4" s="1114"/>
      <c r="H4" s="1114"/>
      <c r="I4" s="1114"/>
      <c r="J4" s="1114"/>
      <c r="K4" s="559"/>
      <c r="L4" s="559"/>
      <c r="M4" s="452"/>
      <c r="N4" s="559"/>
      <c r="O4" s="559"/>
      <c r="P4" s="452"/>
      <c r="Q4" s="559"/>
      <c r="R4" s="559"/>
      <c r="S4" s="452"/>
      <c r="T4" s="559"/>
      <c r="U4" s="559"/>
      <c r="V4" s="435"/>
      <c r="W4" s="445"/>
      <c r="X4" s="457"/>
      <c r="Y4" s="445"/>
      <c r="Z4" s="445"/>
      <c r="AA4" s="457"/>
      <c r="AB4" s="445"/>
      <c r="AC4" s="445"/>
      <c r="AD4" s="457"/>
      <c r="AE4" s="445"/>
      <c r="AF4" s="445"/>
      <c r="AG4" s="457"/>
      <c r="AH4" s="445"/>
      <c r="AI4" s="445"/>
      <c r="AJ4" s="457"/>
      <c r="AK4" s="445"/>
      <c r="AL4" s="445"/>
      <c r="AM4" s="457"/>
      <c r="AN4" s="445"/>
      <c r="AO4" s="445"/>
      <c r="AP4" s="435" t="s">
        <v>471</v>
      </c>
    </row>
    <row r="5" spans="1:42" ht="15.75" customHeight="1">
      <c r="A5" s="154"/>
      <c r="B5" s="154"/>
      <c r="C5" s="154"/>
      <c r="D5" s="154"/>
      <c r="E5" s="235"/>
      <c r="F5" s="235"/>
      <c r="G5" s="191"/>
      <c r="H5" s="618"/>
      <c r="I5" s="618"/>
      <c r="J5" s="48"/>
      <c r="K5" s="583"/>
      <c r="L5" s="583"/>
      <c r="M5" s="124"/>
      <c r="P5" s="124"/>
      <c r="AN5" s="569"/>
      <c r="AO5" s="569"/>
    </row>
    <row r="6" spans="1:42" s="38" customFormat="1" ht="15.75" customHeight="1">
      <c r="A6" s="192"/>
      <c r="B6" s="192"/>
      <c r="C6" s="192"/>
      <c r="D6" s="192"/>
      <c r="E6" s="579"/>
      <c r="F6" s="579"/>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0"/>
      <c r="AP6" s="990"/>
    </row>
    <row r="7" spans="1:42" ht="81.75" customHeight="1">
      <c r="A7" s="154"/>
      <c r="B7" s="154"/>
      <c r="C7" s="154"/>
      <c r="D7" s="154"/>
      <c r="E7" s="235"/>
      <c r="F7" s="1113" t="s">
        <v>375</v>
      </c>
      <c r="G7" s="1113"/>
      <c r="H7" s="990"/>
      <c r="I7" s="1113" t="s">
        <v>458</v>
      </c>
      <c r="J7" s="1113"/>
      <c r="K7" s="133"/>
      <c r="L7" s="1113" t="s">
        <v>459</v>
      </c>
      <c r="M7" s="1113"/>
      <c r="N7" s="532"/>
      <c r="O7" s="1113" t="s">
        <v>472</v>
      </c>
      <c r="P7" s="1113"/>
      <c r="R7" s="1113" t="s">
        <v>461</v>
      </c>
      <c r="S7" s="1113"/>
      <c r="U7" s="1113" t="s">
        <v>462</v>
      </c>
      <c r="V7" s="1113"/>
      <c r="W7" s="1113" t="s">
        <v>463</v>
      </c>
      <c r="X7" s="1113"/>
      <c r="Z7" s="1113" t="s">
        <v>464</v>
      </c>
      <c r="AA7" s="1113"/>
      <c r="AC7" s="1113" t="s">
        <v>465</v>
      </c>
      <c r="AD7" s="1113"/>
      <c r="AF7" s="1113" t="s">
        <v>408</v>
      </c>
      <c r="AG7" s="1113"/>
      <c r="AI7" s="1113" t="s">
        <v>466</v>
      </c>
      <c r="AJ7" s="1113"/>
      <c r="AL7" s="1113" t="s">
        <v>473</v>
      </c>
      <c r="AM7" s="1113"/>
      <c r="AN7" s="598"/>
      <c r="AO7" s="1113" t="s">
        <v>66</v>
      </c>
      <c r="AP7" s="1113"/>
    </row>
    <row r="8" spans="1:42" ht="15.75" customHeight="1">
      <c r="A8" s="170" t="s">
        <v>175</v>
      </c>
      <c r="B8" s="156"/>
      <c r="C8" s="156"/>
      <c r="D8" s="156"/>
      <c r="G8" s="171"/>
      <c r="J8" s="61"/>
    </row>
    <row r="9" spans="1:42" s="52" customFormat="1" ht="15.75" customHeight="1">
      <c r="A9" s="3" t="s">
        <v>176</v>
      </c>
      <c r="B9" s="63"/>
      <c r="C9" s="63"/>
      <c r="D9" s="63"/>
      <c r="E9" s="560"/>
      <c r="F9" s="560"/>
      <c r="G9" s="64"/>
      <c r="H9" s="560"/>
      <c r="I9" s="560"/>
      <c r="J9" s="44"/>
      <c r="K9" s="560"/>
      <c r="L9" s="560"/>
      <c r="M9" s="60"/>
      <c r="N9" s="560"/>
      <c r="O9" s="560"/>
      <c r="P9" s="60"/>
      <c r="Q9" s="560"/>
      <c r="R9" s="560"/>
      <c r="S9" s="3"/>
      <c r="T9" s="347"/>
      <c r="U9" s="347"/>
      <c r="W9" s="560"/>
      <c r="Y9" s="560"/>
      <c r="Z9" s="560"/>
      <c r="AB9" s="560"/>
      <c r="AC9" s="560"/>
      <c r="AE9" s="560"/>
      <c r="AF9" s="560"/>
      <c r="AH9" s="560"/>
      <c r="AI9" s="560"/>
      <c r="AK9" s="560"/>
      <c r="AL9" s="560"/>
      <c r="AN9" s="560"/>
      <c r="AO9" s="560"/>
    </row>
    <row r="10" spans="1:42" s="52" customFormat="1" ht="15.75" customHeight="1">
      <c r="A10" s="3"/>
      <c r="B10" s="3" t="s">
        <v>177</v>
      </c>
      <c r="C10" s="3"/>
      <c r="D10" s="3"/>
      <c r="E10" s="560"/>
      <c r="F10" s="560" t="s">
        <v>2</v>
      </c>
      <c r="G10" s="213">
        <f>ROUND(1275002848.76,0)</f>
        <v>1275002849</v>
      </c>
      <c r="H10" s="405"/>
      <c r="I10" s="405" t="s">
        <v>2</v>
      </c>
      <c r="J10" s="213">
        <f>ROUND(18907590.74,0)</f>
        <v>18907591</v>
      </c>
      <c r="K10" s="405"/>
      <c r="L10" s="405" t="s">
        <v>2</v>
      </c>
      <c r="M10" s="213">
        <f>ROUND(65082.92,0)</f>
        <v>65083</v>
      </c>
      <c r="N10" s="405"/>
      <c r="O10" s="405" t="s">
        <v>2</v>
      </c>
      <c r="P10" s="213">
        <v>0</v>
      </c>
      <c r="Q10" s="405"/>
      <c r="R10" s="405" t="s">
        <v>2</v>
      </c>
      <c r="S10" s="213">
        <v>0</v>
      </c>
      <c r="T10" s="405"/>
      <c r="U10" s="405" t="s">
        <v>2</v>
      </c>
      <c r="V10" s="213">
        <f>ROUND(414167929.48,0)</f>
        <v>414167929</v>
      </c>
      <c r="W10" s="405" t="s">
        <v>2</v>
      </c>
      <c r="X10" s="213">
        <f>ROUND(181356349.95,0)</f>
        <v>181356350</v>
      </c>
      <c r="Y10" s="405"/>
      <c r="Z10" s="405" t="s">
        <v>2</v>
      </c>
      <c r="AA10" s="213">
        <f>ROUND(1277842.32,0)</f>
        <v>1277842</v>
      </c>
      <c r="AB10" s="405"/>
      <c r="AC10" s="405" t="s">
        <v>2</v>
      </c>
      <c r="AD10" s="213">
        <f>ROUND(26952314.16,0)</f>
        <v>26952314</v>
      </c>
      <c r="AE10" s="405"/>
      <c r="AF10" s="405" t="s">
        <v>2</v>
      </c>
      <c r="AG10" s="213">
        <f>ROUND(880846709.63,0)</f>
        <v>880846710</v>
      </c>
      <c r="AH10" s="405"/>
      <c r="AI10" s="405" t="s">
        <v>2</v>
      </c>
      <c r="AJ10" s="213">
        <f>ROUND(63963055.18,0)</f>
        <v>63963055</v>
      </c>
      <c r="AK10" s="405"/>
      <c r="AL10" s="405" t="s">
        <v>2</v>
      </c>
      <c r="AM10" s="213">
        <f>ROUND(816946.75,0)</f>
        <v>816947</v>
      </c>
      <c r="AN10" s="405"/>
      <c r="AO10" s="405" t="s">
        <v>2</v>
      </c>
      <c r="AP10" s="213">
        <f>SUM(G10:AM10)</f>
        <v>2863356670</v>
      </c>
    </row>
    <row r="11" spans="1:42" s="52" customFormat="1" ht="15.75" customHeight="1">
      <c r="A11" s="3"/>
      <c r="B11" s="3" t="s">
        <v>178</v>
      </c>
      <c r="C11" s="3"/>
      <c r="D11" s="3"/>
      <c r="E11" s="560"/>
      <c r="F11" s="560"/>
      <c r="G11" s="213">
        <f>ROUND(864151424.96,0)</f>
        <v>864151425</v>
      </c>
      <c r="H11" s="405"/>
      <c r="I11" s="405"/>
      <c r="J11" s="213">
        <f>ROUND(7560560.73,0)</f>
        <v>7560561</v>
      </c>
      <c r="K11" s="405"/>
      <c r="L11" s="405"/>
      <c r="M11" s="213">
        <f>ROUND(253099.28,0)</f>
        <v>253099</v>
      </c>
      <c r="N11" s="405"/>
      <c r="O11" s="405"/>
      <c r="P11" s="213">
        <f>ROUND(2778521.68,0)</f>
        <v>2778522</v>
      </c>
      <c r="Q11" s="405"/>
      <c r="R11" s="405"/>
      <c r="S11" s="682">
        <v>0</v>
      </c>
      <c r="T11" s="405"/>
      <c r="U11" s="405"/>
      <c r="V11" s="213">
        <f>ROUND(375572413.65,0)</f>
        <v>375572414</v>
      </c>
      <c r="W11" s="405"/>
      <c r="X11" s="213">
        <f>ROUND(307820462.55,0)</f>
        <v>307820463</v>
      </c>
      <c r="Y11" s="405"/>
      <c r="Z11" s="405"/>
      <c r="AA11" s="213">
        <f>ROUND(76417888.58,0)</f>
        <v>76417889</v>
      </c>
      <c r="AB11" s="405"/>
      <c r="AC11" s="405"/>
      <c r="AD11" s="682">
        <v>0</v>
      </c>
      <c r="AE11" s="688"/>
      <c r="AF11" s="688"/>
      <c r="AG11" s="682">
        <v>0</v>
      </c>
      <c r="AH11" s="405"/>
      <c r="AI11" s="405"/>
      <c r="AJ11" s="682">
        <v>0</v>
      </c>
      <c r="AK11" s="688"/>
      <c r="AL11" s="688"/>
      <c r="AM11" s="682">
        <v>0</v>
      </c>
      <c r="AN11" s="405"/>
      <c r="AO11" s="405"/>
      <c r="AP11" s="213">
        <f>SUM(G11:AM11)</f>
        <v>1634554373</v>
      </c>
    </row>
    <row r="12" spans="1:42" s="52" customFormat="1" ht="15.75" customHeight="1">
      <c r="A12" s="3"/>
      <c r="B12" s="3" t="s">
        <v>180</v>
      </c>
      <c r="C12" s="3"/>
      <c r="D12" s="3"/>
      <c r="E12" s="574"/>
      <c r="F12" s="573"/>
      <c r="G12" s="684">
        <v>0</v>
      </c>
      <c r="H12" s="672"/>
      <c r="I12" s="686"/>
      <c r="J12" s="684">
        <v>0</v>
      </c>
      <c r="K12" s="662"/>
      <c r="L12" s="686"/>
      <c r="M12" s="684">
        <v>0</v>
      </c>
      <c r="N12" s="570"/>
      <c r="O12" s="573"/>
      <c r="P12" s="214">
        <f>ROUND(13900000,0)</f>
        <v>13900000</v>
      </c>
      <c r="Q12" s="561"/>
      <c r="R12" s="573"/>
      <c r="S12" s="214">
        <f>ROUND(7066299,0)</f>
        <v>7066299</v>
      </c>
      <c r="T12" s="561"/>
      <c r="U12" s="573"/>
      <c r="V12" s="684">
        <v>0</v>
      </c>
      <c r="W12" s="686"/>
      <c r="X12" s="684">
        <v>0</v>
      </c>
      <c r="Y12" s="687"/>
      <c r="Z12" s="686"/>
      <c r="AA12" s="684">
        <v>0</v>
      </c>
      <c r="AB12" s="561"/>
      <c r="AC12" s="573"/>
      <c r="AD12" s="214">
        <f>ROUND(24627302.36,0)</f>
        <v>24627302</v>
      </c>
      <c r="AE12" s="561"/>
      <c r="AF12" s="573"/>
      <c r="AG12" s="684">
        <v>0</v>
      </c>
      <c r="AH12" s="561"/>
      <c r="AI12" s="573"/>
      <c r="AJ12" s="684">
        <v>0</v>
      </c>
      <c r="AK12" s="687"/>
      <c r="AL12" s="686"/>
      <c r="AM12" s="684">
        <v>0</v>
      </c>
      <c r="AN12" s="561"/>
      <c r="AO12" s="573"/>
      <c r="AP12" s="214">
        <f>SUM(G12:AM12)</f>
        <v>45593601</v>
      </c>
    </row>
    <row r="13" spans="1:42" s="52" customFormat="1" ht="9" customHeight="1">
      <c r="A13" s="3"/>
      <c r="B13" s="3"/>
      <c r="C13" s="3"/>
      <c r="D13" s="3"/>
      <c r="E13" s="574"/>
      <c r="F13" s="574"/>
      <c r="G13" s="316"/>
      <c r="H13" s="286"/>
      <c r="I13" s="574"/>
      <c r="J13" s="316"/>
      <c r="K13" s="284"/>
      <c r="L13" s="574"/>
      <c r="M13" s="316"/>
      <c r="N13" s="570"/>
      <c r="O13" s="574"/>
      <c r="P13" s="316"/>
      <c r="Q13" s="561"/>
      <c r="R13" s="574"/>
      <c r="S13" s="316"/>
      <c r="T13" s="561"/>
      <c r="U13" s="574"/>
      <c r="V13" s="316"/>
      <c r="W13" s="574"/>
      <c r="X13" s="316"/>
      <c r="Y13" s="561"/>
      <c r="Z13" s="574"/>
      <c r="AA13" s="316"/>
      <c r="AB13" s="561"/>
      <c r="AC13" s="574"/>
      <c r="AD13" s="316"/>
      <c r="AE13" s="561"/>
      <c r="AF13" s="574"/>
      <c r="AG13" s="316"/>
      <c r="AH13" s="561"/>
      <c r="AI13" s="574"/>
      <c r="AJ13" s="316"/>
      <c r="AK13" s="561"/>
      <c r="AL13" s="574"/>
      <c r="AM13" s="316"/>
      <c r="AN13" s="561"/>
      <c r="AO13" s="574"/>
      <c r="AP13" s="316"/>
    </row>
    <row r="14" spans="1:42" s="52" customFormat="1" ht="15.75" customHeight="1">
      <c r="B14" s="3"/>
      <c r="C14" s="3" t="s">
        <v>181</v>
      </c>
      <c r="D14" s="3"/>
      <c r="E14" s="574"/>
      <c r="F14" s="573"/>
      <c r="G14" s="317">
        <f>SUM(G10:G12)</f>
        <v>2139154274</v>
      </c>
      <c r="H14" s="286"/>
      <c r="I14" s="573"/>
      <c r="J14" s="317">
        <f>SUM(J10:J12)</f>
        <v>26468152</v>
      </c>
      <c r="K14" s="397"/>
      <c r="L14" s="573"/>
      <c r="M14" s="317">
        <f>SUM(M10:M12)</f>
        <v>318182</v>
      </c>
      <c r="N14" s="570"/>
      <c r="O14" s="573"/>
      <c r="P14" s="317">
        <f>SUM(P10:P12)</f>
        <v>16678522</v>
      </c>
      <c r="Q14" s="561"/>
      <c r="R14" s="573"/>
      <c r="S14" s="317">
        <f>SUM(S10:S12)</f>
        <v>7066299</v>
      </c>
      <c r="T14" s="561"/>
      <c r="U14" s="573"/>
      <c r="V14" s="317">
        <f>SUM(V10:V12)</f>
        <v>789740343</v>
      </c>
      <c r="W14" s="573"/>
      <c r="X14" s="317">
        <f>SUM(X10:X12)</f>
        <v>489176813</v>
      </c>
      <c r="Y14" s="561"/>
      <c r="Z14" s="573"/>
      <c r="AA14" s="317">
        <f>SUM(AA10:AA12)</f>
        <v>77695731</v>
      </c>
      <c r="AB14" s="561"/>
      <c r="AC14" s="573"/>
      <c r="AD14" s="317">
        <f>SUM(AD10:AD12)</f>
        <v>51579616</v>
      </c>
      <c r="AE14" s="561"/>
      <c r="AF14" s="573"/>
      <c r="AG14" s="317">
        <f>SUM(AG10:AG12)</f>
        <v>880846710</v>
      </c>
      <c r="AH14" s="561"/>
      <c r="AI14" s="573"/>
      <c r="AJ14" s="317">
        <f>SUM(AJ10:AJ12)</f>
        <v>63963055</v>
      </c>
      <c r="AK14" s="561"/>
      <c r="AL14" s="573"/>
      <c r="AM14" s="317">
        <f>SUM(AM10:AM12)</f>
        <v>816947</v>
      </c>
      <c r="AN14" s="561"/>
      <c r="AO14" s="573"/>
      <c r="AP14" s="317">
        <f>SUM(AP10:AP12)</f>
        <v>4543504644</v>
      </c>
    </row>
    <row r="15" spans="1:42" s="52" customFormat="1" ht="9" customHeight="1">
      <c r="B15" s="3"/>
      <c r="C15" s="3"/>
      <c r="D15" s="3"/>
      <c r="E15" s="574"/>
      <c r="F15" s="574"/>
      <c r="G15" s="316"/>
      <c r="H15" s="286"/>
      <c r="I15" s="574"/>
      <c r="J15" s="316"/>
      <c r="K15" s="397"/>
      <c r="L15" s="574"/>
      <c r="M15" s="316"/>
      <c r="N15" s="570"/>
      <c r="O15" s="574"/>
      <c r="P15" s="316"/>
      <c r="Q15" s="561"/>
      <c r="R15" s="574"/>
      <c r="S15" s="316"/>
      <c r="T15" s="561"/>
      <c r="U15" s="574"/>
      <c r="V15" s="316"/>
      <c r="W15" s="574"/>
      <c r="X15" s="316"/>
      <c r="Y15" s="561"/>
      <c r="Z15" s="574"/>
      <c r="AA15" s="316"/>
      <c r="AB15" s="561"/>
      <c r="AC15" s="574"/>
      <c r="AD15" s="316"/>
      <c r="AE15" s="561"/>
      <c r="AF15" s="574"/>
      <c r="AG15" s="316"/>
      <c r="AH15" s="561"/>
      <c r="AI15" s="574"/>
      <c r="AJ15" s="316"/>
      <c r="AK15" s="561"/>
      <c r="AL15" s="574"/>
      <c r="AM15" s="316"/>
      <c r="AN15" s="561"/>
      <c r="AO15" s="574"/>
      <c r="AP15" s="316"/>
    </row>
    <row r="16" spans="1:42" s="52" customFormat="1" ht="15.75" customHeight="1">
      <c r="A16" s="3" t="s">
        <v>182</v>
      </c>
      <c r="B16" s="3"/>
      <c r="C16" s="3"/>
      <c r="D16" s="3"/>
      <c r="E16" s="574"/>
      <c r="F16" s="574"/>
      <c r="G16" s="316"/>
      <c r="H16" s="286"/>
      <c r="I16" s="574"/>
      <c r="J16" s="316"/>
      <c r="K16" s="561"/>
      <c r="L16" s="574"/>
      <c r="M16" s="316"/>
      <c r="N16" s="570"/>
      <c r="O16" s="574"/>
      <c r="P16" s="316"/>
      <c r="Q16" s="561"/>
      <c r="R16" s="574"/>
      <c r="S16" s="316"/>
      <c r="T16" s="561"/>
      <c r="U16" s="574"/>
      <c r="V16" s="316"/>
      <c r="W16" s="574"/>
      <c r="X16" s="316"/>
      <c r="Y16" s="561"/>
      <c r="Z16" s="574"/>
      <c r="AA16" s="316"/>
      <c r="AB16" s="561"/>
      <c r="AC16" s="574"/>
      <c r="AD16" s="316"/>
      <c r="AE16" s="561"/>
      <c r="AF16" s="574"/>
      <c r="AG16" s="316"/>
      <c r="AH16" s="561"/>
      <c r="AI16" s="574"/>
      <c r="AJ16" s="316"/>
      <c r="AK16" s="561"/>
      <c r="AL16" s="574"/>
      <c r="AM16" s="316"/>
      <c r="AN16" s="561"/>
      <c r="AO16" s="574"/>
      <c r="AP16" s="316"/>
    </row>
    <row r="17" spans="1:42" s="52" customFormat="1" ht="15.75" customHeight="1">
      <c r="A17" s="3"/>
      <c r="B17" s="3" t="s">
        <v>21</v>
      </c>
      <c r="C17" s="3"/>
      <c r="D17" s="3"/>
      <c r="E17" s="574"/>
      <c r="F17" s="574"/>
      <c r="G17" s="213">
        <f>ROUND(891399495.81,0)</f>
        <v>891399496</v>
      </c>
      <c r="H17" s="286"/>
      <c r="I17" s="574"/>
      <c r="J17" s="213">
        <f>ROUND(7456065.63,0)</f>
        <v>7456066</v>
      </c>
      <c r="K17" s="397"/>
      <c r="L17" s="574"/>
      <c r="M17" s="213">
        <f>ROUND(358304.51,0)</f>
        <v>358305</v>
      </c>
      <c r="N17" s="570"/>
      <c r="O17" s="574"/>
      <c r="P17" s="213">
        <f>ROUND(5365440.45,0)</f>
        <v>5365440</v>
      </c>
      <c r="Q17" s="561"/>
      <c r="R17" s="574"/>
      <c r="S17" s="213">
        <f>ROUND(1557307.24,0)</f>
        <v>1557307</v>
      </c>
      <c r="T17" s="561"/>
      <c r="U17" s="574"/>
      <c r="V17" s="213">
        <f>ROUND(325203806.8,0)</f>
        <v>325203807</v>
      </c>
      <c r="W17" s="574"/>
      <c r="X17" s="213">
        <f>ROUND(3095020.02,0)</f>
        <v>3095020</v>
      </c>
      <c r="Y17" s="561"/>
      <c r="Z17" s="574"/>
      <c r="AA17" s="213">
        <f>ROUND(2910039.27,0)</f>
        <v>2910039</v>
      </c>
      <c r="AB17" s="561"/>
      <c r="AC17" s="574"/>
      <c r="AD17" s="213">
        <f>ROUND(31927679.05,0)</f>
        <v>31927679</v>
      </c>
      <c r="AE17" s="561"/>
      <c r="AF17" s="574"/>
      <c r="AG17" s="213">
        <f>ROUND(13565569.34,0)</f>
        <v>13565569</v>
      </c>
      <c r="AH17" s="561"/>
      <c r="AI17" s="574"/>
      <c r="AJ17" s="213">
        <f>ROUND(31598502.93,0)</f>
        <v>31598503</v>
      </c>
      <c r="AK17" s="561"/>
      <c r="AL17" s="574"/>
      <c r="AM17" s="213">
        <f>ROUND(3737100.44,0)</f>
        <v>3737100</v>
      </c>
      <c r="AN17" s="561"/>
      <c r="AO17" s="574"/>
      <c r="AP17" s="213">
        <f>SUM(G17:AM17)</f>
        <v>1318174331</v>
      </c>
    </row>
    <row r="18" spans="1:42" s="52" customFormat="1" ht="15.75" customHeight="1">
      <c r="A18" s="3"/>
      <c r="B18" s="3" t="s">
        <v>183</v>
      </c>
      <c r="C18" s="3"/>
      <c r="D18" s="3"/>
      <c r="E18" s="574"/>
      <c r="F18" s="573"/>
      <c r="G18" s="214">
        <f>ROUND(-419225350.99,0)</f>
        <v>-419225351</v>
      </c>
      <c r="H18" s="286"/>
      <c r="I18" s="573"/>
      <c r="J18" s="214">
        <f>ROUND(-3483658.72,0)</f>
        <v>-3483659</v>
      </c>
      <c r="K18" s="397"/>
      <c r="L18" s="573"/>
      <c r="M18" s="214">
        <f>ROUND(-177704.88,0)</f>
        <v>-177705</v>
      </c>
      <c r="N18" s="570"/>
      <c r="O18" s="573"/>
      <c r="P18" s="214">
        <f>ROUND(-2498745.88,0)</f>
        <v>-2498746</v>
      </c>
      <c r="Q18" s="561"/>
      <c r="R18" s="573"/>
      <c r="S18" s="214">
        <f>ROUND(-715878.83,0)</f>
        <v>-715879</v>
      </c>
      <c r="T18" s="561"/>
      <c r="U18" s="573"/>
      <c r="V18" s="214">
        <f>ROUND(-150014848.41,0)</f>
        <v>-150014848</v>
      </c>
      <c r="W18" s="573"/>
      <c r="X18" s="684">
        <v>0</v>
      </c>
      <c r="Y18" s="687"/>
      <c r="Z18" s="686"/>
      <c r="AA18" s="684">
        <v>0</v>
      </c>
      <c r="AB18" s="561"/>
      <c r="AC18" s="573"/>
      <c r="AD18" s="214">
        <f>ROUND(-127667.39,0)</f>
        <v>-127667</v>
      </c>
      <c r="AE18" s="561"/>
      <c r="AF18" s="573"/>
      <c r="AG18" s="214">
        <f>ROUND(-5685877.32,0)</f>
        <v>-5685877</v>
      </c>
      <c r="AH18" s="561"/>
      <c r="AI18" s="573"/>
      <c r="AJ18" s="214">
        <f>ROUND(-127237.41,0)</f>
        <v>-127237</v>
      </c>
      <c r="AK18" s="561"/>
      <c r="AL18" s="573"/>
      <c r="AM18" s="214">
        <f>ROUND(-14923.55,0)</f>
        <v>-14924</v>
      </c>
      <c r="AN18" s="561"/>
      <c r="AO18" s="573"/>
      <c r="AP18" s="214">
        <f>SUM(G18:AM18)</f>
        <v>-582071893</v>
      </c>
    </row>
    <row r="19" spans="1:42" s="52" customFormat="1" ht="9" customHeight="1">
      <c r="A19" s="3"/>
      <c r="B19" s="3"/>
      <c r="C19" s="3"/>
      <c r="D19" s="3"/>
      <c r="E19" s="574"/>
      <c r="F19" s="574"/>
      <c r="G19" s="316"/>
      <c r="H19" s="286"/>
      <c r="I19" s="574"/>
      <c r="J19" s="316"/>
      <c r="K19" s="397"/>
      <c r="L19" s="574"/>
      <c r="M19" s="316"/>
      <c r="N19" s="570"/>
      <c r="O19" s="574"/>
      <c r="P19" s="316"/>
      <c r="Q19" s="561"/>
      <c r="R19" s="574"/>
      <c r="S19" s="316"/>
      <c r="T19" s="561"/>
      <c r="U19" s="574"/>
      <c r="V19" s="316"/>
      <c r="W19" s="574"/>
      <c r="X19" s="316"/>
      <c r="Y19" s="561"/>
      <c r="Z19" s="574"/>
      <c r="AA19" s="316"/>
      <c r="AB19" s="561"/>
      <c r="AC19" s="574"/>
      <c r="AD19" s="316"/>
      <c r="AE19" s="561"/>
      <c r="AF19" s="574"/>
      <c r="AG19" s="316"/>
      <c r="AH19" s="561"/>
      <c r="AI19" s="574"/>
      <c r="AJ19" s="316"/>
      <c r="AK19" s="561"/>
      <c r="AL19" s="574"/>
      <c r="AM19" s="316"/>
      <c r="AN19" s="561"/>
      <c r="AO19" s="574"/>
      <c r="AP19" s="316"/>
    </row>
    <row r="20" spans="1:42" s="52" customFormat="1" ht="15.75" customHeight="1">
      <c r="A20" s="3"/>
      <c r="B20" s="3"/>
      <c r="C20" s="3" t="s">
        <v>184</v>
      </c>
      <c r="E20" s="95"/>
      <c r="F20" s="502"/>
      <c r="G20" s="214">
        <f>SUM(G17:G18)</f>
        <v>472174145</v>
      </c>
      <c r="H20" s="286"/>
      <c r="I20" s="573"/>
      <c r="J20" s="214">
        <f>SUM(J17:J18)</f>
        <v>3972407</v>
      </c>
      <c r="K20" s="397"/>
      <c r="L20" s="573"/>
      <c r="M20" s="214">
        <f>SUM(M17:M18)</f>
        <v>180600</v>
      </c>
      <c r="N20" s="570"/>
      <c r="O20" s="573"/>
      <c r="P20" s="214">
        <f>SUM(P17:P18)</f>
        <v>2866694</v>
      </c>
      <c r="Q20" s="561"/>
      <c r="R20" s="573"/>
      <c r="S20" s="214">
        <f>SUM(S17:S18)</f>
        <v>841428</v>
      </c>
      <c r="T20" s="561"/>
      <c r="U20" s="573"/>
      <c r="V20" s="214">
        <f>SUM(V17:V18)</f>
        <v>175188959</v>
      </c>
      <c r="W20" s="573"/>
      <c r="X20" s="214">
        <f>SUM(X17:X18)</f>
        <v>3095020</v>
      </c>
      <c r="Y20" s="561"/>
      <c r="Z20" s="573"/>
      <c r="AA20" s="214">
        <f>SUM(AA17:AA18)</f>
        <v>2910039</v>
      </c>
      <c r="AB20" s="561"/>
      <c r="AC20" s="573"/>
      <c r="AD20" s="214">
        <f>SUM(AD17:AD18)</f>
        <v>31800012</v>
      </c>
      <c r="AE20" s="561"/>
      <c r="AF20" s="573"/>
      <c r="AG20" s="214">
        <f>SUM(AG17:AG18)</f>
        <v>7879692</v>
      </c>
      <c r="AH20" s="561"/>
      <c r="AI20" s="573"/>
      <c r="AJ20" s="214">
        <f>SUM(AJ17:AJ18)</f>
        <v>31471266</v>
      </c>
      <c r="AK20" s="561"/>
      <c r="AL20" s="573"/>
      <c r="AM20" s="214">
        <f>SUM(AM17:AM18)</f>
        <v>3722176</v>
      </c>
      <c r="AN20" s="561"/>
      <c r="AO20" s="573"/>
      <c r="AP20" s="214">
        <f>SUM(AP17:AP18)</f>
        <v>736102438</v>
      </c>
    </row>
    <row r="21" spans="1:42" s="52" customFormat="1" ht="9" customHeight="1">
      <c r="A21" s="3"/>
      <c r="B21" s="3"/>
      <c r="C21" s="3"/>
      <c r="E21" s="95"/>
      <c r="F21" s="95"/>
      <c r="G21" s="318"/>
      <c r="H21" s="262"/>
      <c r="I21" s="95"/>
      <c r="J21" s="318"/>
      <c r="K21" s="397"/>
      <c r="L21" s="95"/>
      <c r="M21" s="318"/>
      <c r="N21" s="258"/>
      <c r="O21" s="95"/>
      <c r="P21" s="318"/>
      <c r="Q21" s="561"/>
      <c r="R21" s="95"/>
      <c r="S21" s="318"/>
      <c r="T21" s="561"/>
      <c r="U21" s="95"/>
      <c r="V21" s="318"/>
      <c r="W21" s="95"/>
      <c r="X21" s="318"/>
      <c r="Y21" s="561"/>
      <c r="Z21" s="95"/>
      <c r="AA21" s="318"/>
      <c r="AB21" s="561"/>
      <c r="AC21" s="95"/>
      <c r="AD21" s="318"/>
      <c r="AE21" s="561"/>
      <c r="AF21" s="95"/>
      <c r="AG21" s="318"/>
      <c r="AH21" s="561"/>
      <c r="AI21" s="95"/>
      <c r="AJ21" s="318"/>
      <c r="AK21" s="561"/>
      <c r="AL21" s="95"/>
      <c r="AM21" s="318"/>
      <c r="AN21" s="561"/>
      <c r="AO21" s="95"/>
      <c r="AP21" s="318"/>
    </row>
    <row r="22" spans="1:42" s="52" customFormat="1" ht="15.75" customHeight="1">
      <c r="A22" s="3" t="s">
        <v>189</v>
      </c>
      <c r="B22" s="3"/>
      <c r="C22" s="3"/>
      <c r="D22" s="3"/>
      <c r="E22" s="95"/>
      <c r="F22" s="95"/>
      <c r="G22" s="318"/>
      <c r="H22" s="262"/>
      <c r="I22" s="95"/>
      <c r="J22" s="318"/>
      <c r="K22" s="397"/>
      <c r="L22" s="95"/>
      <c r="M22" s="318"/>
      <c r="N22" s="258"/>
      <c r="O22" s="95"/>
      <c r="P22" s="318"/>
      <c r="Q22" s="561"/>
      <c r="R22" s="95"/>
      <c r="S22" s="318"/>
      <c r="T22" s="561"/>
      <c r="U22" s="95"/>
      <c r="V22" s="318"/>
      <c r="W22" s="95"/>
      <c r="X22" s="318"/>
      <c r="Y22" s="561"/>
      <c r="Z22" s="95"/>
      <c r="AA22" s="318"/>
      <c r="AB22" s="561"/>
      <c r="AC22" s="95"/>
      <c r="AD22" s="318"/>
      <c r="AE22" s="561"/>
      <c r="AF22" s="95"/>
      <c r="AG22" s="318"/>
      <c r="AH22" s="561"/>
      <c r="AI22" s="95"/>
      <c r="AJ22" s="318"/>
      <c r="AK22" s="561"/>
      <c r="AL22" s="95"/>
      <c r="AM22" s="318"/>
      <c r="AN22" s="561"/>
      <c r="AO22" s="95"/>
      <c r="AP22" s="318"/>
    </row>
    <row r="23" spans="1:42" s="52" customFormat="1" ht="15.75" customHeight="1">
      <c r="A23" s="3"/>
      <c r="B23" s="3" t="s">
        <v>474</v>
      </c>
      <c r="C23" s="3"/>
      <c r="D23" s="3"/>
      <c r="E23" s="95"/>
      <c r="F23" s="95"/>
      <c r="G23" s="213"/>
      <c r="H23" s="405"/>
      <c r="I23" s="405"/>
      <c r="J23" s="213"/>
      <c r="K23" s="405"/>
      <c r="L23" s="405"/>
      <c r="M23" s="213"/>
      <c r="N23" s="405"/>
      <c r="O23" s="405"/>
      <c r="P23" s="213"/>
      <c r="Q23" s="405"/>
      <c r="R23" s="405"/>
      <c r="S23" s="213"/>
      <c r="T23" s="405"/>
      <c r="U23" s="405"/>
      <c r="V23" s="213">
        <f>ROUND(3150427.13,0)</f>
        <v>3150427</v>
      </c>
      <c r="W23" s="405"/>
      <c r="X23" s="213"/>
      <c r="Y23" s="405"/>
      <c r="Z23" s="405"/>
      <c r="AA23" s="213"/>
      <c r="AB23" s="405"/>
      <c r="AC23" s="405"/>
      <c r="AD23" s="213"/>
      <c r="AE23" s="405"/>
      <c r="AF23" s="405"/>
      <c r="AG23" s="213"/>
      <c r="AH23" s="405"/>
      <c r="AI23" s="405"/>
      <c r="AJ23" s="213"/>
      <c r="AK23" s="405"/>
      <c r="AL23" s="405"/>
      <c r="AM23" s="213"/>
      <c r="AN23" s="405"/>
      <c r="AO23" s="405"/>
      <c r="AP23" s="213">
        <f>SUM(G23:AM23)</f>
        <v>3150427</v>
      </c>
    </row>
    <row r="24" spans="1:42" s="52" customFormat="1" ht="15.75" customHeight="1">
      <c r="A24" s="3"/>
      <c r="B24" s="3" t="s">
        <v>108</v>
      </c>
      <c r="C24" s="3"/>
      <c r="D24" s="3"/>
      <c r="E24" s="575"/>
      <c r="F24" s="575"/>
      <c r="G24" s="682">
        <v>0</v>
      </c>
      <c r="H24" s="689"/>
      <c r="I24" s="689"/>
      <c r="J24" s="682">
        <v>0</v>
      </c>
      <c r="K24" s="689"/>
      <c r="L24" s="689"/>
      <c r="M24" s="682">
        <v>0</v>
      </c>
      <c r="N24" s="690"/>
      <c r="O24" s="689"/>
      <c r="P24" s="682">
        <v>0</v>
      </c>
      <c r="Q24" s="687"/>
      <c r="R24" s="689"/>
      <c r="S24" s="682">
        <v>0</v>
      </c>
      <c r="T24" s="687"/>
      <c r="U24" s="689"/>
      <c r="V24" s="682">
        <v>0</v>
      </c>
      <c r="W24" s="575"/>
      <c r="X24" s="213">
        <f>ROUND(12103546.47,0)</f>
        <v>12103546</v>
      </c>
      <c r="Y24" s="561"/>
      <c r="Z24" s="575"/>
      <c r="AA24" s="213">
        <f>ROUND(801011.45,0)</f>
        <v>801011</v>
      </c>
      <c r="AB24" s="561"/>
      <c r="AC24" s="575"/>
      <c r="AD24" s="682">
        <v>0</v>
      </c>
      <c r="AE24" s="687"/>
      <c r="AF24" s="689"/>
      <c r="AG24" s="682">
        <v>0</v>
      </c>
      <c r="AH24" s="687"/>
      <c r="AI24" s="689"/>
      <c r="AJ24" s="682">
        <v>0</v>
      </c>
      <c r="AK24" s="687"/>
      <c r="AL24" s="689"/>
      <c r="AM24" s="682">
        <v>0</v>
      </c>
      <c r="AN24" s="561"/>
      <c r="AO24" s="575"/>
      <c r="AP24" s="213">
        <f>SUM(G24:AM24)</f>
        <v>12904557</v>
      </c>
    </row>
    <row r="25" spans="1:42" s="52" customFormat="1" ht="15.75" customHeight="1">
      <c r="A25" s="3"/>
      <c r="B25" s="3" t="s">
        <v>190</v>
      </c>
      <c r="C25" s="3"/>
      <c r="D25" s="3"/>
      <c r="E25" s="314"/>
      <c r="F25" s="313"/>
      <c r="G25" s="214">
        <f>ROUND(324674.46,0)</f>
        <v>324674</v>
      </c>
      <c r="H25" s="242"/>
      <c r="I25" s="313"/>
      <c r="J25" s="684">
        <v>0</v>
      </c>
      <c r="K25" s="694"/>
      <c r="L25" s="691"/>
      <c r="M25" s="684">
        <v>0</v>
      </c>
      <c r="N25" s="570"/>
      <c r="O25" s="313"/>
      <c r="P25" s="214">
        <f>ROUND(18066.69,0)</f>
        <v>18067</v>
      </c>
      <c r="Q25" s="561"/>
      <c r="R25" s="313"/>
      <c r="S25" s="214">
        <f>ROUND(943.8,0)</f>
        <v>944</v>
      </c>
      <c r="T25" s="561"/>
      <c r="U25" s="313"/>
      <c r="V25" s="214">
        <f>ROUND(97214.98,0)</f>
        <v>97215</v>
      </c>
      <c r="W25" s="313"/>
      <c r="X25" s="214">
        <f>ROUND(1848243.47,0)</f>
        <v>1848243</v>
      </c>
      <c r="Y25" s="561"/>
      <c r="Z25" s="313"/>
      <c r="AA25" s="214">
        <f>ROUND(260201.51,0)</f>
        <v>260202</v>
      </c>
      <c r="AB25" s="561"/>
      <c r="AC25" s="313"/>
      <c r="AD25" s="684">
        <v>0</v>
      </c>
      <c r="AE25" s="687"/>
      <c r="AF25" s="691"/>
      <c r="AG25" s="684">
        <v>0</v>
      </c>
      <c r="AH25" s="687"/>
      <c r="AI25" s="691"/>
      <c r="AJ25" s="684">
        <v>0</v>
      </c>
      <c r="AK25" s="687"/>
      <c r="AL25" s="691"/>
      <c r="AM25" s="684">
        <v>0</v>
      </c>
      <c r="AN25" s="561"/>
      <c r="AO25" s="313"/>
      <c r="AP25" s="214">
        <f>SUM(G25:AM25)</f>
        <v>2549345</v>
      </c>
    </row>
    <row r="26" spans="1:42" s="52" customFormat="1" ht="9" customHeight="1">
      <c r="A26" s="3"/>
      <c r="B26" s="3"/>
      <c r="C26" s="3"/>
      <c r="D26" s="3"/>
      <c r="E26" s="314"/>
      <c r="F26" s="314"/>
      <c r="G26" s="316"/>
      <c r="H26" s="242"/>
      <c r="I26" s="314"/>
      <c r="J26" s="316"/>
      <c r="K26" s="242"/>
      <c r="L26" s="314"/>
      <c r="M26" s="316"/>
      <c r="N26" s="570"/>
      <c r="O26" s="314"/>
      <c r="P26" s="316"/>
      <c r="Q26" s="561"/>
      <c r="R26" s="314"/>
      <c r="S26" s="316"/>
      <c r="T26" s="561"/>
      <c r="U26" s="314"/>
      <c r="V26" s="316"/>
      <c r="W26" s="314"/>
      <c r="X26" s="316"/>
      <c r="Y26" s="561"/>
      <c r="Z26" s="314"/>
      <c r="AA26" s="316"/>
      <c r="AB26" s="561"/>
      <c r="AC26" s="314"/>
      <c r="AD26" s="316"/>
      <c r="AE26" s="561"/>
      <c r="AF26" s="314"/>
      <c r="AG26" s="316"/>
      <c r="AH26" s="561"/>
      <c r="AI26" s="314"/>
      <c r="AJ26" s="316"/>
      <c r="AK26" s="561"/>
      <c r="AL26" s="314"/>
      <c r="AM26" s="316"/>
      <c r="AN26" s="561"/>
      <c r="AO26" s="314"/>
      <c r="AP26" s="316"/>
    </row>
    <row r="27" spans="1:42" s="52" customFormat="1" ht="15.75" customHeight="1">
      <c r="A27" s="3"/>
      <c r="B27" s="3"/>
      <c r="C27" s="3" t="s">
        <v>191</v>
      </c>
      <c r="E27" s="560"/>
      <c r="F27" s="576"/>
      <c r="G27" s="214">
        <f>SUM(G23:G25)</f>
        <v>324674</v>
      </c>
      <c r="H27" s="286"/>
      <c r="I27" s="573"/>
      <c r="J27" s="214">
        <v>0</v>
      </c>
      <c r="K27" s="397"/>
      <c r="L27" s="573"/>
      <c r="M27" s="214">
        <v>0</v>
      </c>
      <c r="N27" s="570"/>
      <c r="O27" s="573"/>
      <c r="P27" s="214">
        <f>SUM(P23:P25)</f>
        <v>18067</v>
      </c>
      <c r="Q27" s="561"/>
      <c r="R27" s="573"/>
      <c r="S27" s="214">
        <f>SUM(S23:S25)</f>
        <v>944</v>
      </c>
      <c r="T27" s="561"/>
      <c r="U27" s="573"/>
      <c r="V27" s="214">
        <f>SUM(V23:V25)</f>
        <v>3247642</v>
      </c>
      <c r="W27" s="573"/>
      <c r="X27" s="214">
        <f>SUM(X23:X25)</f>
        <v>13951789</v>
      </c>
      <c r="Y27" s="561"/>
      <c r="Z27" s="573"/>
      <c r="AA27" s="214">
        <f>SUM(AA23:AA25)</f>
        <v>1061213</v>
      </c>
      <c r="AB27" s="561"/>
      <c r="AC27" s="573"/>
      <c r="AD27" s="214">
        <v>0</v>
      </c>
      <c r="AE27" s="561"/>
      <c r="AF27" s="573"/>
      <c r="AG27" s="214">
        <v>0</v>
      </c>
      <c r="AH27" s="561"/>
      <c r="AI27" s="573"/>
      <c r="AJ27" s="214">
        <v>0</v>
      </c>
      <c r="AK27" s="561"/>
      <c r="AL27" s="573"/>
      <c r="AM27" s="214">
        <v>0</v>
      </c>
      <c r="AN27" s="561"/>
      <c r="AO27" s="573"/>
      <c r="AP27" s="214">
        <f>SUM(AP23:AP25)</f>
        <v>18604329</v>
      </c>
    </row>
    <row r="28" spans="1:42" s="52" customFormat="1" ht="9" customHeight="1">
      <c r="A28" s="3"/>
      <c r="B28" s="3"/>
      <c r="C28" s="3"/>
      <c r="E28" s="560"/>
      <c r="F28" s="560"/>
      <c r="G28" s="174"/>
      <c r="H28" s="561"/>
      <c r="I28" s="560"/>
      <c r="J28" s="174"/>
      <c r="K28" s="561"/>
      <c r="L28" s="560"/>
      <c r="M28" s="174"/>
      <c r="N28" s="397"/>
      <c r="O28" s="560"/>
      <c r="P28" s="174"/>
      <c r="Q28" s="561"/>
      <c r="R28" s="560"/>
      <c r="S28" s="174"/>
      <c r="T28" s="561"/>
      <c r="U28" s="560"/>
      <c r="V28" s="174"/>
      <c r="W28" s="560"/>
      <c r="X28" s="174"/>
      <c r="Y28" s="561"/>
      <c r="Z28" s="560"/>
      <c r="AA28" s="174"/>
      <c r="AB28" s="561"/>
      <c r="AC28" s="560"/>
      <c r="AD28" s="174"/>
      <c r="AE28" s="561"/>
      <c r="AF28" s="560"/>
      <c r="AG28" s="174"/>
      <c r="AH28" s="561"/>
      <c r="AI28" s="560"/>
      <c r="AJ28" s="174"/>
      <c r="AK28" s="561"/>
      <c r="AL28" s="560"/>
      <c r="AM28" s="174"/>
      <c r="AN28" s="561"/>
      <c r="AO28" s="560"/>
      <c r="AP28" s="174"/>
    </row>
    <row r="29" spans="1:42" s="52" customFormat="1" ht="15.75" customHeight="1">
      <c r="B29" s="3"/>
      <c r="C29" s="3"/>
      <c r="D29" s="3" t="s">
        <v>192</v>
      </c>
      <c r="E29" s="560"/>
      <c r="F29" s="576"/>
      <c r="G29" s="214">
        <f>G14+G20+G27</f>
        <v>2611653093</v>
      </c>
      <c r="H29" s="286"/>
      <c r="I29" s="573"/>
      <c r="J29" s="214">
        <f>J14+J20+J27</f>
        <v>30440559</v>
      </c>
      <c r="K29" s="397"/>
      <c r="L29" s="573"/>
      <c r="M29" s="214">
        <f>M14+M20+M27</f>
        <v>498782</v>
      </c>
      <c r="N29" s="570"/>
      <c r="O29" s="573"/>
      <c r="P29" s="214">
        <f>P14+P20+P27</f>
        <v>19563283</v>
      </c>
      <c r="Q29" s="561"/>
      <c r="R29" s="573"/>
      <c r="S29" s="214">
        <f>S14+S20+S27</f>
        <v>7908671</v>
      </c>
      <c r="T29" s="561"/>
      <c r="U29" s="573"/>
      <c r="V29" s="214">
        <f>V14+V20+V27</f>
        <v>968176944</v>
      </c>
      <c r="W29" s="573"/>
      <c r="X29" s="214">
        <f>X14+X20+X27</f>
        <v>506223622</v>
      </c>
      <c r="Y29" s="561"/>
      <c r="Z29" s="573"/>
      <c r="AA29" s="214">
        <f>AA14+AA20+AA27</f>
        <v>81666983</v>
      </c>
      <c r="AB29" s="561"/>
      <c r="AC29" s="573"/>
      <c r="AD29" s="214">
        <f>AD14+AD20+AD27</f>
        <v>83379628</v>
      </c>
      <c r="AE29" s="561"/>
      <c r="AF29" s="573"/>
      <c r="AG29" s="214">
        <f>AG14+AG20+AG27</f>
        <v>888726402</v>
      </c>
      <c r="AH29" s="561"/>
      <c r="AI29" s="573"/>
      <c r="AJ29" s="214">
        <f>AJ14+AJ20+AJ27</f>
        <v>95434321</v>
      </c>
      <c r="AK29" s="561"/>
      <c r="AL29" s="573"/>
      <c r="AM29" s="214">
        <f>AM14+AM20+AM27</f>
        <v>4539123</v>
      </c>
      <c r="AN29" s="561"/>
      <c r="AO29" s="573"/>
      <c r="AP29" s="214">
        <f>AP14+AP20+AP27</f>
        <v>5298211411</v>
      </c>
    </row>
    <row r="30" spans="1:42" s="52" customFormat="1" ht="9" customHeight="1">
      <c r="A30" s="3"/>
      <c r="B30" s="3"/>
      <c r="C30" s="3"/>
      <c r="D30" s="3"/>
      <c r="E30" s="560"/>
      <c r="F30" s="560"/>
      <c r="G30" s="174"/>
      <c r="H30" s="397"/>
      <c r="I30" s="560"/>
      <c r="J30" s="174"/>
      <c r="K30" s="397"/>
      <c r="L30" s="560"/>
      <c r="M30" s="174"/>
      <c r="N30" s="397"/>
      <c r="O30" s="560"/>
      <c r="P30" s="174"/>
      <c r="Q30" s="561"/>
      <c r="R30" s="560"/>
      <c r="S30" s="174"/>
      <c r="T30" s="561"/>
      <c r="U30" s="560"/>
      <c r="V30" s="174"/>
      <c r="W30" s="560"/>
      <c r="X30" s="174"/>
      <c r="Y30" s="561"/>
      <c r="Z30" s="560"/>
      <c r="AA30" s="174"/>
      <c r="AB30" s="561"/>
      <c r="AC30" s="560"/>
      <c r="AD30" s="174"/>
      <c r="AE30" s="561"/>
      <c r="AF30" s="560"/>
      <c r="AG30" s="174"/>
      <c r="AH30" s="561"/>
      <c r="AI30" s="560"/>
      <c r="AJ30" s="174"/>
      <c r="AK30" s="561"/>
      <c r="AL30" s="560"/>
      <c r="AM30" s="174"/>
      <c r="AN30" s="561"/>
      <c r="AO30" s="560"/>
      <c r="AP30" s="174"/>
    </row>
    <row r="31" spans="1:42" s="124" customFormat="1" ht="15.75" customHeight="1">
      <c r="A31" s="170" t="s">
        <v>193</v>
      </c>
      <c r="B31" s="3"/>
      <c r="C31" s="3"/>
      <c r="D31" s="3"/>
      <c r="E31" s="560"/>
      <c r="F31" s="560"/>
      <c r="G31" s="174"/>
      <c r="H31" s="397"/>
      <c r="I31" s="560"/>
      <c r="J31" s="174"/>
      <c r="K31" s="397"/>
      <c r="L31" s="560"/>
      <c r="M31" s="174"/>
      <c r="N31" s="397"/>
      <c r="O31" s="560"/>
      <c r="P31" s="174"/>
      <c r="Q31" s="561"/>
      <c r="R31" s="560"/>
      <c r="S31" s="174"/>
      <c r="T31" s="561"/>
      <c r="U31" s="560"/>
      <c r="V31" s="174"/>
      <c r="W31" s="560"/>
      <c r="X31" s="174"/>
      <c r="Y31" s="561"/>
      <c r="Z31" s="560"/>
      <c r="AA31" s="174"/>
      <c r="AB31" s="561"/>
      <c r="AC31" s="560"/>
      <c r="AD31" s="174"/>
      <c r="AE31" s="561"/>
      <c r="AF31" s="560"/>
      <c r="AG31" s="174"/>
      <c r="AH31" s="561"/>
      <c r="AI31" s="560"/>
      <c r="AJ31" s="174"/>
      <c r="AK31" s="561"/>
      <c r="AL31" s="560"/>
      <c r="AM31" s="174"/>
      <c r="AN31" s="561"/>
      <c r="AO31" s="560"/>
      <c r="AP31" s="174"/>
    </row>
    <row r="32" spans="1:42" s="52" customFormat="1" ht="15.75" customHeight="1">
      <c r="A32" s="3" t="s">
        <v>123</v>
      </c>
      <c r="C32" s="3"/>
      <c r="D32" s="3"/>
      <c r="E32" s="574"/>
      <c r="F32" s="574"/>
      <c r="G32" s="213">
        <f>ROUND(4224275170.38,0)</f>
        <v>4224275170</v>
      </c>
      <c r="H32" s="284"/>
      <c r="I32" s="574"/>
      <c r="J32" s="213">
        <f>ROUND(40439563.6,0)</f>
        <v>40439564</v>
      </c>
      <c r="K32" s="284"/>
      <c r="L32" s="574"/>
      <c r="M32" s="213">
        <f>ROUND(2368034.44,0)</f>
        <v>2368034</v>
      </c>
      <c r="N32" s="570"/>
      <c r="O32" s="574"/>
      <c r="P32" s="213">
        <f>ROUND(27053165.02,0)</f>
        <v>27053165</v>
      </c>
      <c r="Q32" s="561"/>
      <c r="R32" s="574"/>
      <c r="S32" s="213">
        <f>ROUND(8512243.99,0)</f>
        <v>8512244</v>
      </c>
      <c r="T32" s="561"/>
      <c r="U32" s="574"/>
      <c r="V32" s="213">
        <f>ROUND(1193039977.69,0)</f>
        <v>1193039978</v>
      </c>
      <c r="W32" s="574"/>
      <c r="X32" s="213">
        <f>ROUND(438245502.66,0)</f>
        <v>438245503</v>
      </c>
      <c r="Y32" s="561"/>
      <c r="Z32" s="574"/>
      <c r="AA32" s="213">
        <f>ROUND(73282648.89,0)</f>
        <v>73282649</v>
      </c>
      <c r="AB32" s="561"/>
      <c r="AC32" s="574"/>
      <c r="AD32" s="213">
        <f>ROUND(50485941.94,0)</f>
        <v>50485942</v>
      </c>
      <c r="AE32" s="561"/>
      <c r="AF32" s="574"/>
      <c r="AG32" s="213"/>
      <c r="AH32" s="561"/>
      <c r="AI32" s="574"/>
      <c r="AJ32" s="213">
        <f>ROUND(75065232.8,0)</f>
        <v>75065233</v>
      </c>
      <c r="AK32" s="561"/>
      <c r="AL32" s="574"/>
      <c r="AM32" s="213">
        <f>ROUND(1717650,0)</f>
        <v>1717650</v>
      </c>
      <c r="AN32" s="561"/>
      <c r="AO32" s="574"/>
      <c r="AP32" s="213">
        <f>SUM(G32:AM32)</f>
        <v>6134485132</v>
      </c>
    </row>
    <row r="33" spans="1:42" s="52" customFormat="1" ht="15.75" customHeight="1">
      <c r="A33" s="3" t="s">
        <v>194</v>
      </c>
      <c r="C33" s="3"/>
      <c r="D33" s="3"/>
      <c r="E33" s="574"/>
      <c r="F33" s="574"/>
      <c r="G33" s="682">
        <v>0</v>
      </c>
      <c r="H33" s="688"/>
      <c r="I33" s="688"/>
      <c r="J33" s="682">
        <v>0</v>
      </c>
      <c r="K33" s="688"/>
      <c r="L33" s="688"/>
      <c r="M33" s="682">
        <v>0</v>
      </c>
      <c r="N33" s="688"/>
      <c r="O33" s="688"/>
      <c r="P33" s="682">
        <v>0</v>
      </c>
      <c r="Q33" s="687"/>
      <c r="R33" s="672"/>
      <c r="S33" s="682">
        <v>0</v>
      </c>
      <c r="T33" s="561"/>
      <c r="U33" s="574"/>
      <c r="V33" s="682">
        <v>0</v>
      </c>
      <c r="W33" s="672"/>
      <c r="X33" s="682">
        <v>0</v>
      </c>
      <c r="Y33" s="687"/>
      <c r="Z33" s="672"/>
      <c r="AA33" s="682">
        <v>0</v>
      </c>
      <c r="AB33" s="561"/>
      <c r="AC33" s="574"/>
      <c r="AD33" s="213">
        <f>ROUND(262054.47,0)</f>
        <v>262054</v>
      </c>
      <c r="AE33" s="561"/>
      <c r="AF33" s="574"/>
      <c r="AG33" s="213">
        <f>ROUND(855686222.78,0)</f>
        <v>855686223</v>
      </c>
      <c r="AH33" s="561"/>
      <c r="AI33" s="574"/>
      <c r="AJ33" s="682">
        <v>0</v>
      </c>
      <c r="AK33" s="687"/>
      <c r="AL33" s="672"/>
      <c r="AM33" s="682">
        <v>0</v>
      </c>
      <c r="AN33" s="561"/>
      <c r="AO33" s="574"/>
      <c r="AP33" s="213">
        <f>SUM(G33:AM33)</f>
        <v>855948277</v>
      </c>
    </row>
    <row r="34" spans="1:42" s="52" customFormat="1" ht="15.75" customHeight="1">
      <c r="A34" s="3" t="s">
        <v>195</v>
      </c>
      <c r="C34" s="3"/>
      <c r="D34" s="3"/>
      <c r="E34" s="574"/>
      <c r="F34" s="574"/>
      <c r="G34" s="213">
        <f>ROUND(115362200.76,0)</f>
        <v>115362201</v>
      </c>
      <c r="H34" s="284"/>
      <c r="I34" s="574"/>
      <c r="J34" s="213">
        <f>ROUND(22108.54,0)</f>
        <v>22109</v>
      </c>
      <c r="K34" s="397"/>
      <c r="L34" s="574"/>
      <c r="M34" s="213">
        <f>ROUND(61579.46,0)</f>
        <v>61579</v>
      </c>
      <c r="N34" s="570"/>
      <c r="O34" s="574"/>
      <c r="P34" s="213">
        <f>ROUND(944698.76,0)</f>
        <v>944699</v>
      </c>
      <c r="Q34" s="561"/>
      <c r="R34" s="574"/>
      <c r="S34" s="682">
        <v>0</v>
      </c>
      <c r="T34" s="561"/>
      <c r="U34" s="574"/>
      <c r="V34" s="213">
        <f>ROUND(58877777.34,0)</f>
        <v>58877777</v>
      </c>
      <c r="W34" s="574"/>
      <c r="X34" s="682">
        <v>0</v>
      </c>
      <c r="Y34" s="688"/>
      <c r="Z34" s="688"/>
      <c r="AA34" s="682">
        <v>0</v>
      </c>
      <c r="AB34" s="495"/>
      <c r="AC34" s="495"/>
      <c r="AD34" s="682">
        <v>0</v>
      </c>
      <c r="AE34" s="688"/>
      <c r="AF34" s="688"/>
      <c r="AG34" s="682">
        <v>0</v>
      </c>
      <c r="AH34" s="688"/>
      <c r="AI34" s="688"/>
      <c r="AJ34" s="682">
        <v>0</v>
      </c>
      <c r="AK34" s="688"/>
      <c r="AL34" s="688"/>
      <c r="AM34" s="682">
        <v>0</v>
      </c>
      <c r="AN34" s="561"/>
      <c r="AO34" s="574"/>
      <c r="AP34" s="213">
        <f>SUM(G34:AM34)</f>
        <v>175268365</v>
      </c>
    </row>
    <row r="35" spans="1:42" s="341" customFormat="1" ht="15.75" customHeight="1">
      <c r="A35" s="340" t="s">
        <v>198</v>
      </c>
      <c r="C35" s="340"/>
      <c r="D35" s="340"/>
      <c r="E35" s="615"/>
      <c r="F35" s="615"/>
      <c r="G35" s="213">
        <f>ROUND(10216813.26,0)</f>
        <v>10216813</v>
      </c>
      <c r="H35" s="258"/>
      <c r="I35" s="615"/>
      <c r="J35" s="213">
        <f>ROUND(72660.85,0)-2</f>
        <v>72659</v>
      </c>
      <c r="K35" s="616"/>
      <c r="L35" s="615"/>
      <c r="M35" s="213">
        <f>ROUND(53122.53,0)+1</f>
        <v>53124</v>
      </c>
      <c r="N35" s="616"/>
      <c r="O35" s="615"/>
      <c r="P35" s="213">
        <f>ROUND(860334.24,0)-1</f>
        <v>860333</v>
      </c>
      <c r="Q35" s="617"/>
      <c r="R35" s="615"/>
      <c r="S35" s="213">
        <f>ROUND(96959.64,0)-1</f>
        <v>96959</v>
      </c>
      <c r="T35" s="617"/>
      <c r="U35" s="615"/>
      <c r="V35" s="213">
        <f>ROUND(3926134.76,0)+1</f>
        <v>3926136</v>
      </c>
      <c r="W35" s="615"/>
      <c r="X35" s="213">
        <f>ROUND(2502900,0)</f>
        <v>2502900</v>
      </c>
      <c r="Y35" s="617"/>
      <c r="Z35" s="615"/>
      <c r="AA35" s="213">
        <f>ROUND(404020,0)</f>
        <v>404020</v>
      </c>
      <c r="AB35" s="617"/>
      <c r="AC35" s="615"/>
      <c r="AD35" s="213">
        <f>ROUND(583424.5,0)-2</f>
        <v>583423</v>
      </c>
      <c r="AE35" s="617"/>
      <c r="AF35" s="615"/>
      <c r="AG35" s="213">
        <f>ROUND(518980,0)+1</f>
        <v>518981</v>
      </c>
      <c r="AH35" s="617"/>
      <c r="AI35" s="615"/>
      <c r="AJ35" s="213">
        <f>ROUND(1017724.33,0)+2</f>
        <v>1017726</v>
      </c>
      <c r="AK35" s="617"/>
      <c r="AL35" s="615"/>
      <c r="AM35" s="213">
        <f>ROUND(47484.25,0)-1</f>
        <v>47483</v>
      </c>
      <c r="AN35" s="617"/>
      <c r="AO35" s="615"/>
      <c r="AP35" s="213">
        <f>SUM(G35:AM35)</f>
        <v>20300557</v>
      </c>
    </row>
    <row r="36" spans="1:42" s="52" customFormat="1" ht="15.75" customHeight="1">
      <c r="A36" s="3" t="s">
        <v>199</v>
      </c>
      <c r="C36" s="3"/>
      <c r="D36" s="3"/>
      <c r="E36" s="574"/>
      <c r="F36" s="573"/>
      <c r="G36" s="214">
        <f>ROUND(48,0)</f>
        <v>48</v>
      </c>
      <c r="H36" s="284"/>
      <c r="I36" s="573"/>
      <c r="J36" s="684">
        <v>0</v>
      </c>
      <c r="K36" s="692"/>
      <c r="L36" s="686"/>
      <c r="M36" s="684">
        <v>0</v>
      </c>
      <c r="N36" s="690"/>
      <c r="O36" s="686"/>
      <c r="P36" s="684">
        <v>0</v>
      </c>
      <c r="Q36" s="687"/>
      <c r="R36" s="686"/>
      <c r="S36" s="684">
        <v>0</v>
      </c>
      <c r="T36" s="561"/>
      <c r="U36" s="573"/>
      <c r="V36" s="214">
        <f>ROUND(20,0)</f>
        <v>20</v>
      </c>
      <c r="W36" s="573"/>
      <c r="X36" s="684">
        <v>0</v>
      </c>
      <c r="Y36" s="687"/>
      <c r="Z36" s="686"/>
      <c r="AA36" s="684">
        <v>0</v>
      </c>
      <c r="AB36" s="687"/>
      <c r="AC36" s="686"/>
      <c r="AD36" s="684">
        <v>0</v>
      </c>
      <c r="AE36" s="561"/>
      <c r="AF36" s="573"/>
      <c r="AG36" s="214">
        <f>ROUND(8397398.34,0)</f>
        <v>8397398</v>
      </c>
      <c r="AH36" s="561"/>
      <c r="AI36" s="573"/>
      <c r="AJ36" s="684">
        <v>0</v>
      </c>
      <c r="AK36" s="687"/>
      <c r="AL36" s="686"/>
      <c r="AM36" s="684">
        <v>0</v>
      </c>
      <c r="AN36" s="561"/>
      <c r="AO36" s="573"/>
      <c r="AP36" s="214">
        <f>SUM(G36:AM36)</f>
        <v>8397466</v>
      </c>
    </row>
    <row r="37" spans="1:42" s="52" customFormat="1" ht="9.75" customHeight="1">
      <c r="A37" s="3"/>
      <c r="B37" s="3"/>
      <c r="C37" s="3"/>
      <c r="D37" s="3"/>
      <c r="E37" s="574"/>
      <c r="F37" s="574"/>
      <c r="G37" s="316"/>
      <c r="H37" s="284"/>
      <c r="I37" s="574"/>
      <c r="J37" s="316"/>
      <c r="K37" s="397"/>
      <c r="L37" s="574"/>
      <c r="M37" s="316"/>
      <c r="N37" s="570"/>
      <c r="O37" s="574"/>
      <c r="P37" s="316"/>
      <c r="Q37" s="561"/>
      <c r="R37" s="574"/>
      <c r="S37" s="316"/>
      <c r="T37" s="561"/>
      <c r="U37" s="574"/>
      <c r="V37" s="316"/>
      <c r="W37" s="574"/>
      <c r="X37" s="316"/>
      <c r="Y37" s="561"/>
      <c r="Z37" s="574"/>
      <c r="AA37" s="316"/>
      <c r="AB37" s="561"/>
      <c r="AC37" s="574"/>
      <c r="AD37" s="316"/>
      <c r="AE37" s="561"/>
      <c r="AF37" s="574"/>
      <c r="AG37" s="316"/>
      <c r="AH37" s="561"/>
      <c r="AI37" s="574"/>
      <c r="AJ37" s="316"/>
      <c r="AK37" s="561"/>
      <c r="AL37" s="574"/>
      <c r="AM37" s="316"/>
      <c r="AN37" s="561"/>
      <c r="AO37" s="574"/>
      <c r="AP37" s="316"/>
    </row>
    <row r="38" spans="1:42" s="52" customFormat="1" ht="15.75" customHeight="1">
      <c r="A38" s="3"/>
      <c r="B38" s="3"/>
      <c r="C38" s="3" t="s">
        <v>200</v>
      </c>
      <c r="E38" s="95"/>
      <c r="F38" s="502"/>
      <c r="G38" s="214">
        <f>SUM(G32:G36)</f>
        <v>4349854232</v>
      </c>
      <c r="H38" s="286"/>
      <c r="I38" s="573"/>
      <c r="J38" s="214">
        <f>SUM(J32:J36)</f>
        <v>40534332</v>
      </c>
      <c r="K38" s="397"/>
      <c r="L38" s="573"/>
      <c r="M38" s="214">
        <f>SUM(M32:M36)</f>
        <v>2482737</v>
      </c>
      <c r="N38" s="570"/>
      <c r="O38" s="573"/>
      <c r="P38" s="214">
        <f>SUM(P32:P36)</f>
        <v>28858197</v>
      </c>
      <c r="Q38" s="561"/>
      <c r="R38" s="573"/>
      <c r="S38" s="214">
        <f>SUM(S32:S36)</f>
        <v>8609203</v>
      </c>
      <c r="T38" s="561"/>
      <c r="U38" s="573"/>
      <c r="V38" s="214">
        <f>SUM(V32:V36)</f>
        <v>1255843911</v>
      </c>
      <c r="W38" s="573"/>
      <c r="X38" s="214">
        <f>SUM(X32:X36)</f>
        <v>440748403</v>
      </c>
      <c r="Y38" s="561"/>
      <c r="Z38" s="573"/>
      <c r="AA38" s="214">
        <f>SUM(AA32:AA36)</f>
        <v>73686669</v>
      </c>
      <c r="AB38" s="561"/>
      <c r="AC38" s="573"/>
      <c r="AD38" s="214">
        <f>SUM(AD32:AD36)</f>
        <v>51331419</v>
      </c>
      <c r="AE38" s="561"/>
      <c r="AF38" s="573"/>
      <c r="AG38" s="214">
        <f>SUM(AG32:AG36)</f>
        <v>864602602</v>
      </c>
      <c r="AH38" s="561"/>
      <c r="AI38" s="573"/>
      <c r="AJ38" s="214">
        <f>SUM(AJ32:AJ36)</f>
        <v>76082959</v>
      </c>
      <c r="AK38" s="561"/>
      <c r="AL38" s="573"/>
      <c r="AM38" s="214">
        <f>SUM(AM32:AM36)</f>
        <v>1765133</v>
      </c>
      <c r="AN38" s="561"/>
      <c r="AO38" s="573"/>
      <c r="AP38" s="214">
        <f>SUM(AP32:AP36)</f>
        <v>7194399797</v>
      </c>
    </row>
    <row r="39" spans="1:42" s="52" customFormat="1" ht="9.75" customHeight="1">
      <c r="A39" s="3"/>
      <c r="B39" s="3"/>
      <c r="C39" s="3"/>
      <c r="D39" s="3"/>
      <c r="E39" s="95"/>
      <c r="F39" s="95"/>
      <c r="G39" s="318"/>
      <c r="H39" s="258"/>
      <c r="I39" s="95"/>
      <c r="J39" s="318"/>
      <c r="K39" s="397"/>
      <c r="L39" s="95"/>
      <c r="M39" s="318"/>
      <c r="N39" s="258"/>
      <c r="O39" s="95"/>
      <c r="P39" s="318"/>
      <c r="Q39" s="561"/>
      <c r="R39" s="95"/>
      <c r="S39" s="318"/>
      <c r="T39" s="561"/>
      <c r="U39" s="95"/>
      <c r="V39" s="318"/>
      <c r="W39" s="95"/>
      <c r="X39" s="318"/>
      <c r="Y39" s="561"/>
      <c r="Z39" s="95"/>
      <c r="AA39" s="318"/>
      <c r="AB39" s="561"/>
      <c r="AC39" s="95"/>
      <c r="AD39" s="318"/>
      <c r="AE39" s="561"/>
      <c r="AF39" s="95"/>
      <c r="AG39" s="318"/>
      <c r="AH39" s="561"/>
      <c r="AI39" s="95"/>
      <c r="AJ39" s="318"/>
      <c r="AK39" s="561"/>
      <c r="AL39" s="95"/>
      <c r="AM39" s="318"/>
      <c r="AN39" s="561"/>
      <c r="AO39" s="95"/>
      <c r="AP39" s="318"/>
    </row>
    <row r="40" spans="1:42" s="3" customFormat="1" ht="15.75" customHeight="1">
      <c r="B40" s="2"/>
      <c r="C40" s="2"/>
      <c r="D40" s="3" t="s">
        <v>201</v>
      </c>
      <c r="E40" s="577"/>
      <c r="F40" s="577"/>
      <c r="G40" s="213">
        <f>G29-G38</f>
        <v>-1738201139</v>
      </c>
      <c r="H40" s="487"/>
      <c r="I40" s="577"/>
      <c r="J40" s="213">
        <f>J29-J38</f>
        <v>-10093773</v>
      </c>
      <c r="K40" s="397"/>
      <c r="L40" s="577"/>
      <c r="M40" s="213">
        <f>M29-M38</f>
        <v>-1983955</v>
      </c>
      <c r="N40" s="258"/>
      <c r="O40" s="577"/>
      <c r="P40" s="213">
        <f>P29-P38</f>
        <v>-9294914</v>
      </c>
      <c r="Q40" s="563"/>
      <c r="R40" s="577"/>
      <c r="S40" s="213">
        <f>S29-S38</f>
        <v>-700532</v>
      </c>
      <c r="T40" s="563"/>
      <c r="U40" s="577"/>
      <c r="V40" s="213">
        <f>V29-V38</f>
        <v>-287666967</v>
      </c>
      <c r="W40" s="577"/>
      <c r="X40" s="213">
        <f>X29-X38</f>
        <v>65475219</v>
      </c>
      <c r="Y40" s="581"/>
      <c r="Z40" s="577"/>
      <c r="AA40" s="213">
        <f>AA29-AA38</f>
        <v>7980314</v>
      </c>
      <c r="AB40" s="563"/>
      <c r="AC40" s="577"/>
      <c r="AD40" s="213">
        <f>AD29-AD38</f>
        <v>32048209</v>
      </c>
      <c r="AE40" s="563"/>
      <c r="AF40" s="577"/>
      <c r="AG40" s="213">
        <f>AG29-AG38</f>
        <v>24123800</v>
      </c>
      <c r="AH40" s="563"/>
      <c r="AI40" s="577"/>
      <c r="AJ40" s="213">
        <f>AJ29-AJ38</f>
        <v>19351362</v>
      </c>
      <c r="AK40" s="563"/>
      <c r="AL40" s="577"/>
      <c r="AM40" s="213">
        <f>AM29-AM38</f>
        <v>2773990</v>
      </c>
      <c r="AN40" s="563"/>
      <c r="AO40" s="577"/>
      <c r="AP40" s="213">
        <f>AP29-AP38</f>
        <v>-1896188386</v>
      </c>
    </row>
    <row r="41" spans="1:42" s="3" customFormat="1" ht="9.75" customHeight="1">
      <c r="B41" s="2"/>
      <c r="C41" s="2"/>
      <c r="D41" s="2"/>
      <c r="E41" s="577"/>
      <c r="F41" s="577"/>
      <c r="G41" s="319"/>
      <c r="H41" s="487"/>
      <c r="I41" s="577"/>
      <c r="J41" s="319"/>
      <c r="K41" s="397"/>
      <c r="L41" s="577"/>
      <c r="M41" s="319"/>
      <c r="N41" s="258"/>
      <c r="O41" s="577"/>
      <c r="P41" s="319"/>
      <c r="Q41" s="563"/>
      <c r="R41" s="577"/>
      <c r="S41" s="319"/>
      <c r="T41" s="563"/>
      <c r="U41" s="577"/>
      <c r="V41" s="319"/>
      <c r="W41" s="577"/>
      <c r="X41" s="319"/>
      <c r="Y41" s="581"/>
      <c r="Z41" s="577"/>
      <c r="AA41" s="319"/>
      <c r="AB41" s="563"/>
      <c r="AC41" s="577"/>
      <c r="AD41" s="319"/>
      <c r="AE41" s="563"/>
      <c r="AF41" s="577"/>
      <c r="AG41" s="319"/>
      <c r="AH41" s="563"/>
      <c r="AI41" s="577"/>
      <c r="AJ41" s="319"/>
      <c r="AK41" s="563"/>
      <c r="AL41" s="577"/>
      <c r="AM41" s="319"/>
      <c r="AN41" s="563"/>
      <c r="AO41" s="577"/>
      <c r="AP41" s="319"/>
    </row>
    <row r="42" spans="1:42" s="3" customFormat="1" ht="15.75" customHeight="1">
      <c r="A42" s="3" t="s">
        <v>475</v>
      </c>
      <c r="E42" s="347"/>
      <c r="F42" s="578"/>
      <c r="G42" s="214">
        <f>ROUND(65007029822.82,0)</f>
        <v>65007029823</v>
      </c>
      <c r="H42" s="581"/>
      <c r="I42" s="578"/>
      <c r="J42" s="214">
        <f>ROUND(538533816.59,0)-1</f>
        <v>538533816</v>
      </c>
      <c r="K42" s="561"/>
      <c r="L42" s="578"/>
      <c r="M42" s="214">
        <f>ROUND(28455761.14,0)</f>
        <v>28455761</v>
      </c>
      <c r="N42" s="397"/>
      <c r="O42" s="578"/>
      <c r="P42" s="214">
        <f>ROUND(386308308.69,0)-1</f>
        <v>386308308</v>
      </c>
      <c r="Q42" s="563"/>
      <c r="R42" s="578"/>
      <c r="S42" s="214">
        <f>ROUND(110529196.81,0)</f>
        <v>110529197</v>
      </c>
      <c r="T42" s="563"/>
      <c r="U42" s="578"/>
      <c r="V42" s="214">
        <f>ROUND(23047342300.94,0)</f>
        <v>23047342301</v>
      </c>
      <c r="W42" s="578"/>
      <c r="X42" s="214">
        <f>ROUND(8128631548.64,0)</f>
        <v>8128631549</v>
      </c>
      <c r="Y42" s="581"/>
      <c r="Z42" s="578"/>
      <c r="AA42" s="214">
        <f>ROUND(1165906998.09,0)</f>
        <v>1165906998</v>
      </c>
      <c r="AB42" s="563"/>
      <c r="AC42" s="578"/>
      <c r="AD42" s="214">
        <f>ROUND(397264463.86,0)-1</f>
        <v>397264463</v>
      </c>
      <c r="AE42" s="563"/>
      <c r="AF42" s="578"/>
      <c r="AG42" s="214">
        <f>ROUND(1050012432.54,0)-1</f>
        <v>1050012432</v>
      </c>
      <c r="AH42" s="563"/>
      <c r="AI42" s="578"/>
      <c r="AJ42" s="214">
        <f>ROUND(429468557.29,0)+1</f>
        <v>429468558</v>
      </c>
      <c r="AK42" s="563"/>
      <c r="AL42" s="578"/>
      <c r="AM42" s="214">
        <f>ROUND(46993540.69,0)</f>
        <v>46993541</v>
      </c>
      <c r="AN42" s="563"/>
      <c r="AO42" s="578"/>
      <c r="AP42" s="214">
        <f>SUM(G42:AM42)</f>
        <v>100336476747</v>
      </c>
    </row>
    <row r="43" spans="1:42" s="3" customFormat="1" ht="9" customHeight="1">
      <c r="E43" s="347"/>
      <c r="F43" s="347"/>
      <c r="G43" s="174"/>
      <c r="H43" s="581"/>
      <c r="I43" s="347"/>
      <c r="J43" s="174"/>
      <c r="K43" s="561"/>
      <c r="L43" s="347"/>
      <c r="M43" s="174"/>
      <c r="N43" s="397"/>
      <c r="O43" s="347"/>
      <c r="P43" s="174"/>
      <c r="Q43" s="563"/>
      <c r="R43" s="347"/>
      <c r="S43" s="174"/>
      <c r="T43" s="563"/>
      <c r="U43" s="347"/>
      <c r="V43" s="174"/>
      <c r="W43" s="347"/>
      <c r="X43" s="174"/>
      <c r="Y43" s="581"/>
      <c r="Z43" s="347"/>
      <c r="AA43" s="174"/>
      <c r="AB43" s="563"/>
      <c r="AC43" s="347"/>
      <c r="AD43" s="174"/>
      <c r="AE43" s="563"/>
      <c r="AF43" s="347"/>
      <c r="AG43" s="174"/>
      <c r="AH43" s="563"/>
      <c r="AI43" s="347"/>
      <c r="AJ43" s="174"/>
      <c r="AK43" s="563"/>
      <c r="AL43" s="347"/>
      <c r="AM43" s="174"/>
      <c r="AN43" s="563"/>
      <c r="AO43" s="347"/>
      <c r="AP43" s="174"/>
    </row>
    <row r="44" spans="1:42" s="3" customFormat="1" ht="15.75" customHeight="1" thickBot="1">
      <c r="A44" s="3" t="s">
        <v>476</v>
      </c>
      <c r="E44" s="347"/>
      <c r="F44" s="343" t="s">
        <v>2</v>
      </c>
      <c r="G44" s="693">
        <f>G40+G42</f>
        <v>63268828684</v>
      </c>
      <c r="H44" s="581"/>
      <c r="I44" s="343" t="s">
        <v>2</v>
      </c>
      <c r="J44" s="693">
        <f>J40+J42</f>
        <v>528440043</v>
      </c>
      <c r="K44" s="581"/>
      <c r="L44" s="343" t="s">
        <v>2</v>
      </c>
      <c r="M44" s="693">
        <f>M40+M42</f>
        <v>26471806</v>
      </c>
      <c r="N44" s="397"/>
      <c r="O44" s="343" t="s">
        <v>2</v>
      </c>
      <c r="P44" s="693">
        <f>P40+P42</f>
        <v>377013394</v>
      </c>
      <c r="Q44" s="563"/>
      <c r="R44" s="343" t="s">
        <v>2</v>
      </c>
      <c r="S44" s="693">
        <f>S40+S42</f>
        <v>109828665</v>
      </c>
      <c r="T44" s="563"/>
      <c r="U44" s="343" t="s">
        <v>2</v>
      </c>
      <c r="V44" s="693">
        <f>V40+V42</f>
        <v>22759675334</v>
      </c>
      <c r="W44" s="343" t="s">
        <v>2</v>
      </c>
      <c r="X44" s="693">
        <f>X40+X42</f>
        <v>8194106768</v>
      </c>
      <c r="Y44" s="581"/>
      <c r="Z44" s="343" t="s">
        <v>2</v>
      </c>
      <c r="AA44" s="693">
        <f>AA40+AA42</f>
        <v>1173887312</v>
      </c>
      <c r="AB44" s="563"/>
      <c r="AC44" s="343" t="s">
        <v>2</v>
      </c>
      <c r="AD44" s="693">
        <f>AD40+AD42</f>
        <v>429312672</v>
      </c>
      <c r="AE44" s="563"/>
      <c r="AF44" s="343" t="s">
        <v>2</v>
      </c>
      <c r="AG44" s="693">
        <f>AG40+AG42</f>
        <v>1074136232</v>
      </c>
      <c r="AH44" s="563"/>
      <c r="AI44" s="343" t="s">
        <v>2</v>
      </c>
      <c r="AJ44" s="693">
        <f>AJ40+AJ42</f>
        <v>448819920</v>
      </c>
      <c r="AK44" s="563"/>
      <c r="AL44" s="343" t="s">
        <v>2</v>
      </c>
      <c r="AM44" s="693">
        <f>AM40+AM42</f>
        <v>49767531</v>
      </c>
      <c r="AN44" s="563"/>
      <c r="AO44" s="343" t="s">
        <v>2</v>
      </c>
      <c r="AP44" s="693">
        <f>AP40+AP42</f>
        <v>98440288361</v>
      </c>
    </row>
    <row r="45" spans="1:42" s="3" customFormat="1" ht="9.75" customHeight="1" thickTop="1">
      <c r="E45" s="347"/>
      <c r="F45" s="347"/>
      <c r="G45" s="10"/>
      <c r="H45" s="289"/>
      <c r="I45" s="289"/>
      <c r="J45" s="10"/>
      <c r="K45" s="289"/>
      <c r="L45" s="289"/>
      <c r="M45" s="10"/>
      <c r="N45" s="560"/>
      <c r="O45" s="560"/>
      <c r="P45" s="10"/>
      <c r="Q45" s="347"/>
      <c r="R45" s="347"/>
      <c r="T45" s="347"/>
      <c r="U45" s="347"/>
      <c r="W45" s="347"/>
      <c r="X45" s="10"/>
      <c r="Y45" s="289"/>
      <c r="Z45" s="289"/>
      <c r="AA45" s="10"/>
      <c r="AB45" s="347"/>
      <c r="AC45" s="347"/>
      <c r="AE45" s="347"/>
      <c r="AF45" s="347"/>
      <c r="AH45" s="347"/>
      <c r="AI45" s="347"/>
      <c r="AK45" s="347"/>
      <c r="AL45" s="347"/>
      <c r="AN45" s="133"/>
      <c r="AO45" s="133"/>
    </row>
    <row r="46" spans="1:42" s="3" customFormat="1" ht="12.75" customHeight="1">
      <c r="A46" s="1075" t="s">
        <v>94</v>
      </c>
      <c r="B46" s="1075"/>
      <c r="C46" s="1075"/>
      <c r="D46" s="1075"/>
      <c r="E46" s="1075"/>
      <c r="F46" s="1075"/>
      <c r="G46" s="1075"/>
      <c r="H46" s="1075"/>
      <c r="I46" s="1075"/>
      <c r="J46" s="1075"/>
      <c r="K46" s="1075"/>
      <c r="L46" s="1075"/>
      <c r="M46" s="1075"/>
      <c r="N46" s="560"/>
      <c r="O46" s="560"/>
      <c r="P46" s="10"/>
      <c r="Q46" s="347"/>
      <c r="R46" s="347"/>
      <c r="T46" s="347"/>
      <c r="U46" s="347"/>
      <c r="W46" s="347"/>
      <c r="X46" s="10"/>
      <c r="Y46" s="289"/>
      <c r="Z46" s="289"/>
      <c r="AA46" s="10"/>
      <c r="AB46" s="347"/>
      <c r="AC46" s="347"/>
      <c r="AE46" s="347"/>
      <c r="AF46" s="347"/>
      <c r="AH46" s="347"/>
      <c r="AI46" s="347"/>
      <c r="AK46" s="347"/>
      <c r="AL46" s="347"/>
      <c r="AN46" s="133"/>
      <c r="AO46" s="133"/>
    </row>
    <row r="47" spans="1:42" s="3" customFormat="1">
      <c r="A47" s="1001"/>
      <c r="B47" s="1001"/>
      <c r="C47" s="1001"/>
      <c r="D47" s="1001"/>
      <c r="E47" s="1001"/>
      <c r="F47" s="1001"/>
      <c r="G47" s="1001"/>
      <c r="H47" s="1001"/>
      <c r="I47" s="1001"/>
      <c r="J47" s="1001"/>
      <c r="K47" s="1001"/>
      <c r="L47" s="1001"/>
      <c r="M47" s="1001"/>
      <c r="N47" s="560"/>
      <c r="O47" s="560"/>
      <c r="P47" s="10"/>
      <c r="Q47" s="347"/>
      <c r="R47" s="347"/>
      <c r="T47" s="347"/>
      <c r="U47" s="347"/>
      <c r="W47" s="347"/>
      <c r="X47" s="10"/>
      <c r="Y47" s="289"/>
      <c r="Z47" s="289"/>
      <c r="AA47" s="10"/>
      <c r="AB47" s="347"/>
      <c r="AC47" s="347"/>
      <c r="AE47" s="347"/>
      <c r="AF47" s="347"/>
      <c r="AH47" s="347"/>
      <c r="AI47" s="347"/>
      <c r="AK47" s="347"/>
      <c r="AL47" s="347"/>
      <c r="AN47" s="133"/>
      <c r="AO47" s="133"/>
    </row>
    <row r="48" spans="1:42" s="3" customFormat="1" ht="3" customHeight="1">
      <c r="E48" s="347"/>
      <c r="F48" s="347"/>
      <c r="G48" s="10"/>
      <c r="H48" s="289"/>
      <c r="I48" s="289"/>
      <c r="J48" s="10"/>
      <c r="K48" s="289"/>
      <c r="L48" s="289"/>
      <c r="M48" s="10"/>
      <c r="N48" s="560"/>
      <c r="O48" s="560"/>
      <c r="P48" s="10"/>
      <c r="Q48" s="347"/>
      <c r="R48" s="347"/>
      <c r="T48" s="347"/>
      <c r="U48" s="347"/>
      <c r="W48" s="347"/>
      <c r="X48" s="10"/>
      <c r="Y48" s="289"/>
      <c r="Z48" s="289"/>
      <c r="AA48" s="10"/>
      <c r="AB48" s="347"/>
      <c r="AC48" s="347"/>
      <c r="AE48" s="347"/>
      <c r="AF48" s="347"/>
      <c r="AH48" s="347"/>
      <c r="AI48" s="347"/>
      <c r="AK48" s="347"/>
      <c r="AL48" s="347"/>
      <c r="AN48" s="133"/>
      <c r="AO48" s="133"/>
    </row>
    <row r="49" spans="1:42" s="3" customFormat="1" ht="15.6">
      <c r="A49" s="664">
        <v>1</v>
      </c>
      <c r="B49" s="3" t="s">
        <v>477</v>
      </c>
      <c r="C49" s="9"/>
      <c r="D49" s="9"/>
      <c r="E49" s="347"/>
      <c r="F49" s="347"/>
      <c r="G49" s="10"/>
      <c r="H49" s="289"/>
      <c r="I49" s="289"/>
      <c r="J49" s="10"/>
      <c r="K49" s="289"/>
      <c r="L49" s="289"/>
      <c r="M49" s="10"/>
      <c r="N49" s="560"/>
      <c r="O49" s="560"/>
      <c r="P49" s="10"/>
      <c r="Q49" s="347"/>
      <c r="R49" s="347"/>
      <c r="T49" s="347"/>
      <c r="U49" s="347"/>
      <c r="W49" s="347"/>
      <c r="X49" s="10"/>
      <c r="Y49" s="289"/>
      <c r="Z49" s="289"/>
      <c r="AA49" s="10"/>
      <c r="AB49" s="347"/>
      <c r="AC49" s="347"/>
      <c r="AE49" s="347"/>
      <c r="AF49" s="347"/>
      <c r="AH49" s="347"/>
      <c r="AI49" s="347"/>
      <c r="AK49" s="347"/>
      <c r="AL49" s="347"/>
      <c r="AN49" s="133"/>
      <c r="AO49" s="133"/>
    </row>
    <row r="50" spans="1:42" s="3" customFormat="1">
      <c r="D50" s="3" t="s">
        <v>478</v>
      </c>
      <c r="E50" s="347"/>
      <c r="F50" s="347"/>
      <c r="G50" s="72">
        <f>'J-1 PY'!F42</f>
        <v>63268828684</v>
      </c>
      <c r="H50" s="289"/>
      <c r="I50" s="289"/>
      <c r="J50" s="72">
        <f>'J-1 PY'!I42</f>
        <v>528440043</v>
      </c>
      <c r="K50" s="289"/>
      <c r="L50" s="289"/>
      <c r="M50" s="72">
        <f>'J-1 PY'!L42</f>
        <v>26471806</v>
      </c>
      <c r="N50" s="560"/>
      <c r="O50" s="560"/>
      <c r="P50" s="72">
        <f>'J-1 PY'!O42</f>
        <v>377013394</v>
      </c>
      <c r="Q50" s="347"/>
      <c r="R50" s="347"/>
      <c r="S50" s="72">
        <f>'J-1 PY'!R42</f>
        <v>109828665</v>
      </c>
      <c r="T50" s="347"/>
      <c r="U50" s="347"/>
      <c r="V50" s="72">
        <f>'J-1 PY'!U42</f>
        <v>22759675334</v>
      </c>
      <c r="W50" s="347"/>
      <c r="X50" s="72">
        <f>'J-1 PY'!X42</f>
        <v>8194106768</v>
      </c>
      <c r="Y50" s="289"/>
      <c r="Z50" s="289"/>
      <c r="AA50" s="72">
        <f>'J-1 PY'!AA42</f>
        <v>1173887312</v>
      </c>
      <c r="AB50" s="347"/>
      <c r="AC50" s="347"/>
      <c r="AD50" s="72">
        <f>'J-1 PY'!AD42</f>
        <v>429312672</v>
      </c>
      <c r="AE50" s="347"/>
      <c r="AF50" s="347"/>
      <c r="AG50" s="72">
        <f>'J-1 PY'!AG42</f>
        <v>1074136232</v>
      </c>
      <c r="AH50" s="347"/>
      <c r="AI50" s="347"/>
      <c r="AJ50" s="72">
        <f>'J-1 PY'!AJ42</f>
        <v>448819920</v>
      </c>
      <c r="AK50" s="347"/>
      <c r="AL50" s="347"/>
      <c r="AM50" s="72">
        <f>'J-1 PY'!AM42</f>
        <v>49767531</v>
      </c>
      <c r="AN50" s="619"/>
      <c r="AO50" s="619"/>
      <c r="AP50" s="241">
        <f>'J-1 PY'!AP42</f>
        <v>98440288361</v>
      </c>
    </row>
    <row r="51" spans="1:42" s="53" customFormat="1">
      <c r="E51" s="555"/>
      <c r="F51" s="555"/>
      <c r="G51" s="54">
        <f>G44-G50</f>
        <v>0</v>
      </c>
      <c r="H51" s="290"/>
      <c r="I51" s="290"/>
      <c r="J51" s="54">
        <f>J44-J50</f>
        <v>0</v>
      </c>
      <c r="K51" s="290"/>
      <c r="L51" s="290"/>
      <c r="M51" s="54">
        <f>M44-M50</f>
        <v>0</v>
      </c>
      <c r="N51" s="291"/>
      <c r="O51" s="291"/>
      <c r="P51" s="54">
        <f>P44-P50</f>
        <v>0</v>
      </c>
      <c r="Q51" s="555"/>
      <c r="R51" s="555"/>
      <c r="S51" s="54">
        <f>S44-S50</f>
        <v>0</v>
      </c>
      <c r="T51" s="555"/>
      <c r="U51" s="555"/>
      <c r="V51" s="54">
        <f>V44-V50</f>
        <v>0</v>
      </c>
      <c r="W51" s="555"/>
      <c r="X51" s="54">
        <f>X44-X50</f>
        <v>0</v>
      </c>
      <c r="Y51" s="290"/>
      <c r="Z51" s="290"/>
      <c r="AA51" s="54">
        <f>AA44-AA50</f>
        <v>0</v>
      </c>
      <c r="AB51" s="555"/>
      <c r="AC51" s="555"/>
      <c r="AD51" s="54">
        <f>AD44-AD50</f>
        <v>0</v>
      </c>
      <c r="AE51" s="555"/>
      <c r="AF51" s="555"/>
      <c r="AG51" s="54">
        <f>AG44-AG50</f>
        <v>0</v>
      </c>
      <c r="AH51" s="555"/>
      <c r="AI51" s="555"/>
      <c r="AJ51" s="54">
        <f>AJ44-AJ50</f>
        <v>0</v>
      </c>
      <c r="AK51" s="555"/>
      <c r="AL51" s="555"/>
      <c r="AM51" s="54">
        <f>AM44-AM50</f>
        <v>0</v>
      </c>
      <c r="AN51" s="529"/>
      <c r="AO51" s="529"/>
      <c r="AP51" s="54">
        <f>AP44-AP50</f>
        <v>0</v>
      </c>
    </row>
    <row r="52" spans="1:42" s="3" customFormat="1">
      <c r="E52" s="347"/>
      <c r="F52" s="347"/>
      <c r="G52" s="10"/>
      <c r="H52" s="289"/>
      <c r="I52" s="289"/>
      <c r="J52" s="10"/>
      <c r="K52" s="289"/>
      <c r="L52" s="289"/>
      <c r="M52" s="10"/>
      <c r="N52" s="560"/>
      <c r="O52" s="560"/>
      <c r="P52" s="10"/>
      <c r="Q52" s="347"/>
      <c r="R52" s="347"/>
      <c r="T52" s="347"/>
      <c r="U52" s="347"/>
      <c r="W52" s="347"/>
      <c r="X52" s="10"/>
      <c r="Y52" s="289"/>
      <c r="Z52" s="289"/>
      <c r="AA52" s="10"/>
      <c r="AB52" s="347"/>
      <c r="AC52" s="347"/>
      <c r="AE52" s="347"/>
      <c r="AF52" s="347"/>
      <c r="AH52" s="347"/>
      <c r="AI52" s="347"/>
      <c r="AK52" s="347"/>
      <c r="AL52" s="347"/>
      <c r="AN52" s="133"/>
      <c r="AO52" s="133"/>
    </row>
  </sheetData>
  <mergeCells count="16">
    <mergeCell ref="A46:M46"/>
    <mergeCell ref="AI7:AJ7"/>
    <mergeCell ref="AL7:AM7"/>
    <mergeCell ref="AO7:AP7"/>
    <mergeCell ref="R7:S7"/>
    <mergeCell ref="U7:V7"/>
    <mergeCell ref="W7:X7"/>
    <mergeCell ref="Z7:AA7"/>
    <mergeCell ref="AC7:AD7"/>
    <mergeCell ref="AF7:AG7"/>
    <mergeCell ref="A1:P1"/>
    <mergeCell ref="A4:J4"/>
    <mergeCell ref="F7:G7"/>
    <mergeCell ref="I7:J7"/>
    <mergeCell ref="L7:M7"/>
    <mergeCell ref="O7:P7"/>
  </mergeCells>
  <pageMargins left="0.7" right="0.7" top="0.75" bottom="0.75" header="0.55000000000000004" footer="0.55000000000000004"/>
  <pageSetup scale="61" fitToWidth="2" orientation="portrait" r:id="rId1"/>
  <colBreaks count="1" manualBreakCount="1">
    <brk id="22"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pageSetUpPr fitToPage="1"/>
  </sheetPr>
  <dimension ref="A1:M31"/>
  <sheetViews>
    <sheetView showGridLines="0" view="pageBreakPreview" topLeftCell="A5" zoomScaleNormal="100" zoomScaleSheetLayoutView="100" workbookViewId="0">
      <selection activeCell="M10" sqref="M10:M25"/>
    </sheetView>
  </sheetViews>
  <sheetFormatPr defaultColWidth="9.109375" defaultRowHeight="13.8"/>
  <cols>
    <col min="1" max="3" width="1.6640625" style="9" customWidth="1"/>
    <col min="4" max="4" width="39.44140625" style="9" customWidth="1"/>
    <col min="5" max="6" width="1.6640625" style="133" customWidth="1"/>
    <col min="7" max="7" width="19.109375" style="9" bestFit="1" customWidth="1"/>
    <col min="8" max="9" width="1.6640625" style="133" customWidth="1"/>
    <col min="10" max="10" width="21.6640625" style="9" customWidth="1"/>
    <col min="11" max="12" width="1.6640625" style="133" customWidth="1"/>
    <col min="13" max="13" width="19.33203125" style="9" customWidth="1"/>
    <col min="14" max="14" width="1.44140625" style="9" customWidth="1"/>
    <col min="15" max="16384" width="9.109375" style="9"/>
  </cols>
  <sheetData>
    <row r="1" spans="1:13" s="450" customFormat="1" ht="18" customHeight="1">
      <c r="A1" s="1078" t="e">
        <f>#REF!</f>
        <v>#REF!</v>
      </c>
      <c r="B1" s="1078"/>
      <c r="C1" s="1078"/>
      <c r="D1" s="1078"/>
      <c r="E1" s="1078"/>
      <c r="F1" s="1078"/>
      <c r="G1" s="1078"/>
      <c r="H1" s="558"/>
      <c r="I1" s="558"/>
      <c r="K1" s="558"/>
      <c r="L1" s="558"/>
    </row>
    <row r="2" spans="1:13" s="450" customFormat="1" ht="18" customHeight="1">
      <c r="A2" s="168" t="s">
        <v>479</v>
      </c>
      <c r="B2" s="168"/>
      <c r="C2" s="168"/>
      <c r="D2" s="168"/>
      <c r="E2" s="558"/>
      <c r="F2" s="558"/>
      <c r="H2" s="558"/>
      <c r="I2" s="558"/>
      <c r="K2" s="558"/>
      <c r="L2" s="558"/>
    </row>
    <row r="3" spans="1:13" s="455" customFormat="1" ht="18" customHeight="1">
      <c r="A3" s="453" t="s">
        <v>480</v>
      </c>
      <c r="B3" s="454"/>
      <c r="C3" s="454"/>
      <c r="D3" s="454"/>
      <c r="E3" s="613"/>
      <c r="F3" s="613"/>
      <c r="H3" s="613"/>
      <c r="I3" s="613"/>
      <c r="K3" s="613"/>
      <c r="L3" s="613"/>
    </row>
    <row r="4" spans="1:13" s="450" customFormat="1" ht="19.5" customHeight="1" thickBot="1">
      <c r="A4" s="1009" t="s">
        <v>55</v>
      </c>
      <c r="B4" s="456"/>
      <c r="C4" s="456"/>
      <c r="D4" s="456"/>
      <c r="E4" s="445"/>
      <c r="F4" s="445"/>
      <c r="G4" s="457"/>
      <c r="H4" s="445"/>
      <c r="I4" s="445"/>
      <c r="J4" s="457"/>
      <c r="K4" s="445"/>
      <c r="L4" s="445"/>
      <c r="M4" s="435" t="s">
        <v>481</v>
      </c>
    </row>
    <row r="5" spans="1:13" ht="15.75" customHeight="1">
      <c r="A5" s="154"/>
      <c r="B5" s="154"/>
      <c r="C5" s="154"/>
      <c r="D5" s="155"/>
    </row>
    <row r="6" spans="1:13" ht="15.75" customHeight="1">
      <c r="A6" s="154"/>
      <c r="B6" s="154"/>
      <c r="C6" s="154"/>
      <c r="D6" s="155"/>
      <c r="G6" s="1061"/>
      <c r="H6" s="1061"/>
      <c r="I6" s="1061"/>
      <c r="J6" s="1061"/>
      <c r="K6" s="1061"/>
      <c r="L6" s="1061"/>
      <c r="M6" s="1061"/>
    </row>
    <row r="7" spans="1:13" ht="15.75" customHeight="1">
      <c r="A7" s="154"/>
      <c r="B7" s="154"/>
      <c r="C7" s="154"/>
      <c r="D7" s="155"/>
      <c r="F7" s="1061" t="s">
        <v>482</v>
      </c>
      <c r="G7" s="1061"/>
      <c r="H7" s="990"/>
      <c r="I7" s="1061" t="s">
        <v>483</v>
      </c>
      <c r="J7" s="1061"/>
      <c r="K7" s="990"/>
      <c r="L7" s="990"/>
      <c r="M7" s="990" t="s">
        <v>484</v>
      </c>
    </row>
    <row r="8" spans="1:13" ht="18.75" customHeight="1">
      <c r="A8" s="154"/>
      <c r="B8" s="154"/>
      <c r="C8" s="154"/>
      <c r="D8" s="155"/>
      <c r="E8" s="598"/>
      <c r="F8" s="1062" t="s">
        <v>485</v>
      </c>
      <c r="G8" s="1062"/>
      <c r="H8" s="990"/>
      <c r="I8" s="1062" t="s">
        <v>486</v>
      </c>
      <c r="J8" s="1062"/>
      <c r="K8" s="990"/>
      <c r="L8" s="991"/>
      <c r="M8" s="991" t="s">
        <v>144</v>
      </c>
    </row>
    <row r="9" spans="1:13" ht="14.25" customHeight="1">
      <c r="A9" s="170" t="s">
        <v>67</v>
      </c>
      <c r="D9" s="156"/>
      <c r="E9" s="532"/>
    </row>
    <row r="10" spans="1:13" s="3" customFormat="1" ht="14.25" customHeight="1">
      <c r="A10" s="3" t="s">
        <v>149</v>
      </c>
      <c r="D10" s="5"/>
      <c r="E10" s="527"/>
      <c r="F10" s="527" t="s">
        <v>2</v>
      </c>
      <c r="G10" s="226">
        <f>ROUND(12334371.15,0)</f>
        <v>12334371</v>
      </c>
      <c r="H10" s="284"/>
      <c r="I10" s="284" t="s">
        <v>2</v>
      </c>
      <c r="J10" s="226">
        <v>0</v>
      </c>
      <c r="K10" s="284"/>
      <c r="L10" s="284" t="s">
        <v>2</v>
      </c>
      <c r="M10" s="236">
        <f>SUM(E10:K10)</f>
        <v>12334371</v>
      </c>
    </row>
    <row r="11" spans="1:13" s="3" customFormat="1" ht="14.25" customHeight="1">
      <c r="A11" s="3" t="s">
        <v>154</v>
      </c>
      <c r="D11" s="1"/>
      <c r="E11" s="527"/>
      <c r="F11" s="527"/>
      <c r="G11" s="226">
        <f>ROUND(900131137,0)</f>
        <v>900131137</v>
      </c>
      <c r="H11" s="284"/>
      <c r="I11" s="284"/>
      <c r="J11" s="226">
        <f>ROUND(228788210.74,0)</f>
        <v>228788211</v>
      </c>
      <c r="K11" s="284"/>
      <c r="L11" s="284"/>
      <c r="M11" s="236">
        <f t="shared" ref="M11:M13" si="0">SUM(E11:K11)</f>
        <v>1128919348</v>
      </c>
    </row>
    <row r="12" spans="1:13" s="3" customFormat="1" ht="14.25" customHeight="1">
      <c r="A12" s="3" t="s">
        <v>70</v>
      </c>
      <c r="D12" s="1"/>
      <c r="E12" s="527"/>
      <c r="F12" s="527"/>
      <c r="G12" s="226">
        <f>ROUND(42496058,0)</f>
        <v>42496058</v>
      </c>
      <c r="H12" s="284"/>
      <c r="I12" s="284"/>
      <c r="J12" s="226">
        <f>ROUND(220161,0)</f>
        <v>220161</v>
      </c>
      <c r="K12" s="284"/>
      <c r="L12" s="284"/>
      <c r="M12" s="236">
        <f t="shared" si="0"/>
        <v>42716219</v>
      </c>
    </row>
    <row r="13" spans="1:13" s="4" customFormat="1" ht="14.25" customHeight="1">
      <c r="A13" s="3" t="s">
        <v>73</v>
      </c>
      <c r="B13" s="1001"/>
      <c r="C13" s="3"/>
      <c r="D13" s="1001"/>
      <c r="E13" s="528"/>
      <c r="F13" s="620"/>
      <c r="G13" s="243">
        <f>ROUND(771547,0)</f>
        <v>771547</v>
      </c>
      <c r="H13" s="258"/>
      <c r="I13" s="620"/>
      <c r="J13" s="148">
        <v>0</v>
      </c>
      <c r="K13" s="258"/>
      <c r="L13" s="620"/>
      <c r="M13" s="217">
        <f t="shared" si="0"/>
        <v>771547</v>
      </c>
    </row>
    <row r="14" spans="1:13" s="3" customFormat="1" ht="8.25" customHeight="1">
      <c r="E14" s="290"/>
      <c r="F14" s="290"/>
      <c r="G14" s="236"/>
      <c r="H14" s="542"/>
      <c r="I14" s="290"/>
      <c r="J14" s="236"/>
      <c r="K14" s="542"/>
      <c r="L14" s="290"/>
      <c r="M14" s="236"/>
    </row>
    <row r="15" spans="1:13" s="3" customFormat="1" ht="14.25" customHeight="1">
      <c r="C15" s="3" t="s">
        <v>79</v>
      </c>
      <c r="E15" s="291"/>
      <c r="F15" s="390"/>
      <c r="G15" s="217">
        <f>SUM(G10:G13)</f>
        <v>955733113</v>
      </c>
      <c r="H15" s="397"/>
      <c r="I15" s="390"/>
      <c r="J15" s="217">
        <f>SUM(J10:J13)</f>
        <v>229008372</v>
      </c>
      <c r="K15" s="397"/>
      <c r="L15" s="390"/>
      <c r="M15" s="217">
        <f>SUM(M10:M13)</f>
        <v>1184741485</v>
      </c>
    </row>
    <row r="16" spans="1:13" s="3" customFormat="1" ht="8.25" customHeight="1">
      <c r="E16" s="290"/>
      <c r="F16" s="290"/>
      <c r="G16" s="236"/>
      <c r="H16" s="542"/>
      <c r="I16" s="290"/>
      <c r="J16" s="236"/>
      <c r="K16" s="542"/>
      <c r="L16" s="290"/>
      <c r="M16" s="236"/>
    </row>
    <row r="17" spans="1:13" ht="14.25" customHeight="1">
      <c r="A17" s="170" t="s">
        <v>159</v>
      </c>
      <c r="E17" s="529"/>
      <c r="F17" s="529"/>
      <c r="G17" s="237"/>
      <c r="H17" s="544"/>
      <c r="I17" s="529"/>
      <c r="J17" s="237"/>
      <c r="K17" s="544"/>
      <c r="L17" s="529"/>
      <c r="M17" s="237"/>
    </row>
    <row r="18" spans="1:13" s="3" customFormat="1" ht="14.25" customHeight="1">
      <c r="A18" s="3" t="s">
        <v>86</v>
      </c>
      <c r="E18" s="290"/>
      <c r="F18" s="390"/>
      <c r="G18" s="217">
        <f>G12</f>
        <v>42496058</v>
      </c>
      <c r="H18" s="542"/>
      <c r="I18" s="390"/>
      <c r="J18" s="217">
        <f>J12</f>
        <v>220161</v>
      </c>
      <c r="K18" s="542"/>
      <c r="L18" s="390"/>
      <c r="M18" s="217">
        <f>SUM(E18:K18)</f>
        <v>42716219</v>
      </c>
    </row>
    <row r="19" spans="1:13" s="3" customFormat="1" ht="8.25" customHeight="1">
      <c r="E19" s="290"/>
      <c r="F19" s="290"/>
      <c r="G19" s="236"/>
      <c r="H19" s="542"/>
      <c r="I19" s="290"/>
      <c r="J19" s="236"/>
      <c r="K19" s="542"/>
      <c r="L19" s="290"/>
      <c r="M19" s="236"/>
    </row>
    <row r="20" spans="1:13" ht="14.25" customHeight="1">
      <c r="A20" s="170" t="s">
        <v>163</v>
      </c>
      <c r="E20" s="529"/>
      <c r="F20" s="529"/>
      <c r="G20" s="237"/>
      <c r="H20" s="544"/>
      <c r="I20" s="529"/>
      <c r="J20" s="237"/>
      <c r="K20" s="544"/>
      <c r="L20" s="529"/>
      <c r="M20" s="237"/>
    </row>
    <row r="21" spans="1:13" s="3" customFormat="1" ht="14.25" customHeight="1">
      <c r="A21" s="3" t="s">
        <v>164</v>
      </c>
      <c r="E21" s="290"/>
      <c r="F21" s="290"/>
      <c r="G21" s="236"/>
      <c r="H21" s="542"/>
      <c r="I21" s="290"/>
      <c r="J21" s="236"/>
      <c r="K21" s="542"/>
      <c r="L21" s="290"/>
      <c r="M21" s="236"/>
    </row>
    <row r="22" spans="1:13" s="3" customFormat="1" ht="14.25" customHeight="1">
      <c r="B22" s="3" t="s">
        <v>167</v>
      </c>
      <c r="E22" s="290"/>
      <c r="F22" s="290"/>
      <c r="G22" s="236">
        <f>ROUND(913237055.15,0)</f>
        <v>913237055</v>
      </c>
      <c r="H22" s="542"/>
      <c r="I22" s="290"/>
      <c r="J22" s="236"/>
      <c r="K22" s="542"/>
      <c r="L22" s="290"/>
      <c r="M22" s="236">
        <f>SUM(E22:K22)</f>
        <v>913237055</v>
      </c>
    </row>
    <row r="23" spans="1:13" s="3" customFormat="1" ht="14.25" customHeight="1">
      <c r="B23" s="3" t="s">
        <v>168</v>
      </c>
      <c r="E23" s="290"/>
      <c r="F23" s="390"/>
      <c r="G23" s="148">
        <v>0</v>
      </c>
      <c r="H23" s="542"/>
      <c r="I23" s="390"/>
      <c r="J23" s="217">
        <f>ROUND(228788210.74,0)</f>
        <v>228788211</v>
      </c>
      <c r="K23" s="542"/>
      <c r="L23" s="390"/>
      <c r="M23" s="217">
        <f>SUM(E23:K23)</f>
        <v>228788211</v>
      </c>
    </row>
    <row r="24" spans="1:13" s="3" customFormat="1" ht="8.25" customHeight="1">
      <c r="E24" s="290"/>
      <c r="F24" s="290"/>
      <c r="G24" s="236"/>
      <c r="H24" s="542"/>
      <c r="I24" s="290"/>
      <c r="J24" s="236"/>
      <c r="K24" s="542"/>
      <c r="L24" s="290"/>
      <c r="M24" s="236"/>
    </row>
    <row r="25" spans="1:13" s="3" customFormat="1" ht="14.25" customHeight="1" thickBot="1">
      <c r="C25" s="3" t="s">
        <v>468</v>
      </c>
      <c r="E25" s="291"/>
      <c r="F25" s="596" t="s">
        <v>2</v>
      </c>
      <c r="G25" s="240">
        <f>SUM(G22:G23)</f>
        <v>913237055</v>
      </c>
      <c r="H25" s="397"/>
      <c r="I25" s="596" t="s">
        <v>2</v>
      </c>
      <c r="J25" s="240">
        <f>SUM(J22:J23)</f>
        <v>228788211</v>
      </c>
      <c r="K25" s="397"/>
      <c r="L25" s="596" t="s">
        <v>2</v>
      </c>
      <c r="M25" s="240">
        <f>SUM(M22:M23)</f>
        <v>1142025266</v>
      </c>
    </row>
    <row r="26" spans="1:13" s="3" customFormat="1" ht="8.25" customHeight="1" thickTop="1">
      <c r="E26" s="291"/>
      <c r="F26" s="291"/>
      <c r="G26" s="70"/>
      <c r="H26" s="291"/>
      <c r="I26" s="291"/>
      <c r="J26" s="70"/>
      <c r="K26" s="291"/>
      <c r="L26" s="291"/>
      <c r="M26" s="70"/>
    </row>
    <row r="27" spans="1:13" s="3" customFormat="1" ht="12.75" customHeight="1">
      <c r="E27" s="291"/>
      <c r="F27" s="291"/>
      <c r="G27" s="70"/>
      <c r="H27" s="291"/>
      <c r="I27" s="291"/>
      <c r="J27" s="70"/>
      <c r="K27" s="291"/>
      <c r="L27" s="291"/>
      <c r="M27" s="70"/>
    </row>
    <row r="28" spans="1:13" s="3" customFormat="1">
      <c r="A28" s="1075" t="s">
        <v>94</v>
      </c>
      <c r="B28" s="1075"/>
      <c r="C28" s="1075"/>
      <c r="D28" s="1075"/>
      <c r="E28" s="1075"/>
      <c r="F28" s="1075"/>
      <c r="G28" s="1075"/>
      <c r="H28" s="1075"/>
      <c r="I28" s="1075"/>
      <c r="J28" s="1075"/>
      <c r="K28" s="529"/>
      <c r="L28" s="529"/>
      <c r="M28" s="53"/>
    </row>
    <row r="29" spans="1:13" s="3" customFormat="1">
      <c r="A29" s="1001"/>
      <c r="B29" s="1001"/>
      <c r="C29" s="1001"/>
      <c r="D29" s="1001"/>
      <c r="E29" s="1001"/>
      <c r="F29" s="1001"/>
      <c r="G29" s="1001"/>
      <c r="H29" s="1001"/>
      <c r="I29" s="1001"/>
      <c r="J29" s="1001"/>
      <c r="K29" s="529"/>
      <c r="L29" s="529"/>
      <c r="M29" s="53"/>
    </row>
    <row r="30" spans="1:13" s="3" customFormat="1" ht="15.6">
      <c r="A30" s="664">
        <v>1</v>
      </c>
      <c r="B30" s="3" t="s">
        <v>469</v>
      </c>
      <c r="C30" s="9"/>
      <c r="D30" s="9"/>
      <c r="E30" s="347"/>
      <c r="F30" s="347"/>
      <c r="G30" s="111"/>
      <c r="H30" s="546"/>
      <c r="I30" s="546"/>
      <c r="J30" s="111"/>
      <c r="K30" s="546"/>
      <c r="L30" s="546"/>
    </row>
    <row r="31" spans="1:13" s="3" customFormat="1">
      <c r="D31" s="71" t="s">
        <v>14</v>
      </c>
      <c r="E31" s="621"/>
      <c r="F31" s="621"/>
      <c r="G31" s="157">
        <f>G15-G18-G25</f>
        <v>0</v>
      </c>
      <c r="H31" s="547"/>
      <c r="I31" s="547"/>
      <c r="J31" s="157">
        <f>J15-J18-J25</f>
        <v>0</v>
      </c>
      <c r="K31" s="547"/>
      <c r="L31" s="547"/>
      <c r="M31" s="157">
        <f>M15-M18-M25</f>
        <v>0</v>
      </c>
    </row>
  </sheetData>
  <mergeCells count="7">
    <mergeCell ref="A28:J28"/>
    <mergeCell ref="A1:G1"/>
    <mergeCell ref="G6:M6"/>
    <mergeCell ref="F7:G7"/>
    <mergeCell ref="F8:G8"/>
    <mergeCell ref="I7:J7"/>
    <mergeCell ref="I8:J8"/>
  </mergeCells>
  <pageMargins left="0.7" right="0.7" top="0.75" bottom="0.75" header="0.55000000000000004" footer="0.55000000000000004"/>
  <pageSetup scale="7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pageSetUpPr fitToPage="1"/>
  </sheetPr>
  <dimension ref="A1:R39"/>
  <sheetViews>
    <sheetView showGridLines="0" view="pageBreakPreview" topLeftCell="A13" zoomScale="110" zoomScaleNormal="90" zoomScaleSheetLayoutView="110" workbookViewId="0">
      <selection activeCell="R36" sqref="R36"/>
    </sheetView>
  </sheetViews>
  <sheetFormatPr defaultColWidth="9.109375" defaultRowHeight="13.8"/>
  <cols>
    <col min="1" max="3" width="1.6640625" style="9" customWidth="1"/>
    <col min="4" max="4" width="28.6640625" style="9" customWidth="1"/>
    <col min="5" max="6" width="1.6640625" style="133" customWidth="1"/>
    <col min="7" max="7" width="18.33203125" style="9" customWidth="1"/>
    <col min="8" max="9" width="1.6640625" style="133" customWidth="1"/>
    <col min="10" max="10" width="22.109375" style="9" customWidth="1"/>
    <col min="11" max="12" width="1.6640625" style="133" customWidth="1"/>
    <col min="13" max="13" width="17.88671875" style="9" customWidth="1"/>
    <col min="14" max="14" width="1.33203125" style="9" customWidth="1"/>
    <col min="15" max="16" width="9.109375" style="9"/>
    <col min="17" max="17" width="14" style="9" bestFit="1" customWidth="1"/>
    <col min="18" max="16384" width="9.109375" style="9"/>
  </cols>
  <sheetData>
    <row r="1" spans="1:18" s="450" customFormat="1" ht="18" customHeight="1">
      <c r="A1" s="1078" t="e">
        <f>#REF!</f>
        <v>#REF!</v>
      </c>
      <c r="B1" s="1078"/>
      <c r="C1" s="1078"/>
      <c r="D1" s="1078"/>
      <c r="E1" s="1078"/>
      <c r="F1" s="1078"/>
      <c r="G1" s="1078"/>
      <c r="H1" s="558"/>
      <c r="I1" s="558"/>
      <c r="K1" s="558"/>
      <c r="L1" s="558"/>
    </row>
    <row r="2" spans="1:18" s="450" customFormat="1" ht="18" customHeight="1">
      <c r="A2" s="168" t="s">
        <v>470</v>
      </c>
      <c r="B2" s="168"/>
      <c r="C2" s="168"/>
      <c r="D2" s="168"/>
      <c r="E2" s="384"/>
      <c r="F2" s="384"/>
      <c r="H2" s="558"/>
      <c r="I2" s="558"/>
      <c r="K2" s="558"/>
      <c r="L2" s="558"/>
    </row>
    <row r="3" spans="1:18" s="424" customFormat="1" ht="18" customHeight="1">
      <c r="A3" s="992" t="s">
        <v>480</v>
      </c>
      <c r="B3" s="414"/>
      <c r="C3" s="414"/>
      <c r="D3" s="414"/>
      <c r="E3" s="441"/>
      <c r="F3" s="441"/>
      <c r="H3" s="470"/>
      <c r="I3" s="470"/>
      <c r="K3" s="470"/>
      <c r="L3" s="470"/>
    </row>
    <row r="4" spans="1:18" s="450" customFormat="1" ht="19.5" customHeight="1" thickBot="1">
      <c r="A4" s="451" t="s">
        <v>100</v>
      </c>
      <c r="B4" s="451"/>
      <c r="C4" s="451"/>
      <c r="D4" s="451"/>
      <c r="E4" s="568"/>
      <c r="F4" s="568"/>
      <c r="G4" s="452"/>
      <c r="H4" s="559"/>
      <c r="I4" s="559"/>
      <c r="J4" s="452"/>
      <c r="K4" s="559"/>
      <c r="L4" s="559"/>
      <c r="M4" s="452" t="s">
        <v>487</v>
      </c>
    </row>
    <row r="5" spans="1:18" ht="17.25" customHeight="1">
      <c r="A5" s="154"/>
      <c r="B5" s="154"/>
      <c r="C5" s="154"/>
      <c r="D5" s="154"/>
      <c r="E5" s="623"/>
      <c r="F5" s="235"/>
      <c r="G5" s="169"/>
      <c r="H5" s="569"/>
      <c r="I5" s="569"/>
      <c r="J5" s="169"/>
    </row>
    <row r="6" spans="1:18" ht="15.75" customHeight="1">
      <c r="A6" s="154"/>
      <c r="B6" s="154"/>
      <c r="C6" s="154"/>
      <c r="D6" s="154"/>
      <c r="E6" s="623"/>
      <c r="F6" s="235"/>
      <c r="G6" s="990"/>
      <c r="H6" s="990"/>
      <c r="I6" s="990"/>
      <c r="J6" s="990"/>
      <c r="K6" s="990"/>
      <c r="L6" s="990"/>
      <c r="M6" s="990"/>
    </row>
    <row r="7" spans="1:18" ht="17.25" customHeight="1">
      <c r="A7" s="154"/>
      <c r="B7" s="154"/>
      <c r="C7" s="154"/>
      <c r="D7" s="154"/>
      <c r="E7" s="623"/>
      <c r="F7" s="1061" t="s">
        <v>488</v>
      </c>
      <c r="G7" s="1061"/>
      <c r="H7" s="990"/>
      <c r="I7" s="1061" t="s">
        <v>489</v>
      </c>
      <c r="J7" s="1061"/>
      <c r="K7" s="990"/>
      <c r="L7" s="1061" t="s">
        <v>490</v>
      </c>
      <c r="M7" s="1061"/>
    </row>
    <row r="8" spans="1:18" ht="15.6">
      <c r="A8" s="154"/>
      <c r="B8" s="154"/>
      <c r="C8" s="154"/>
      <c r="D8" s="154"/>
      <c r="E8" s="623"/>
      <c r="F8" s="1062" t="s">
        <v>485</v>
      </c>
      <c r="G8" s="1062"/>
      <c r="H8" s="990"/>
      <c r="I8" s="1062" t="s">
        <v>486</v>
      </c>
      <c r="J8" s="1062"/>
      <c r="L8" s="1062" t="s">
        <v>144</v>
      </c>
      <c r="M8" s="1062"/>
    </row>
    <row r="9" spans="1:18" ht="15.75" customHeight="1">
      <c r="A9" s="170" t="s">
        <v>175</v>
      </c>
      <c r="B9" s="156"/>
      <c r="C9" s="156"/>
      <c r="D9" s="156"/>
    </row>
    <row r="10" spans="1:18" s="52" customFormat="1" ht="15.75" customHeight="1">
      <c r="A10" s="3" t="s">
        <v>182</v>
      </c>
      <c r="B10" s="3"/>
      <c r="C10" s="3"/>
      <c r="D10" s="3"/>
      <c r="E10" s="574"/>
      <c r="F10" s="574"/>
      <c r="G10" s="67"/>
      <c r="H10" s="622"/>
      <c r="I10" s="622"/>
      <c r="J10" s="67"/>
      <c r="K10" s="560"/>
      <c r="L10" s="560"/>
      <c r="M10" s="67"/>
    </row>
    <row r="11" spans="1:18" s="52" customFormat="1" ht="15.75" customHeight="1">
      <c r="A11" s="3"/>
      <c r="B11" s="3" t="s">
        <v>21</v>
      </c>
      <c r="C11" s="3"/>
      <c r="D11" s="3"/>
      <c r="E11" s="574"/>
      <c r="F11" s="574" t="s">
        <v>2</v>
      </c>
      <c r="G11" s="173">
        <f>ROUND(3622200.31+169840,0)</f>
        <v>3792040</v>
      </c>
      <c r="H11" s="570"/>
      <c r="I11" s="570" t="s">
        <v>2</v>
      </c>
      <c r="J11" s="173">
        <f>ROUND(-6423793+688,0)</f>
        <v>-6423105</v>
      </c>
      <c r="K11" s="561"/>
      <c r="L11" s="561" t="s">
        <v>2</v>
      </c>
      <c r="M11" s="173">
        <f>SUM(G11:J11)</f>
        <v>-2631065</v>
      </c>
      <c r="Q11" s="46"/>
      <c r="R11" s="109"/>
    </row>
    <row r="12" spans="1:18" s="52" customFormat="1" ht="15.75" customHeight="1">
      <c r="A12" s="3"/>
      <c r="B12" s="3" t="s">
        <v>183</v>
      </c>
      <c r="C12" s="3"/>
      <c r="D12" s="3"/>
      <c r="E12" s="574"/>
      <c r="F12" s="573"/>
      <c r="G12" s="175">
        <f>ROUND(-420488-169840,0)</f>
        <v>-590328</v>
      </c>
      <c r="H12" s="570"/>
      <c r="I12" s="573"/>
      <c r="J12" s="175">
        <f>ROUND(-771151-688,0)</f>
        <v>-771839</v>
      </c>
      <c r="K12" s="561"/>
      <c r="L12" s="573"/>
      <c r="M12" s="175">
        <f>SUM(G12:J12)</f>
        <v>-1362167</v>
      </c>
    </row>
    <row r="13" spans="1:18" s="52" customFormat="1" ht="9" customHeight="1">
      <c r="A13" s="3"/>
      <c r="B13" s="3"/>
      <c r="C13" s="3"/>
      <c r="D13" s="3"/>
      <c r="E13" s="574"/>
      <c r="F13" s="574"/>
      <c r="G13" s="173"/>
      <c r="H13" s="570"/>
      <c r="I13" s="574"/>
      <c r="J13" s="173"/>
      <c r="K13" s="561"/>
      <c r="L13" s="574"/>
      <c r="M13" s="173"/>
    </row>
    <row r="14" spans="1:18" s="52" customFormat="1" ht="15.75" customHeight="1">
      <c r="A14" s="3"/>
      <c r="B14" s="3"/>
      <c r="C14" s="3" t="s">
        <v>184</v>
      </c>
      <c r="E14" s="95"/>
      <c r="F14" s="502"/>
      <c r="G14" s="177">
        <f>SUM(G11:G12)</f>
        <v>3201712</v>
      </c>
      <c r="H14" s="258"/>
      <c r="I14" s="502"/>
      <c r="J14" s="177">
        <f>SUM(J11:J12)</f>
        <v>-7194944</v>
      </c>
      <c r="K14" s="561"/>
      <c r="L14" s="502"/>
      <c r="M14" s="177">
        <f>SUM(M11:M12)</f>
        <v>-3993232</v>
      </c>
    </row>
    <row r="15" spans="1:18" s="52" customFormat="1" ht="9" customHeight="1">
      <c r="A15" s="3"/>
      <c r="B15" s="3"/>
      <c r="C15" s="3"/>
      <c r="E15" s="95"/>
      <c r="F15" s="95"/>
      <c r="G15" s="178"/>
      <c r="H15" s="258"/>
      <c r="I15" s="95"/>
      <c r="J15" s="178"/>
      <c r="K15" s="561"/>
      <c r="L15" s="95"/>
      <c r="M15" s="178"/>
    </row>
    <row r="16" spans="1:18" s="52" customFormat="1" ht="15.75" customHeight="1">
      <c r="A16" s="3" t="s">
        <v>185</v>
      </c>
      <c r="B16" s="3"/>
      <c r="C16" s="3"/>
      <c r="E16" s="95"/>
      <c r="F16" s="95"/>
      <c r="G16" s="178"/>
      <c r="H16" s="258"/>
      <c r="I16" s="95"/>
      <c r="J16" s="178"/>
      <c r="K16" s="561"/>
      <c r="L16" s="95"/>
      <c r="M16" s="178"/>
      <c r="N16" s="66"/>
      <c r="O16" s="66"/>
      <c r="P16" s="66"/>
      <c r="R16" s="66"/>
    </row>
    <row r="17" spans="1:16" s="52" customFormat="1" ht="15.75" customHeight="1">
      <c r="A17" s="3"/>
      <c r="B17" s="3" t="s">
        <v>186</v>
      </c>
      <c r="C17" s="3"/>
      <c r="E17" s="95"/>
      <c r="F17" s="95"/>
      <c r="G17" s="173">
        <f>ROUND(3560608.31,0)</f>
        <v>3560608</v>
      </c>
      <c r="H17" s="570"/>
      <c r="I17" s="95"/>
      <c r="J17" s="173">
        <f>ROUND(-7194944,0)</f>
        <v>-7194944</v>
      </c>
      <c r="K17" s="561"/>
      <c r="L17" s="95"/>
      <c r="M17" s="173">
        <f>SUM(G17:J17)</f>
        <v>-3634336</v>
      </c>
      <c r="N17" s="67"/>
      <c r="P17" s="67"/>
    </row>
    <row r="18" spans="1:16" s="52" customFormat="1" ht="15.75" customHeight="1">
      <c r="A18" s="3"/>
      <c r="B18" s="3" t="s">
        <v>491</v>
      </c>
      <c r="C18" s="3"/>
      <c r="E18" s="95"/>
      <c r="F18" s="502"/>
      <c r="G18" s="175">
        <f>ROUND(29191363.3,0)</f>
        <v>29191363</v>
      </c>
      <c r="H18" s="570"/>
      <c r="I18" s="502"/>
      <c r="J18" s="175">
        <f>ROUND(-1553334,0)</f>
        <v>-1553334</v>
      </c>
      <c r="K18" s="561"/>
      <c r="L18" s="502"/>
      <c r="M18" s="175">
        <f>SUM(G18:J18)</f>
        <v>27638029</v>
      </c>
      <c r="N18" s="67"/>
      <c r="P18" s="67"/>
    </row>
    <row r="19" spans="1:16" s="52" customFormat="1" ht="9" customHeight="1">
      <c r="A19" s="3"/>
      <c r="B19" s="3"/>
      <c r="C19" s="3"/>
      <c r="E19" s="95"/>
      <c r="F19" s="95"/>
      <c r="G19" s="173"/>
      <c r="H19" s="570"/>
      <c r="I19" s="95"/>
      <c r="J19" s="173"/>
      <c r="K19" s="561"/>
      <c r="L19" s="95"/>
      <c r="M19" s="173"/>
      <c r="N19" s="67"/>
      <c r="P19" s="67"/>
    </row>
    <row r="20" spans="1:16" s="52" customFormat="1" ht="13.2">
      <c r="A20" s="3"/>
      <c r="B20" s="3"/>
      <c r="C20" s="3" t="s">
        <v>188</v>
      </c>
      <c r="E20" s="95"/>
      <c r="F20" s="502"/>
      <c r="G20" s="177">
        <f>SUM(G17:G18)</f>
        <v>32751971</v>
      </c>
      <c r="H20" s="258"/>
      <c r="I20" s="502"/>
      <c r="J20" s="177">
        <f>SUM(J17:J18)</f>
        <v>-8748278</v>
      </c>
      <c r="K20" s="561"/>
      <c r="L20" s="502"/>
      <c r="M20" s="177">
        <f>SUM(M17:M18)</f>
        <v>24003693</v>
      </c>
      <c r="N20" s="66"/>
      <c r="P20" s="66"/>
    </row>
    <row r="21" spans="1:16" s="52" customFormat="1" ht="9" customHeight="1">
      <c r="A21" s="3"/>
      <c r="B21" s="3"/>
      <c r="C21" s="3"/>
      <c r="E21" s="95"/>
      <c r="F21" s="95"/>
      <c r="G21" s="178"/>
      <c r="H21" s="258"/>
      <c r="I21" s="95"/>
      <c r="J21" s="178"/>
      <c r="K21" s="561"/>
      <c r="L21" s="95"/>
      <c r="M21" s="178"/>
    </row>
    <row r="22" spans="1:16" s="52" customFormat="1" ht="15.75" customHeight="1">
      <c r="B22" s="3"/>
      <c r="C22" s="3"/>
      <c r="D22" s="3" t="s">
        <v>192</v>
      </c>
      <c r="E22" s="560"/>
      <c r="F22" s="576"/>
      <c r="G22" s="180">
        <f>+G14+G20</f>
        <v>35953683</v>
      </c>
      <c r="H22" s="397"/>
      <c r="I22" s="576"/>
      <c r="J22" s="180">
        <f>+J14+J20</f>
        <v>-15943222</v>
      </c>
      <c r="K22" s="561"/>
      <c r="L22" s="576"/>
      <c r="M22" s="180">
        <f>+M14+M20</f>
        <v>20010461</v>
      </c>
    </row>
    <row r="23" spans="1:16" s="52" customFormat="1" ht="9" customHeight="1">
      <c r="A23" s="3"/>
      <c r="B23" s="3"/>
      <c r="C23" s="3"/>
      <c r="D23" s="3"/>
      <c r="E23" s="560"/>
      <c r="F23" s="560"/>
      <c r="G23" s="174"/>
      <c r="H23" s="397"/>
      <c r="I23" s="560"/>
      <c r="J23" s="174"/>
      <c r="K23" s="561"/>
      <c r="L23" s="560"/>
      <c r="M23" s="174"/>
    </row>
    <row r="24" spans="1:16" s="124" customFormat="1" ht="15.75" customHeight="1">
      <c r="A24" s="170" t="s">
        <v>193</v>
      </c>
      <c r="B24" s="3"/>
      <c r="C24" s="3"/>
      <c r="D24" s="3"/>
      <c r="E24" s="560"/>
      <c r="F24" s="560"/>
      <c r="G24" s="174"/>
      <c r="H24" s="397"/>
      <c r="I24" s="560"/>
      <c r="J24" s="174"/>
      <c r="K24" s="561"/>
      <c r="L24" s="560"/>
      <c r="M24" s="174"/>
    </row>
    <row r="25" spans="1:16" s="52" customFormat="1" ht="15.75" customHeight="1">
      <c r="A25" s="3" t="s">
        <v>196</v>
      </c>
      <c r="C25" s="3"/>
      <c r="D25" s="3"/>
      <c r="E25" s="574"/>
      <c r="F25" s="573"/>
      <c r="G25" s="177">
        <f>ROUND(3560608.31,0)</f>
        <v>3560608</v>
      </c>
      <c r="H25" s="258"/>
      <c r="I25" s="573"/>
      <c r="J25" s="177">
        <f>ROUND(-7194944,0)</f>
        <v>-7194944</v>
      </c>
      <c r="K25" s="561"/>
      <c r="L25" s="573"/>
      <c r="M25" s="177">
        <f t="shared" ref="M25" si="0">SUM(G25:J25)</f>
        <v>-3634336</v>
      </c>
    </row>
    <row r="26" spans="1:16" s="52" customFormat="1" ht="9.75" customHeight="1">
      <c r="A26" s="3"/>
      <c r="B26" s="3"/>
      <c r="C26" s="3"/>
      <c r="D26" s="3"/>
      <c r="E26" s="574"/>
      <c r="F26" s="574"/>
      <c r="G26" s="173"/>
      <c r="H26" s="570"/>
      <c r="I26" s="574"/>
      <c r="J26" s="173"/>
      <c r="K26" s="561"/>
      <c r="L26" s="574"/>
      <c r="M26" s="173"/>
    </row>
    <row r="27" spans="1:16" s="3" customFormat="1" ht="15.75" customHeight="1">
      <c r="B27" s="2"/>
      <c r="C27" s="2"/>
      <c r="D27" s="3" t="s">
        <v>201</v>
      </c>
      <c r="E27" s="577"/>
      <c r="F27" s="577"/>
      <c r="G27" s="181">
        <f>G22-G25</f>
        <v>32393075</v>
      </c>
      <c r="H27" s="487"/>
      <c r="I27" s="577"/>
      <c r="J27" s="181">
        <f>J22-J25</f>
        <v>-8748278</v>
      </c>
      <c r="K27" s="563"/>
      <c r="L27" s="577"/>
      <c r="M27" s="181">
        <f>M22-M25</f>
        <v>23644797</v>
      </c>
    </row>
    <row r="28" spans="1:16" s="3" customFormat="1" ht="9.75" customHeight="1">
      <c r="B28" s="2"/>
      <c r="C28" s="2"/>
      <c r="D28" s="2"/>
      <c r="E28" s="577"/>
      <c r="F28" s="577"/>
      <c r="G28" s="181"/>
      <c r="H28" s="487"/>
      <c r="I28" s="577"/>
      <c r="J28" s="181"/>
      <c r="K28" s="563"/>
      <c r="L28" s="577"/>
      <c r="M28" s="181"/>
    </row>
    <row r="29" spans="1:16" s="3" customFormat="1" ht="15.75" customHeight="1">
      <c r="A29" s="3" t="s">
        <v>475</v>
      </c>
      <c r="E29" s="347"/>
      <c r="F29" s="578"/>
      <c r="G29" s="162">
        <f>ROUND(880843979.54,0)</f>
        <v>880843980</v>
      </c>
      <c r="H29" s="397"/>
      <c r="I29" s="578"/>
      <c r="J29" s="162">
        <f>ROUND(237536488.74,0)</f>
        <v>237536489</v>
      </c>
      <c r="K29" s="563"/>
      <c r="L29" s="578"/>
      <c r="M29" s="162">
        <f>SUM(G29:J29)</f>
        <v>1118380469</v>
      </c>
    </row>
    <row r="30" spans="1:16" s="3" customFormat="1" ht="9" customHeight="1">
      <c r="E30" s="347"/>
      <c r="F30" s="347"/>
      <c r="G30" s="120"/>
      <c r="H30" s="397"/>
      <c r="I30" s="347"/>
      <c r="J30" s="120"/>
      <c r="K30" s="563"/>
      <c r="L30" s="347"/>
      <c r="M30" s="120"/>
    </row>
    <row r="31" spans="1:16" s="3" customFormat="1" ht="15.75" customHeight="1" thickBot="1">
      <c r="A31" s="3" t="s">
        <v>476</v>
      </c>
      <c r="E31" s="347"/>
      <c r="F31" s="343" t="s">
        <v>2</v>
      </c>
      <c r="G31" s="164">
        <f>G27+G29</f>
        <v>913237055</v>
      </c>
      <c r="H31" s="397"/>
      <c r="I31" s="343" t="s">
        <v>2</v>
      </c>
      <c r="J31" s="164">
        <f>J27+J29</f>
        <v>228788211</v>
      </c>
      <c r="K31" s="563"/>
      <c r="L31" s="343" t="s">
        <v>2</v>
      </c>
      <c r="M31" s="164">
        <f>M27+M29</f>
        <v>1142025266</v>
      </c>
    </row>
    <row r="32" spans="1:16" s="3" customFormat="1" ht="9.75" customHeight="1" thickTop="1">
      <c r="A32" s="9"/>
      <c r="B32" s="9"/>
      <c r="C32" s="9"/>
      <c r="D32" s="9"/>
      <c r="E32" s="133"/>
      <c r="F32" s="133"/>
      <c r="G32" s="9"/>
      <c r="H32" s="133"/>
      <c r="I32" s="133"/>
      <c r="J32" s="9"/>
      <c r="K32" s="133"/>
      <c r="L32" s="133"/>
      <c r="M32" s="9"/>
    </row>
    <row r="33" spans="1:13" s="3" customFormat="1" ht="12.75" customHeight="1">
      <c r="E33" s="347"/>
      <c r="F33" s="347"/>
      <c r="G33" s="9"/>
      <c r="H33" s="133"/>
      <c r="I33" s="133"/>
      <c r="J33" s="9"/>
      <c r="K33" s="347"/>
      <c r="L33" s="347"/>
    </row>
    <row r="34" spans="1:13" s="3" customFormat="1" ht="14.25" customHeight="1">
      <c r="A34" s="1075" t="s">
        <v>94</v>
      </c>
      <c r="B34" s="1075"/>
      <c r="C34" s="1075"/>
      <c r="D34" s="1075"/>
      <c r="E34" s="1075"/>
      <c r="F34" s="1075"/>
      <c r="G34" s="1075"/>
      <c r="H34" s="1075"/>
      <c r="I34" s="1075"/>
      <c r="J34" s="1075"/>
      <c r="K34" s="347"/>
      <c r="L34" s="347"/>
    </row>
    <row r="35" spans="1:13" s="3" customFormat="1">
      <c r="E35" s="347"/>
      <c r="F35" s="347"/>
      <c r="G35" s="9"/>
      <c r="H35" s="133"/>
      <c r="I35" s="133"/>
      <c r="J35" s="9"/>
      <c r="K35" s="347"/>
      <c r="L35" s="347"/>
    </row>
    <row r="36" spans="1:13" s="3" customFormat="1" ht="15.6">
      <c r="A36" s="664">
        <v>1</v>
      </c>
      <c r="B36" s="3" t="s">
        <v>477</v>
      </c>
      <c r="E36" s="347"/>
      <c r="F36" s="347"/>
      <c r="G36" s="9"/>
      <c r="H36" s="133"/>
      <c r="I36" s="133"/>
      <c r="J36" s="9"/>
      <c r="K36" s="347"/>
      <c r="L36" s="347"/>
    </row>
    <row r="37" spans="1:13" s="3" customFormat="1">
      <c r="D37" s="3" t="s">
        <v>492</v>
      </c>
      <c r="E37" s="347"/>
      <c r="F37" s="347"/>
      <c r="G37" s="241">
        <f>'J-3 Prior Year'!G25</f>
        <v>913237055</v>
      </c>
      <c r="H37" s="619"/>
      <c r="I37" s="619"/>
      <c r="J37" s="241">
        <f>'J-3 Prior Year'!J25</f>
        <v>228788211</v>
      </c>
      <c r="K37" s="347"/>
      <c r="L37" s="347"/>
      <c r="M37" s="241">
        <f>'J-3 Prior Year'!M25</f>
        <v>1142025266</v>
      </c>
    </row>
    <row r="38" spans="1:13" s="53" customFormat="1">
      <c r="D38" s="53" t="s">
        <v>493</v>
      </c>
      <c r="E38" s="555"/>
      <c r="F38" s="555"/>
      <c r="G38" s="132">
        <f>G31-G37</f>
        <v>0</v>
      </c>
      <c r="H38" s="529"/>
      <c r="I38" s="529"/>
      <c r="J38" s="132">
        <f>J31-J37</f>
        <v>0</v>
      </c>
      <c r="K38" s="555"/>
      <c r="L38" s="555"/>
      <c r="M38" s="54">
        <f>M31-M37</f>
        <v>0</v>
      </c>
    </row>
    <row r="39" spans="1:13" s="3" customFormat="1">
      <c r="E39" s="347"/>
      <c r="F39" s="347"/>
      <c r="G39" s="9"/>
      <c r="H39" s="133"/>
      <c r="I39" s="133"/>
      <c r="J39" s="9"/>
      <c r="K39" s="347"/>
      <c r="L39" s="347"/>
    </row>
  </sheetData>
  <mergeCells count="8">
    <mergeCell ref="A34:J34"/>
    <mergeCell ref="L8:M8"/>
    <mergeCell ref="L7:M7"/>
    <mergeCell ref="A1:G1"/>
    <mergeCell ref="F7:G7"/>
    <mergeCell ref="F8:G8"/>
    <mergeCell ref="I7:J7"/>
    <mergeCell ref="I8:J8"/>
  </mergeCells>
  <pageMargins left="0.7" right="0.7" top="0.75" bottom="0.75" header="0.55000000000000004" footer="0.55000000000000004"/>
  <pageSetup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pageSetUpPr fitToPage="1"/>
  </sheetPr>
  <dimension ref="A1:AE85"/>
  <sheetViews>
    <sheetView showGridLines="0" view="pageBreakPreview" zoomScale="80" zoomScaleNormal="80" zoomScaleSheetLayoutView="80" workbookViewId="0">
      <selection activeCell="Y4" sqref="Y4"/>
    </sheetView>
  </sheetViews>
  <sheetFormatPr defaultColWidth="9.109375" defaultRowHeight="13.2"/>
  <cols>
    <col min="1" max="3" width="1.6640625" style="10" customWidth="1"/>
    <col min="4" max="4" width="46.6640625" style="10" customWidth="1"/>
    <col min="5" max="6" width="1.6640625" style="289" customWidth="1"/>
    <col min="7" max="7" width="11.5546875" style="10" bestFit="1" customWidth="1"/>
    <col min="8" max="9" width="1.6640625" style="289" customWidth="1"/>
    <col min="10" max="10" width="11.33203125" style="10" bestFit="1" customWidth="1"/>
    <col min="11" max="12" width="1.6640625" style="289" customWidth="1"/>
    <col min="13" max="13" width="12.33203125" style="10" bestFit="1" customWidth="1"/>
    <col min="14" max="15" width="1.6640625" style="289" customWidth="1"/>
    <col min="16" max="16" width="14.33203125" style="10" bestFit="1" customWidth="1"/>
    <col min="17" max="18" width="1.6640625" style="289" customWidth="1"/>
    <col min="19" max="19" width="17.44140625" style="10" customWidth="1"/>
    <col min="20" max="21" width="1.6640625" style="289" customWidth="1"/>
    <col min="22" max="22" width="16.33203125" style="10" customWidth="1"/>
    <col min="23" max="24" width="1.6640625" style="289" customWidth="1"/>
    <col min="25" max="25" width="14.44140625" style="10" customWidth="1"/>
    <col min="26" max="26" width="9.109375" style="10"/>
    <col min="27" max="28" width="14.88671875" style="10" customWidth="1"/>
    <col min="29" max="29" width="9.109375" style="10"/>
    <col min="30" max="31" width="12.44140625" style="10" customWidth="1"/>
    <col min="32" max="16384" width="9.109375" style="10"/>
  </cols>
  <sheetData>
    <row r="1" spans="1:31" s="249" customFormat="1" ht="20.399999999999999">
      <c r="A1" s="168" t="s">
        <v>494</v>
      </c>
      <c r="B1" s="408"/>
      <c r="C1" s="168"/>
      <c r="D1" s="248"/>
      <c r="E1" s="248"/>
      <c r="F1" s="248"/>
      <c r="G1" s="248"/>
      <c r="H1" s="248"/>
      <c r="I1" s="248"/>
      <c r="J1" s="248" t="s">
        <v>98</v>
      </c>
      <c r="K1" s="248"/>
      <c r="L1" s="597"/>
      <c r="N1" s="597"/>
      <c r="O1" s="597"/>
      <c r="Q1" s="272"/>
      <c r="R1" s="272"/>
      <c r="T1" s="272"/>
      <c r="U1" s="272"/>
      <c r="W1" s="272"/>
      <c r="X1" s="272"/>
    </row>
    <row r="2" spans="1:31" s="249" customFormat="1" ht="20.399999999999999">
      <c r="A2" s="168" t="s">
        <v>495</v>
      </c>
      <c r="B2" s="448"/>
      <c r="C2" s="168"/>
      <c r="D2" s="429"/>
      <c r="E2" s="248"/>
      <c r="F2" s="248"/>
      <c r="G2" s="429"/>
      <c r="H2" s="248"/>
      <c r="I2" s="248"/>
      <c r="J2" s="429"/>
      <c r="K2" s="248"/>
      <c r="L2" s="597"/>
      <c r="M2" s="429"/>
      <c r="N2" s="248"/>
      <c r="O2" s="597"/>
      <c r="P2" s="429"/>
      <c r="Q2" s="351"/>
      <c r="R2" s="351"/>
      <c r="S2" s="429"/>
      <c r="T2" s="351"/>
      <c r="U2" s="351"/>
      <c r="V2" s="429"/>
      <c r="W2" s="351"/>
      <c r="X2" s="351"/>
      <c r="Y2" s="429"/>
    </row>
    <row r="3" spans="1:31" s="430" customFormat="1" ht="20.399999999999999">
      <c r="A3" s="992" t="s">
        <v>54</v>
      </c>
      <c r="B3" s="449"/>
      <c r="C3" s="992"/>
      <c r="D3" s="428"/>
      <c r="E3" s="351"/>
      <c r="F3" s="351"/>
      <c r="G3" s="428"/>
      <c r="H3" s="351"/>
      <c r="I3" s="351"/>
      <c r="J3" s="428"/>
      <c r="K3" s="351"/>
      <c r="L3" s="638"/>
      <c r="M3" s="428"/>
      <c r="N3" s="351"/>
      <c r="O3" s="638"/>
      <c r="P3" s="428"/>
      <c r="Q3" s="351"/>
      <c r="R3" s="351"/>
      <c r="S3" s="428"/>
      <c r="T3" s="351"/>
      <c r="U3" s="351"/>
      <c r="V3" s="428"/>
      <c r="W3" s="351"/>
      <c r="X3" s="351"/>
      <c r="Y3" s="428"/>
    </row>
    <row r="4" spans="1:31" s="249" customFormat="1" ht="21" thickBot="1">
      <c r="A4" s="432" t="s">
        <v>100</v>
      </c>
      <c r="B4" s="433"/>
      <c r="C4" s="433"/>
      <c r="D4" s="433"/>
      <c r="E4" s="629"/>
      <c r="F4" s="632"/>
      <c r="G4" s="435"/>
      <c r="H4" s="445"/>
      <c r="I4" s="632"/>
      <c r="J4" s="434"/>
      <c r="K4" s="632"/>
      <c r="L4" s="632"/>
      <c r="M4" s="434"/>
      <c r="N4" s="632"/>
      <c r="O4" s="632"/>
      <c r="P4" s="434"/>
      <c r="Q4" s="632"/>
      <c r="R4" s="632"/>
      <c r="S4" s="434"/>
      <c r="T4" s="632"/>
      <c r="U4" s="632"/>
      <c r="V4" s="434"/>
      <c r="W4" s="632"/>
      <c r="X4" s="632"/>
      <c r="Y4" s="435" t="s">
        <v>496</v>
      </c>
    </row>
    <row r="5" spans="1:31" ht="9" customHeight="1">
      <c r="C5" s="80"/>
      <c r="D5" s="99"/>
      <c r="E5" s="630"/>
      <c r="F5" s="93"/>
      <c r="G5" s="48"/>
      <c r="H5" s="273"/>
      <c r="I5" s="93"/>
      <c r="J5" s="48"/>
      <c r="K5" s="273"/>
      <c r="M5" s="48"/>
      <c r="N5" s="273"/>
      <c r="P5" s="48"/>
      <c r="Q5" s="274"/>
      <c r="R5" s="274"/>
      <c r="S5" s="48"/>
      <c r="T5" s="274"/>
      <c r="U5" s="274"/>
      <c r="V5" s="48"/>
      <c r="W5" s="274"/>
      <c r="X5" s="274"/>
      <c r="Y5" s="48"/>
    </row>
    <row r="6" spans="1:31" ht="9" customHeight="1">
      <c r="A6" s="250"/>
      <c r="C6" s="80"/>
      <c r="D6" s="99"/>
      <c r="E6" s="630"/>
      <c r="F6" s="93"/>
      <c r="G6" s="251"/>
      <c r="H6" s="68"/>
      <c r="I6" s="69"/>
      <c r="J6" s="251"/>
      <c r="K6" s="68"/>
      <c r="L6" s="68"/>
      <c r="M6" s="670"/>
      <c r="N6" s="68"/>
      <c r="O6" s="68"/>
      <c r="P6" s="251" t="s">
        <v>98</v>
      </c>
      <c r="Q6" s="68"/>
      <c r="R6" s="68"/>
      <c r="S6" s="251"/>
      <c r="T6" s="68"/>
      <c r="U6" s="68"/>
      <c r="V6" s="251"/>
      <c r="W6" s="68"/>
      <c r="X6" s="68"/>
      <c r="Y6" s="251"/>
    </row>
    <row r="7" spans="1:31" ht="15" customHeight="1">
      <c r="A7" s="250"/>
      <c r="C7" s="80"/>
      <c r="D7" s="99"/>
      <c r="E7" s="630"/>
      <c r="F7" s="1061"/>
      <c r="G7" s="1061"/>
      <c r="H7" s="68"/>
      <c r="I7" s="1061" t="s">
        <v>497</v>
      </c>
      <c r="J7" s="1061"/>
      <c r="K7" s="68"/>
      <c r="L7" s="68"/>
      <c r="M7" s="251"/>
      <c r="N7" s="68"/>
      <c r="O7" s="68"/>
      <c r="P7" s="251"/>
      <c r="Q7" s="68"/>
      <c r="R7" s="68"/>
      <c r="S7" s="670"/>
      <c r="T7" s="68"/>
      <c r="U7" s="68"/>
      <c r="V7" s="251"/>
      <c r="W7" s="68"/>
      <c r="X7" s="68"/>
      <c r="Y7" s="251"/>
    </row>
    <row r="8" spans="1:31" ht="15" customHeight="1">
      <c r="A8" s="250"/>
      <c r="C8" s="80"/>
      <c r="D8" s="99"/>
      <c r="E8" s="630"/>
      <c r="F8" s="1061" t="s">
        <v>252</v>
      </c>
      <c r="G8" s="1061"/>
      <c r="H8" s="598"/>
      <c r="I8" s="1061" t="s">
        <v>498</v>
      </c>
      <c r="J8" s="1061"/>
      <c r="K8" s="598"/>
      <c r="L8" s="1061" t="s">
        <v>499</v>
      </c>
      <c r="M8" s="1061"/>
      <c r="N8" s="598"/>
      <c r="O8" s="1061" t="s">
        <v>500</v>
      </c>
      <c r="P8" s="1061"/>
      <c r="Q8" s="598"/>
      <c r="R8" s="1061" t="s">
        <v>60</v>
      </c>
      <c r="S8" s="1061"/>
      <c r="U8" s="1061" t="s">
        <v>501</v>
      </c>
      <c r="V8" s="1061"/>
      <c r="W8" s="598"/>
      <c r="X8" s="598"/>
      <c r="Y8" s="118"/>
    </row>
    <row r="9" spans="1:31" ht="16.5" customHeight="1">
      <c r="A9" s="250"/>
      <c r="C9" s="80"/>
      <c r="D9" s="99"/>
      <c r="E9" s="630"/>
      <c r="F9" s="1062" t="s">
        <v>502</v>
      </c>
      <c r="G9" s="1062"/>
      <c r="H9" s="598"/>
      <c r="I9" s="1062" t="s">
        <v>503</v>
      </c>
      <c r="J9" s="1062"/>
      <c r="K9" s="598"/>
      <c r="L9" s="1062" t="s">
        <v>504</v>
      </c>
      <c r="M9" s="1062"/>
      <c r="N9" s="598"/>
      <c r="O9" s="1062" t="s">
        <v>505</v>
      </c>
      <c r="P9" s="1062"/>
      <c r="Q9" s="598"/>
      <c r="R9" s="1062" t="s">
        <v>506</v>
      </c>
      <c r="S9" s="1062"/>
      <c r="T9" s="598"/>
      <c r="U9" s="1062" t="s">
        <v>507</v>
      </c>
      <c r="V9" s="1062"/>
      <c r="W9" s="598"/>
      <c r="X9" s="1062" t="s">
        <v>508</v>
      </c>
      <c r="Y9" s="1062"/>
      <c r="AA9" s="329" t="s">
        <v>509</v>
      </c>
      <c r="AB9" s="330" t="s">
        <v>510</v>
      </c>
      <c r="AD9" s="329" t="s">
        <v>511</v>
      </c>
      <c r="AE9" s="330" t="s">
        <v>510</v>
      </c>
    </row>
    <row r="10" spans="1:31" ht="15.6">
      <c r="A10" s="194" t="s">
        <v>102</v>
      </c>
      <c r="B10" s="252"/>
      <c r="C10" s="253"/>
      <c r="D10" s="94"/>
      <c r="E10" s="93"/>
      <c r="F10" s="631"/>
      <c r="H10" s="68"/>
      <c r="I10" s="69"/>
      <c r="K10" s="68"/>
      <c r="L10" s="68"/>
      <c r="N10" s="68"/>
      <c r="O10" s="68"/>
      <c r="Q10" s="68"/>
      <c r="R10" s="68"/>
      <c r="T10" s="633"/>
      <c r="U10" s="68"/>
      <c r="W10" s="68"/>
      <c r="X10" s="68"/>
    </row>
    <row r="11" spans="1:31" ht="14.4">
      <c r="A11" s="8"/>
      <c r="B11" s="10" t="s">
        <v>18</v>
      </c>
      <c r="C11" s="98"/>
      <c r="D11" s="99"/>
      <c r="E11" s="630"/>
      <c r="F11" s="93" t="s">
        <v>2</v>
      </c>
      <c r="G11" s="255">
        <v>0</v>
      </c>
      <c r="H11" s="285"/>
      <c r="I11" s="93" t="s">
        <v>2</v>
      </c>
      <c r="J11" s="255">
        <v>0</v>
      </c>
      <c r="K11" s="285"/>
      <c r="L11" s="93" t="s">
        <v>2</v>
      </c>
      <c r="M11" s="255">
        <v>0</v>
      </c>
      <c r="N11" s="285"/>
      <c r="O11" s="93" t="s">
        <v>2</v>
      </c>
      <c r="P11" s="255">
        <v>0</v>
      </c>
      <c r="Q11" s="286"/>
      <c r="R11" s="93" t="s">
        <v>2</v>
      </c>
      <c r="S11" s="255">
        <v>108437030</v>
      </c>
      <c r="T11" s="633"/>
      <c r="U11" s="93" t="s">
        <v>2</v>
      </c>
      <c r="V11" s="255">
        <v>0</v>
      </c>
      <c r="W11" s="286"/>
      <c r="X11" s="286" t="s">
        <v>2</v>
      </c>
      <c r="Y11" s="176">
        <f>V11+S11+P11+M11+J11+G11</f>
        <v>108437030</v>
      </c>
      <c r="AA11" s="183">
        <f>'A-2 Prior Year'!S10</f>
        <v>108437030</v>
      </c>
      <c r="AB11" s="183">
        <f>Y11-AA11</f>
        <v>0</v>
      </c>
      <c r="AD11" s="183">
        <f>'A-2 Prior Year'!J10</f>
        <v>108437030</v>
      </c>
      <c r="AE11" s="183">
        <f t="shared" ref="AE11:AE19" si="0">S11-AD11</f>
        <v>0</v>
      </c>
    </row>
    <row r="12" spans="1:31" ht="14.4">
      <c r="A12" s="8"/>
      <c r="B12" s="10" t="s">
        <v>104</v>
      </c>
      <c r="C12" s="98"/>
      <c r="D12" s="99"/>
      <c r="E12" s="630"/>
      <c r="F12" s="93"/>
      <c r="G12" s="256"/>
      <c r="H12" s="281"/>
      <c r="I12" s="257"/>
      <c r="J12" s="256"/>
      <c r="K12" s="281"/>
      <c r="L12" s="281"/>
      <c r="M12" s="256"/>
      <c r="N12" s="281"/>
      <c r="O12" s="281"/>
      <c r="P12" s="256"/>
      <c r="Q12" s="282"/>
      <c r="R12" s="282"/>
      <c r="S12" s="256"/>
      <c r="T12" s="282"/>
      <c r="U12" s="282"/>
      <c r="V12" s="47">
        <v>6919890</v>
      </c>
      <c r="W12" s="633"/>
      <c r="X12" s="282"/>
      <c r="Y12" s="176">
        <f t="shared" ref="Y12:Y23" si="1">V12+S12+P12+M12+J12+G12</f>
        <v>6919890</v>
      </c>
      <c r="AA12" s="183">
        <f>'A-2 Prior Year'!S11</f>
        <v>6919890</v>
      </c>
      <c r="AB12" s="183">
        <f t="shared" ref="AB12:AB67" si="2">Y12-AA12</f>
        <v>0</v>
      </c>
      <c r="AD12" s="183">
        <f>'A-2 Prior Year'!J11</f>
        <v>0</v>
      </c>
      <c r="AE12" s="183">
        <f t="shared" si="0"/>
        <v>0</v>
      </c>
    </row>
    <row r="13" spans="1:31" ht="14.4">
      <c r="A13" s="8"/>
      <c r="B13" s="10" t="s">
        <v>105</v>
      </c>
      <c r="C13" s="98"/>
      <c r="D13" s="99"/>
      <c r="E13" s="630"/>
      <c r="F13" s="93"/>
      <c r="G13" s="225">
        <f>'K-2 Prior Year'!AC11</f>
        <v>5807211</v>
      </c>
      <c r="H13" s="633"/>
      <c r="I13" s="258"/>
      <c r="J13" s="47">
        <v>591674</v>
      </c>
      <c r="K13" s="633"/>
      <c r="L13" s="283"/>
      <c r="M13" s="225"/>
      <c r="N13" s="283"/>
      <c r="O13" s="283"/>
      <c r="P13" s="225"/>
      <c r="Q13" s="284"/>
      <c r="R13" s="284"/>
      <c r="S13" s="47">
        <v>240</v>
      </c>
      <c r="T13" s="633"/>
      <c r="U13" s="284"/>
      <c r="V13" s="225"/>
      <c r="W13" s="284"/>
      <c r="X13" s="284"/>
      <c r="Y13" s="176">
        <f t="shared" si="1"/>
        <v>6399125</v>
      </c>
      <c r="AA13" s="183">
        <f>'A-2 Prior Year'!S12</f>
        <v>6399125</v>
      </c>
      <c r="AB13" s="183">
        <f t="shared" si="2"/>
        <v>0</v>
      </c>
      <c r="AD13" s="183">
        <f>'A-2 Prior Year'!J12</f>
        <v>240</v>
      </c>
      <c r="AE13" s="183">
        <f t="shared" si="0"/>
        <v>0</v>
      </c>
    </row>
    <row r="14" spans="1:31" ht="14.4">
      <c r="A14" s="8"/>
      <c r="B14" s="10" t="s">
        <v>106</v>
      </c>
      <c r="C14" s="98"/>
      <c r="D14" s="99"/>
      <c r="E14" s="630"/>
      <c r="F14" s="93"/>
      <c r="G14" s="225">
        <f>'K-2 Prior Year'!AC12</f>
        <v>5962718</v>
      </c>
      <c r="H14" s="633"/>
      <c r="I14" s="258"/>
      <c r="J14" s="47"/>
      <c r="K14" s="633"/>
      <c r="L14" s="283"/>
      <c r="M14" s="225"/>
      <c r="N14" s="283"/>
      <c r="O14" s="283"/>
      <c r="P14" s="225"/>
      <c r="Q14" s="284"/>
      <c r="R14" s="284"/>
      <c r="S14" s="47"/>
      <c r="T14" s="633"/>
      <c r="U14" s="284"/>
      <c r="V14" s="225"/>
      <c r="W14" s="284"/>
      <c r="X14" s="284"/>
      <c r="Y14" s="176">
        <f t="shared" si="1"/>
        <v>5962718</v>
      </c>
      <c r="AA14" s="183">
        <f>'A-2 Prior Year'!S13</f>
        <v>5962718</v>
      </c>
      <c r="AB14" s="183">
        <f t="shared" ref="AB14" si="3">Y14-AA14</f>
        <v>0</v>
      </c>
      <c r="AD14" s="183">
        <f>'A-2 Prior Year'!J13</f>
        <v>0</v>
      </c>
      <c r="AE14" s="183">
        <f t="shared" ref="AE14" si="4">S14-AD14</f>
        <v>0</v>
      </c>
    </row>
    <row r="15" spans="1:31" ht="14.4">
      <c r="A15" s="8"/>
      <c r="B15" s="10" t="s">
        <v>107</v>
      </c>
      <c r="C15" s="98"/>
      <c r="D15" s="99"/>
      <c r="E15" s="630"/>
      <c r="F15" s="93"/>
      <c r="H15" s="283"/>
      <c r="I15" s="258"/>
      <c r="J15" s="225"/>
      <c r="K15" s="283"/>
      <c r="L15" s="283"/>
      <c r="M15" s="335">
        <v>1986306</v>
      </c>
      <c r="N15" s="633"/>
      <c r="O15" s="283"/>
      <c r="P15" s="225"/>
      <c r="Q15" s="284"/>
      <c r="R15" s="284"/>
      <c r="S15" s="225"/>
      <c r="T15" s="284"/>
      <c r="U15" s="284"/>
      <c r="V15" s="225"/>
      <c r="W15" s="284"/>
      <c r="X15" s="284"/>
      <c r="Y15" s="176">
        <f t="shared" si="1"/>
        <v>1986306</v>
      </c>
      <c r="AA15" s="183">
        <f>'A-2 Prior Year'!S14</f>
        <v>1986306</v>
      </c>
      <c r="AB15" s="183">
        <f t="shared" si="2"/>
        <v>0</v>
      </c>
      <c r="AD15" s="183">
        <f>'A-2 Prior Year'!J14</f>
        <v>0</v>
      </c>
      <c r="AE15" s="183">
        <f t="shared" si="0"/>
        <v>0</v>
      </c>
    </row>
    <row r="16" spans="1:31" s="52" customFormat="1" ht="14.4">
      <c r="A16" s="259"/>
      <c r="B16" s="52" t="s">
        <v>21</v>
      </c>
      <c r="C16" s="260"/>
      <c r="D16" s="254"/>
      <c r="E16" s="631"/>
      <c r="F16" s="95"/>
      <c r="H16" s="284"/>
      <c r="I16" s="258"/>
      <c r="J16" s="158"/>
      <c r="K16" s="284"/>
      <c r="L16" s="284"/>
      <c r="M16" s="47">
        <v>16391</v>
      </c>
      <c r="N16" s="633"/>
      <c r="O16" s="284"/>
      <c r="P16" s="47">
        <v>530362</v>
      </c>
      <c r="Q16" s="633"/>
      <c r="R16" s="284"/>
      <c r="S16" s="47">
        <v>14875194</v>
      </c>
      <c r="T16" s="633"/>
      <c r="U16" s="284"/>
      <c r="V16" s="47">
        <v>1868</v>
      </c>
      <c r="W16" s="633"/>
      <c r="X16" s="284"/>
      <c r="Y16" s="176">
        <f t="shared" si="1"/>
        <v>15423815</v>
      </c>
      <c r="AA16" s="183">
        <f>'A-2 Prior Year'!S15</f>
        <v>15423815</v>
      </c>
      <c r="AB16" s="183">
        <f t="shared" si="2"/>
        <v>0</v>
      </c>
      <c r="AD16" s="183">
        <f>'A-2 Prior Year'!J15</f>
        <v>14875194</v>
      </c>
      <c r="AE16" s="183">
        <f t="shared" si="0"/>
        <v>0</v>
      </c>
    </row>
    <row r="17" spans="1:31" s="52" customFormat="1" ht="14.4">
      <c r="A17" s="261"/>
      <c r="B17" s="52" t="s">
        <v>108</v>
      </c>
      <c r="C17" s="254"/>
      <c r="E17" s="560"/>
      <c r="F17" s="95"/>
      <c r="G17" s="176"/>
      <c r="H17" s="286"/>
      <c r="I17" s="262"/>
      <c r="J17" s="176"/>
      <c r="K17" s="286"/>
      <c r="L17" s="286"/>
      <c r="M17" s="176"/>
      <c r="N17" s="286"/>
      <c r="O17" s="286"/>
      <c r="P17" s="47">
        <v>518386</v>
      </c>
      <c r="Q17" s="286"/>
      <c r="R17" s="286"/>
      <c r="S17" s="176"/>
      <c r="T17" s="286"/>
      <c r="U17" s="286"/>
      <c r="V17" s="656">
        <v>0</v>
      </c>
      <c r="W17" s="633"/>
      <c r="X17" s="286"/>
      <c r="Y17" s="176">
        <f t="shared" si="1"/>
        <v>518386</v>
      </c>
      <c r="AA17" s="183">
        <f>'A-2 Prior Year'!S16</f>
        <v>518386</v>
      </c>
      <c r="AB17" s="183">
        <f t="shared" si="2"/>
        <v>0</v>
      </c>
      <c r="AD17" s="183">
        <f>'A-2 Prior Year'!J16</f>
        <v>0</v>
      </c>
      <c r="AE17" s="183">
        <f t="shared" si="0"/>
        <v>0</v>
      </c>
    </row>
    <row r="18" spans="1:31" s="52" customFormat="1" ht="14.4">
      <c r="A18" s="254"/>
      <c r="B18" s="52" t="s">
        <v>109</v>
      </c>
      <c r="E18" s="560"/>
      <c r="F18" s="95"/>
      <c r="G18" s="225">
        <f>'K-2 Prior Year'!AC13</f>
        <v>125</v>
      </c>
      <c r="H18" s="633"/>
      <c r="I18" s="258"/>
      <c r="J18" s="158"/>
      <c r="K18" s="284"/>
      <c r="L18" s="284"/>
      <c r="M18" s="158"/>
      <c r="N18" s="284"/>
      <c r="O18" s="284"/>
      <c r="P18" s="158"/>
      <c r="Q18" s="284"/>
      <c r="R18" s="284"/>
      <c r="S18" s="158"/>
      <c r="T18" s="284"/>
      <c r="U18" s="284"/>
      <c r="V18" s="158"/>
      <c r="W18" s="284"/>
      <c r="X18" s="284"/>
      <c r="Y18" s="176">
        <f t="shared" si="1"/>
        <v>125</v>
      </c>
      <c r="AA18" s="183">
        <f>'A-2 Prior Year'!S17</f>
        <v>125</v>
      </c>
      <c r="AB18" s="183">
        <f t="shared" si="2"/>
        <v>0</v>
      </c>
      <c r="AD18" s="183">
        <f>'A-2 Prior Year'!J17</f>
        <v>0</v>
      </c>
      <c r="AE18" s="183">
        <f t="shared" si="0"/>
        <v>0</v>
      </c>
    </row>
    <row r="19" spans="1:31" s="52" customFormat="1" ht="14.4">
      <c r="A19" s="261"/>
      <c r="B19" s="52" t="s">
        <v>110</v>
      </c>
      <c r="C19" s="254"/>
      <c r="E19" s="560"/>
      <c r="F19" s="95"/>
      <c r="G19" s="225">
        <f>'K-2 Prior Year'!AC14</f>
        <v>18166</v>
      </c>
      <c r="H19" s="633"/>
      <c r="I19" s="262"/>
      <c r="J19" s="656">
        <v>0</v>
      </c>
      <c r="K19" s="661"/>
      <c r="L19" s="672"/>
      <c r="M19" s="656">
        <v>0</v>
      </c>
      <c r="N19" s="633"/>
      <c r="O19" s="286"/>
      <c r="P19" s="47">
        <v>2689608</v>
      </c>
      <c r="Q19" s="633"/>
      <c r="R19" s="286"/>
      <c r="S19" s="176"/>
      <c r="T19" s="286"/>
      <c r="U19" s="286"/>
      <c r="V19" s="176"/>
      <c r="W19" s="286"/>
      <c r="X19" s="286"/>
      <c r="Y19" s="176">
        <f t="shared" si="1"/>
        <v>2707774</v>
      </c>
      <c r="AA19" s="183">
        <f>'A-2 Prior Year'!S18</f>
        <v>2707774</v>
      </c>
      <c r="AB19" s="183">
        <f t="shared" si="2"/>
        <v>0</v>
      </c>
      <c r="AD19" s="183">
        <f>'A-2 Prior Year'!J18</f>
        <v>0</v>
      </c>
      <c r="AE19" s="183">
        <f t="shared" si="0"/>
        <v>0</v>
      </c>
    </row>
    <row r="20" spans="1:31" s="52" customFormat="1" ht="14.4">
      <c r="A20" s="261"/>
      <c r="B20" s="52" t="s">
        <v>111</v>
      </c>
      <c r="C20" s="254"/>
      <c r="E20" s="560"/>
      <c r="F20" s="95"/>
      <c r="H20" s="633"/>
      <c r="I20" s="262"/>
      <c r="K20" s="633"/>
      <c r="L20" s="286"/>
      <c r="M20" s="176"/>
      <c r="N20" s="633"/>
      <c r="O20" s="286"/>
      <c r="P20" s="42">
        <v>6777533</v>
      </c>
      <c r="Q20" s="633"/>
      <c r="R20" s="286"/>
      <c r="S20" s="176"/>
      <c r="T20" s="286"/>
      <c r="U20" s="286"/>
      <c r="V20" s="657">
        <v>0</v>
      </c>
      <c r="W20" s="286"/>
      <c r="X20" s="286"/>
      <c r="Y20" s="176">
        <f t="shared" si="1"/>
        <v>6777533</v>
      </c>
      <c r="AA20" s="183">
        <f>'A-2 Prior Year'!S19</f>
        <v>6777533</v>
      </c>
      <c r="AB20" s="183">
        <f t="shared" si="2"/>
        <v>0</v>
      </c>
      <c r="AD20" s="183">
        <f>'A-2 Prior Year'!J22</f>
        <v>0</v>
      </c>
      <c r="AE20" s="183">
        <f>S20+S23-AD20</f>
        <v>1166</v>
      </c>
    </row>
    <row r="21" spans="1:31" s="52" customFormat="1" ht="14.4">
      <c r="A21" s="261"/>
      <c r="B21" s="10" t="s">
        <v>112</v>
      </c>
      <c r="C21" s="254"/>
      <c r="E21" s="560"/>
      <c r="F21" s="95"/>
      <c r="H21" s="634"/>
      <c r="I21" s="262"/>
      <c r="J21" s="336">
        <v>1588840</v>
      </c>
      <c r="K21" s="633"/>
      <c r="L21" s="286"/>
      <c r="M21" s="176"/>
      <c r="N21" s="633"/>
      <c r="O21" s="286"/>
      <c r="Q21" s="633"/>
      <c r="R21" s="286"/>
      <c r="S21" s="176"/>
      <c r="T21" s="286"/>
      <c r="U21" s="286"/>
      <c r="V21" s="42"/>
      <c r="W21" s="286"/>
      <c r="X21" s="286"/>
      <c r="Y21" s="176">
        <f t="shared" si="1"/>
        <v>1588840</v>
      </c>
      <c r="AA21" s="183">
        <f>'A-2 Prior Year'!S20</f>
        <v>1588840</v>
      </c>
      <c r="AB21" s="183">
        <f t="shared" si="2"/>
        <v>0</v>
      </c>
      <c r="AD21" s="183"/>
      <c r="AE21" s="183"/>
    </row>
    <row r="22" spans="1:31" s="52" customFormat="1" ht="14.4">
      <c r="A22" s="261"/>
      <c r="B22" s="10" t="s">
        <v>113</v>
      </c>
      <c r="C22" s="260"/>
      <c r="E22" s="560"/>
      <c r="F22" s="95"/>
      <c r="G22" s="225">
        <f>'K-2 Prior Year'!AC15</f>
        <v>7707942</v>
      </c>
      <c r="H22" s="634"/>
      <c r="I22" s="262"/>
      <c r="K22" s="633"/>
      <c r="L22" s="286"/>
      <c r="M22" s="176"/>
      <c r="N22" s="633"/>
      <c r="O22" s="286"/>
      <c r="Q22" s="633"/>
      <c r="R22" s="286"/>
      <c r="S22" s="176"/>
      <c r="T22" s="286"/>
      <c r="U22" s="286"/>
      <c r="V22" s="42"/>
      <c r="W22" s="286"/>
      <c r="X22" s="286"/>
      <c r="Y22" s="176">
        <f t="shared" si="1"/>
        <v>7707942</v>
      </c>
      <c r="AA22" s="183">
        <f>'A-2 Prior Year'!S21</f>
        <v>7707942</v>
      </c>
      <c r="AB22" s="183">
        <f t="shared" si="2"/>
        <v>0</v>
      </c>
      <c r="AD22" s="183"/>
      <c r="AE22" s="183"/>
    </row>
    <row r="23" spans="1:31" s="52" customFormat="1">
      <c r="A23" s="259"/>
      <c r="B23" s="10" t="s">
        <v>114</v>
      </c>
      <c r="C23" s="260"/>
      <c r="D23" s="254"/>
      <c r="E23" s="631"/>
      <c r="F23" s="502"/>
      <c r="G23" s="188">
        <f>'K-2 Prior Year'!AC16</f>
        <v>1196</v>
      </c>
      <c r="H23" s="284"/>
      <c r="I23" s="264"/>
      <c r="J23" s="188">
        <v>1</v>
      </c>
      <c r="K23" s="284"/>
      <c r="L23" s="585"/>
      <c r="M23" s="43">
        <v>29057</v>
      </c>
      <c r="N23" s="284"/>
      <c r="O23" s="585"/>
      <c r="P23" s="188"/>
      <c r="Q23" s="284"/>
      <c r="R23" s="585"/>
      <c r="S23" s="43">
        <v>1166</v>
      </c>
      <c r="T23" s="284"/>
      <c r="U23" s="585"/>
      <c r="V23" s="188"/>
      <c r="W23" s="284"/>
      <c r="X23" s="585"/>
      <c r="Y23" s="188">
        <f t="shared" si="1"/>
        <v>31420</v>
      </c>
      <c r="AA23" s="183">
        <f>'A-2 Prior Year'!S22</f>
        <v>31420</v>
      </c>
      <c r="AB23" s="183">
        <f t="shared" si="2"/>
        <v>0</v>
      </c>
      <c r="AD23" s="183"/>
      <c r="AE23" s="183"/>
    </row>
    <row r="24" spans="1:31" s="52" customFormat="1" ht="7.5" customHeight="1">
      <c r="A24" s="261"/>
      <c r="B24" s="62"/>
      <c r="C24" s="254"/>
      <c r="D24" s="62"/>
      <c r="E24" s="95"/>
      <c r="F24" s="95"/>
      <c r="G24" s="158"/>
      <c r="H24" s="284"/>
      <c r="I24" s="258"/>
      <c r="J24" s="158"/>
      <c r="K24" s="284"/>
      <c r="L24" s="284"/>
      <c r="M24" s="158"/>
      <c r="N24" s="633"/>
      <c r="O24" s="284"/>
      <c r="P24" s="158"/>
      <c r="Q24" s="284"/>
      <c r="R24" s="284"/>
      <c r="S24" s="158"/>
      <c r="T24" s="284"/>
      <c r="U24" s="284"/>
      <c r="V24" s="158"/>
      <c r="W24" s="284"/>
      <c r="X24" s="284"/>
      <c r="Y24" s="158"/>
      <c r="AA24" s="183"/>
      <c r="AB24" s="183"/>
      <c r="AD24" s="183"/>
      <c r="AE24" s="183"/>
    </row>
    <row r="25" spans="1:31" s="52" customFormat="1" ht="18" customHeight="1">
      <c r="B25" s="62"/>
      <c r="C25" s="52" t="s">
        <v>24</v>
      </c>
      <c r="E25" s="560"/>
      <c r="F25" s="502"/>
      <c r="G25" s="188">
        <f>SUM(G11:G24)</f>
        <v>19497358</v>
      </c>
      <c r="H25" s="284"/>
      <c r="I25" s="264"/>
      <c r="J25" s="188">
        <f>SUM(J11:J24)</f>
        <v>2180515</v>
      </c>
      <c r="K25" s="284"/>
      <c r="L25" s="585"/>
      <c r="M25" s="188">
        <f>SUM(M11:M24)</f>
        <v>2031754</v>
      </c>
      <c r="N25" s="284"/>
      <c r="O25" s="585"/>
      <c r="P25" s="188">
        <f>SUM(P11:P24)</f>
        <v>10515889</v>
      </c>
      <c r="Q25" s="284"/>
      <c r="R25" s="585"/>
      <c r="S25" s="188">
        <f>SUM(S11:S24)</f>
        <v>123313630</v>
      </c>
      <c r="T25" s="284"/>
      <c r="U25" s="585"/>
      <c r="V25" s="188">
        <f>SUM(V11:V24)</f>
        <v>6921758</v>
      </c>
      <c r="W25" s="284"/>
      <c r="X25" s="585"/>
      <c r="Y25" s="188">
        <f>SUM(Y11:Y24)</f>
        <v>164460904</v>
      </c>
      <c r="AA25" s="183">
        <f>'A-2 Prior Year'!S24</f>
        <v>164460904</v>
      </c>
      <c r="AB25" s="183">
        <f t="shared" si="2"/>
        <v>0</v>
      </c>
      <c r="AD25" s="183">
        <f>'A-2 Prior Year'!J24</f>
        <v>123312464</v>
      </c>
      <c r="AE25" s="183">
        <f>S25-AD25</f>
        <v>1166</v>
      </c>
    </row>
    <row r="26" spans="1:31" s="52" customFormat="1">
      <c r="A26" s="261"/>
      <c r="B26" s="62"/>
      <c r="C26" s="254"/>
      <c r="D26" s="62"/>
      <c r="E26" s="95"/>
      <c r="F26" s="95"/>
      <c r="G26" s="158"/>
      <c r="H26" s="284"/>
      <c r="I26" s="258"/>
      <c r="J26" s="158"/>
      <c r="K26" s="284"/>
      <c r="L26" s="284"/>
      <c r="M26" s="158"/>
      <c r="N26" s="284"/>
      <c r="O26" s="284"/>
      <c r="P26" s="158"/>
      <c r="Q26" s="284"/>
      <c r="R26" s="284"/>
      <c r="S26" s="158"/>
      <c r="T26" s="284"/>
      <c r="U26" s="284"/>
      <c r="V26" s="158"/>
      <c r="W26" s="284"/>
      <c r="X26" s="284"/>
      <c r="Y26" s="158"/>
      <c r="AA26" s="183"/>
      <c r="AB26" s="183"/>
      <c r="AD26" s="183"/>
      <c r="AE26" s="183"/>
    </row>
    <row r="27" spans="1:31" s="52" customFormat="1" ht="15.6">
      <c r="A27" s="265" t="s">
        <v>115</v>
      </c>
      <c r="B27" s="62"/>
      <c r="C27" s="254"/>
      <c r="D27" s="62"/>
      <c r="E27" s="95"/>
      <c r="F27" s="95"/>
      <c r="G27" s="158"/>
      <c r="H27" s="284"/>
      <c r="I27" s="258"/>
      <c r="J27" s="158"/>
      <c r="K27" s="284"/>
      <c r="L27" s="284"/>
      <c r="M27" s="158"/>
      <c r="N27" s="284"/>
      <c r="O27" s="284"/>
      <c r="P27" s="158"/>
      <c r="Q27" s="284"/>
      <c r="R27" s="284"/>
      <c r="S27" s="158"/>
      <c r="T27" s="284"/>
      <c r="U27" s="284"/>
      <c r="V27" s="158"/>
      <c r="W27" s="284"/>
      <c r="X27" s="284"/>
      <c r="Y27" s="158"/>
      <c r="AA27" s="183"/>
      <c r="AB27" s="183"/>
      <c r="AD27" s="183"/>
      <c r="AE27" s="183"/>
    </row>
    <row r="28" spans="1:31" s="52" customFormat="1" ht="16.2">
      <c r="A28" s="261"/>
      <c r="B28" s="62" t="s">
        <v>512</v>
      </c>
      <c r="C28" s="254"/>
      <c r="E28" s="560"/>
      <c r="F28" s="95"/>
      <c r="G28" s="158"/>
      <c r="H28" s="284"/>
      <c r="I28" s="258"/>
      <c r="J28" s="158"/>
      <c r="K28" s="284"/>
      <c r="L28" s="284"/>
      <c r="M28" s="47">
        <v>20966299</v>
      </c>
      <c r="N28" s="633"/>
      <c r="O28" s="284"/>
      <c r="P28" s="158"/>
      <c r="Q28" s="284"/>
      <c r="R28" s="284"/>
      <c r="S28" s="47">
        <v>79089814</v>
      </c>
      <c r="T28" s="633"/>
      <c r="U28" s="284"/>
      <c r="V28" s="158"/>
      <c r="W28" s="284"/>
      <c r="X28" s="284"/>
      <c r="Y28" s="158">
        <f t="shared" ref="Y28:Y47" si="5">V28+S28+P28+M28+J28+G28</f>
        <v>100056113</v>
      </c>
      <c r="AA28" s="183">
        <f>'A-2 Prior Year'!S27</f>
        <v>100056113</v>
      </c>
      <c r="AB28" s="183">
        <f t="shared" si="2"/>
        <v>0</v>
      </c>
      <c r="AD28" s="183">
        <f>'A-2 Prior Year'!J27</f>
        <v>79089814</v>
      </c>
      <c r="AE28" s="183">
        <f t="shared" ref="AE28:AE38" si="6">S28-AD28</f>
        <v>0</v>
      </c>
    </row>
    <row r="29" spans="1:31" s="52" customFormat="1" ht="14.4">
      <c r="A29" s="261"/>
      <c r="B29" s="62" t="s">
        <v>27</v>
      </c>
      <c r="C29" s="254"/>
      <c r="E29" s="560"/>
      <c r="F29" s="95"/>
      <c r="G29" s="158">
        <f>'K-2 Prior Year'!AC21</f>
        <v>988622</v>
      </c>
      <c r="H29" s="633"/>
      <c r="I29" s="258"/>
      <c r="J29" s="47">
        <v>883415</v>
      </c>
      <c r="K29" s="633"/>
      <c r="L29" s="284"/>
      <c r="M29" s="47">
        <v>444129</v>
      </c>
      <c r="N29" s="633"/>
      <c r="O29" s="284"/>
      <c r="P29" s="47">
        <v>92122</v>
      </c>
      <c r="Q29" s="633"/>
      <c r="R29" s="284"/>
      <c r="S29" s="47">
        <v>2742940</v>
      </c>
      <c r="T29" s="633"/>
      <c r="U29" s="284"/>
      <c r="V29" s="158"/>
      <c r="W29" s="284"/>
      <c r="X29" s="284"/>
      <c r="Y29" s="158">
        <f t="shared" si="5"/>
        <v>5151228</v>
      </c>
      <c r="AA29" s="183">
        <f>'A-2 Prior Year'!S28</f>
        <v>5151228</v>
      </c>
      <c r="AB29" s="183">
        <f t="shared" si="2"/>
        <v>0</v>
      </c>
      <c r="AD29" s="183">
        <f>'A-2 Prior Year'!J28</f>
        <v>2760996</v>
      </c>
      <c r="AE29" s="183">
        <f t="shared" si="6"/>
        <v>-18056</v>
      </c>
    </row>
    <row r="30" spans="1:31" s="52" customFormat="1" ht="14.4">
      <c r="A30" s="261"/>
      <c r="B30" s="62" t="s">
        <v>28</v>
      </c>
      <c r="C30" s="254"/>
      <c r="E30" s="560"/>
      <c r="F30" s="95"/>
      <c r="G30" s="158">
        <f>'K-2 Prior Year'!AC22</f>
        <v>14464719</v>
      </c>
      <c r="H30" s="633"/>
      <c r="I30" s="258"/>
      <c r="J30" s="47">
        <v>89751</v>
      </c>
      <c r="K30" s="633"/>
      <c r="L30" s="284"/>
      <c r="M30" s="47">
        <v>547519</v>
      </c>
      <c r="N30" s="633"/>
      <c r="O30" s="284"/>
      <c r="P30" s="158"/>
      <c r="Q30" s="284"/>
      <c r="R30" s="284"/>
      <c r="S30" s="147">
        <v>1097298</v>
      </c>
      <c r="T30" s="284"/>
      <c r="U30" s="284"/>
      <c r="V30" s="158"/>
      <c r="W30" s="284"/>
      <c r="X30" s="284"/>
      <c r="Y30" s="158">
        <f t="shared" si="5"/>
        <v>16199287</v>
      </c>
      <c r="AA30" s="183">
        <f>'A-2 Prior Year'!S29</f>
        <v>16199287</v>
      </c>
      <c r="AB30" s="183">
        <f t="shared" si="2"/>
        <v>0</v>
      </c>
      <c r="AD30" s="183">
        <f>'A-2 Prior Year'!J29</f>
        <v>1097298</v>
      </c>
      <c r="AE30" s="183">
        <f t="shared" si="6"/>
        <v>0</v>
      </c>
    </row>
    <row r="31" spans="1:31" s="52" customFormat="1" ht="14.4">
      <c r="A31" s="261"/>
      <c r="B31" s="62" t="s">
        <v>29</v>
      </c>
      <c r="C31" s="254"/>
      <c r="E31" s="560"/>
      <c r="F31" s="95"/>
      <c r="G31" s="158">
        <f>'K-2 Prior Year'!AC23</f>
        <v>4427292</v>
      </c>
      <c r="H31" s="633"/>
      <c r="I31" s="258"/>
      <c r="J31" s="47">
        <v>26626</v>
      </c>
      <c r="K31" s="633"/>
      <c r="L31" s="284"/>
      <c r="M31" s="147">
        <v>2475</v>
      </c>
      <c r="N31" s="633"/>
      <c r="O31" s="284"/>
      <c r="P31" s="158"/>
      <c r="Q31" s="284"/>
      <c r="R31" s="284"/>
      <c r="S31" s="147">
        <v>420457</v>
      </c>
      <c r="T31" s="284"/>
      <c r="U31" s="284"/>
      <c r="V31" s="158"/>
      <c r="W31" s="284"/>
      <c r="X31" s="284"/>
      <c r="Y31" s="158">
        <f t="shared" si="5"/>
        <v>4876850</v>
      </c>
      <c r="AA31" s="183">
        <f>'A-2 Prior Year'!S30</f>
        <v>4876850</v>
      </c>
      <c r="AB31" s="183">
        <f t="shared" si="2"/>
        <v>0</v>
      </c>
      <c r="AD31" s="183">
        <f>'A-2 Prior Year'!J30</f>
        <v>420457</v>
      </c>
      <c r="AE31" s="183">
        <f t="shared" si="6"/>
        <v>0</v>
      </c>
    </row>
    <row r="32" spans="1:31" s="52" customFormat="1" ht="14.4">
      <c r="A32" s="261"/>
      <c r="B32" s="62" t="s">
        <v>117</v>
      </c>
      <c r="C32" s="254"/>
      <c r="E32" s="560"/>
      <c r="F32" s="95"/>
      <c r="G32" s="158">
        <f>'K-2 Prior Year'!AC24</f>
        <v>79109</v>
      </c>
      <c r="H32" s="633"/>
      <c r="I32" s="258"/>
      <c r="J32" s="158"/>
      <c r="K32" s="284"/>
      <c r="L32" s="284"/>
      <c r="M32" s="673">
        <v>-24539</v>
      </c>
      <c r="N32" s="284"/>
      <c r="O32" s="284"/>
      <c r="P32" s="158"/>
      <c r="Q32" s="284"/>
      <c r="R32" s="284"/>
      <c r="S32" s="147">
        <v>16801</v>
      </c>
      <c r="T32" s="284"/>
      <c r="U32" s="284"/>
      <c r="V32" s="158"/>
      <c r="W32" s="284"/>
      <c r="X32" s="284"/>
      <c r="Y32" s="158">
        <f t="shared" si="5"/>
        <v>71371</v>
      </c>
      <c r="AA32" s="183">
        <f>'A-2 Prior Year'!S31</f>
        <v>71371</v>
      </c>
      <c r="AB32" s="183">
        <f t="shared" si="2"/>
        <v>0</v>
      </c>
      <c r="AD32" s="183">
        <f>'A-2 Prior Year'!J31</f>
        <v>22417</v>
      </c>
      <c r="AE32" s="183">
        <f t="shared" si="6"/>
        <v>-5616</v>
      </c>
    </row>
    <row r="33" spans="1:31" s="52" customFormat="1" ht="14.4">
      <c r="A33" s="261"/>
      <c r="B33" s="62" t="s">
        <v>118</v>
      </c>
      <c r="C33" s="254"/>
      <c r="E33" s="560"/>
      <c r="F33" s="95"/>
      <c r="G33" s="158">
        <f>'K-2 Prior Year'!AC25</f>
        <v>99388</v>
      </c>
      <c r="H33" s="633"/>
      <c r="I33" s="258"/>
      <c r="J33" s="656">
        <v>0</v>
      </c>
      <c r="K33" s="633"/>
      <c r="L33" s="284"/>
      <c r="M33" s="147">
        <v>921</v>
      </c>
      <c r="N33" s="284"/>
      <c r="O33" s="284"/>
      <c r="P33" s="158"/>
      <c r="Q33" s="284"/>
      <c r="R33" s="284"/>
      <c r="S33" s="147">
        <v>31234</v>
      </c>
      <c r="T33" s="284"/>
      <c r="U33" s="284"/>
      <c r="V33" s="158"/>
      <c r="W33" s="284"/>
      <c r="X33" s="284"/>
      <c r="Y33" s="158">
        <f t="shared" si="5"/>
        <v>131543</v>
      </c>
      <c r="AA33" s="183">
        <f>'A-2 Prior Year'!S32</f>
        <v>131543</v>
      </c>
      <c r="AB33" s="183">
        <f t="shared" si="2"/>
        <v>0</v>
      </c>
      <c r="AD33" s="183">
        <f>'A-2 Prior Year'!J32</f>
        <v>30300</v>
      </c>
      <c r="AE33" s="183">
        <f t="shared" si="6"/>
        <v>934</v>
      </c>
    </row>
    <row r="34" spans="1:31" s="52" customFormat="1" ht="14.4">
      <c r="A34" s="261"/>
      <c r="B34" s="62" t="s">
        <v>119</v>
      </c>
      <c r="C34" s="254"/>
      <c r="E34" s="560"/>
      <c r="F34" s="95"/>
      <c r="G34" s="158">
        <f>'K-2 Prior Year'!AC26</f>
        <v>152743</v>
      </c>
      <c r="H34" s="633"/>
      <c r="I34" s="258"/>
      <c r="J34" s="158"/>
      <c r="K34" s="284"/>
      <c r="L34" s="284"/>
      <c r="M34" s="147">
        <v>5147</v>
      </c>
      <c r="N34" s="284"/>
      <c r="O34" s="284"/>
      <c r="P34" s="158"/>
      <c r="Q34" s="284"/>
      <c r="R34" s="284"/>
      <c r="S34" s="147">
        <v>23669</v>
      </c>
      <c r="T34" s="284"/>
      <c r="U34" s="284"/>
      <c r="V34" s="158"/>
      <c r="W34" s="284"/>
      <c r="X34" s="284"/>
      <c r="Y34" s="158">
        <f t="shared" si="5"/>
        <v>181559</v>
      </c>
      <c r="AA34" s="183">
        <f>'A-2 Prior Year'!S33</f>
        <v>181559</v>
      </c>
      <c r="AB34" s="183">
        <f t="shared" si="2"/>
        <v>0</v>
      </c>
      <c r="AD34" s="183">
        <f>'A-2 Prior Year'!J33</f>
        <v>25683</v>
      </c>
      <c r="AE34" s="183">
        <f t="shared" si="6"/>
        <v>-2014</v>
      </c>
    </row>
    <row r="35" spans="1:31" s="52" customFormat="1" ht="14.4">
      <c r="A35" s="261"/>
      <c r="B35" s="62" t="s">
        <v>120</v>
      </c>
      <c r="C35" s="254"/>
      <c r="E35" s="560"/>
      <c r="F35" s="95"/>
      <c r="G35" s="158">
        <f>'K-2 Prior Year'!AC27</f>
        <v>111133</v>
      </c>
      <c r="H35" s="633"/>
      <c r="I35" s="258"/>
      <c r="J35" s="158"/>
      <c r="K35" s="284"/>
      <c r="L35" s="284"/>
      <c r="M35" s="147">
        <v>20</v>
      </c>
      <c r="N35" s="284"/>
      <c r="O35" s="284"/>
      <c r="P35" s="158"/>
      <c r="Q35" s="284"/>
      <c r="R35" s="284"/>
      <c r="S35" s="147">
        <v>6294</v>
      </c>
      <c r="T35" s="284"/>
      <c r="U35" s="284"/>
      <c r="V35" s="158"/>
      <c r="W35" s="284"/>
      <c r="X35" s="284"/>
      <c r="Y35" s="158">
        <f t="shared" si="5"/>
        <v>117447</v>
      </c>
      <c r="AA35" s="183">
        <f>'A-2 Prior Year'!S34</f>
        <v>117447</v>
      </c>
      <c r="AB35" s="183">
        <f t="shared" si="2"/>
        <v>0</v>
      </c>
      <c r="AD35" s="183">
        <f>'A-2 Prior Year'!J34</f>
        <v>5832</v>
      </c>
      <c r="AE35" s="183">
        <f t="shared" si="6"/>
        <v>462</v>
      </c>
    </row>
    <row r="36" spans="1:31" s="52" customFormat="1" ht="14.4">
      <c r="A36" s="261"/>
      <c r="B36" s="62" t="s">
        <v>121</v>
      </c>
      <c r="C36" s="254"/>
      <c r="E36" s="560"/>
      <c r="F36" s="95"/>
      <c r="G36" s="158">
        <f>'K-2 Prior Year'!AC28</f>
        <v>223540</v>
      </c>
      <c r="H36" s="633"/>
      <c r="I36" s="258"/>
      <c r="J36" s="158"/>
      <c r="K36" s="284"/>
      <c r="L36" s="284"/>
      <c r="M36" s="673">
        <v>-11</v>
      </c>
      <c r="N36" s="284"/>
      <c r="O36" s="284"/>
      <c r="P36" s="158"/>
      <c r="Q36" s="284"/>
      <c r="R36" s="284"/>
      <c r="S36" s="147">
        <v>231</v>
      </c>
      <c r="T36" s="284"/>
      <c r="U36" s="284"/>
      <c r="V36" s="158"/>
      <c r="W36" s="284"/>
      <c r="X36" s="284"/>
      <c r="Y36" s="158">
        <f t="shared" si="5"/>
        <v>223760</v>
      </c>
      <c r="AA36" s="183">
        <f>'A-2 Prior Year'!S35</f>
        <v>223760</v>
      </c>
      <c r="AB36" s="183">
        <f t="shared" si="2"/>
        <v>0</v>
      </c>
      <c r="AD36" s="183">
        <f>'A-2 Prior Year'!J35</f>
        <v>231</v>
      </c>
      <c r="AE36" s="183">
        <f t="shared" si="6"/>
        <v>0</v>
      </c>
    </row>
    <row r="37" spans="1:31" s="52" customFormat="1" ht="14.4">
      <c r="A37" s="261"/>
      <c r="B37" s="62" t="s">
        <v>122</v>
      </c>
      <c r="C37" s="254"/>
      <c r="E37" s="560"/>
      <c r="F37" s="95"/>
      <c r="G37" s="158">
        <f>'K-2 Prior Year'!AC29</f>
        <v>163949</v>
      </c>
      <c r="H37" s="633"/>
      <c r="I37" s="258"/>
      <c r="J37" s="158"/>
      <c r="K37" s="284"/>
      <c r="L37" s="284"/>
      <c r="M37" s="673">
        <v>-78800</v>
      </c>
      <c r="N37" s="284"/>
      <c r="O37" s="284"/>
      <c r="P37" s="158"/>
      <c r="Q37" s="284"/>
      <c r="R37" s="284"/>
      <c r="S37" s="147">
        <v>73836</v>
      </c>
      <c r="T37" s="284"/>
      <c r="U37" s="284"/>
      <c r="V37" s="158"/>
      <c r="W37" s="284"/>
      <c r="X37" s="284"/>
      <c r="Y37" s="158">
        <f t="shared" si="5"/>
        <v>158985</v>
      </c>
      <c r="AA37" s="183">
        <f>'A-2 Prior Year'!S36</f>
        <v>158985</v>
      </c>
      <c r="AB37" s="183">
        <f t="shared" si="2"/>
        <v>0</v>
      </c>
      <c r="AD37" s="183">
        <f>'A-2 Prior Year'!J36</f>
        <v>123649</v>
      </c>
      <c r="AE37" s="183">
        <f t="shared" si="6"/>
        <v>-49813</v>
      </c>
    </row>
    <row r="38" spans="1:31" s="52" customFormat="1" ht="14.4">
      <c r="A38" s="261"/>
      <c r="B38" s="62" t="s">
        <v>123</v>
      </c>
      <c r="C38" s="254"/>
      <c r="E38" s="560"/>
      <c r="F38" s="95"/>
      <c r="G38" s="158"/>
      <c r="H38" s="284"/>
      <c r="I38" s="258"/>
      <c r="J38" s="158"/>
      <c r="K38" s="284"/>
      <c r="L38" s="284"/>
      <c r="M38" s="47">
        <v>377425</v>
      </c>
      <c r="N38" s="633"/>
      <c r="O38" s="284"/>
      <c r="P38" s="158"/>
      <c r="Q38" s="284"/>
      <c r="R38" s="284"/>
      <c r="S38" s="158"/>
      <c r="T38" s="284"/>
      <c r="U38" s="284"/>
      <c r="V38" s="158"/>
      <c r="W38" s="284"/>
      <c r="X38" s="284"/>
      <c r="Y38" s="158">
        <f t="shared" si="5"/>
        <v>377425</v>
      </c>
      <c r="AA38" s="183">
        <f>'A-2 Prior Year'!S37</f>
        <v>377425</v>
      </c>
      <c r="AB38" s="183">
        <f t="shared" si="2"/>
        <v>0</v>
      </c>
      <c r="AD38" s="183">
        <f>'A-2 Prior Year'!J37</f>
        <v>0</v>
      </c>
      <c r="AE38" s="183">
        <f t="shared" si="6"/>
        <v>0</v>
      </c>
    </row>
    <row r="39" spans="1:31" s="52" customFormat="1">
      <c r="A39" s="261"/>
      <c r="B39" s="62" t="s">
        <v>30</v>
      </c>
      <c r="C39" s="254"/>
      <c r="E39" s="560"/>
      <c r="F39" s="95"/>
      <c r="H39" s="284"/>
      <c r="I39" s="258"/>
      <c r="J39" s="158"/>
      <c r="K39" s="284"/>
      <c r="L39" s="284"/>
      <c r="M39" s="158"/>
      <c r="N39" s="284"/>
      <c r="O39" s="284"/>
      <c r="P39" s="158"/>
      <c r="Q39" s="284"/>
      <c r="R39" s="284"/>
      <c r="S39" s="158"/>
      <c r="T39" s="284"/>
      <c r="U39" s="284"/>
      <c r="V39" s="158"/>
      <c r="W39" s="284"/>
      <c r="X39" s="284"/>
      <c r="Y39" s="158"/>
      <c r="AA39" s="183"/>
      <c r="AB39" s="183"/>
      <c r="AD39" s="183"/>
      <c r="AE39" s="183"/>
    </row>
    <row r="40" spans="1:31" s="52" customFormat="1" ht="14.4">
      <c r="A40" s="261"/>
      <c r="B40" s="62"/>
      <c r="C40" s="254" t="s">
        <v>124</v>
      </c>
      <c r="E40" s="560"/>
      <c r="F40" s="95"/>
      <c r="G40" s="158"/>
      <c r="H40" s="284"/>
      <c r="I40" s="258"/>
      <c r="J40" s="158"/>
      <c r="K40" s="284"/>
      <c r="L40" s="284"/>
      <c r="M40" s="158"/>
      <c r="N40" s="284"/>
      <c r="O40" s="284"/>
      <c r="P40" s="47">
        <v>471961972</v>
      </c>
      <c r="Q40" s="633"/>
      <c r="R40" s="284"/>
      <c r="S40" s="158"/>
      <c r="T40" s="284"/>
      <c r="U40" s="284"/>
      <c r="V40" s="158"/>
      <c r="W40" s="284"/>
      <c r="X40" s="284"/>
      <c r="Y40" s="158">
        <f t="shared" si="5"/>
        <v>471961972</v>
      </c>
      <c r="AA40" s="183">
        <f>'A-2 Prior Year'!S39</f>
        <v>471961972</v>
      </c>
      <c r="AB40" s="183">
        <f t="shared" si="2"/>
        <v>0</v>
      </c>
      <c r="AD40" s="183">
        <f>'A-2 Prior Year'!J39</f>
        <v>0</v>
      </c>
      <c r="AE40" s="183">
        <f t="shared" ref="AE40:AE47" si="7">S40-AD40</f>
        <v>0</v>
      </c>
    </row>
    <row r="41" spans="1:31" s="52" customFormat="1" ht="14.4">
      <c r="A41" s="261"/>
      <c r="C41" s="254" t="s">
        <v>125</v>
      </c>
      <c r="E41" s="560"/>
      <c r="F41" s="95"/>
      <c r="G41" s="176"/>
      <c r="H41" s="286"/>
      <c r="I41" s="262"/>
      <c r="J41" s="176"/>
      <c r="K41" s="286"/>
      <c r="L41" s="286"/>
      <c r="M41" s="176"/>
      <c r="N41" s="286"/>
      <c r="O41" s="286"/>
      <c r="P41" s="47">
        <v>255162448</v>
      </c>
      <c r="Q41" s="633"/>
      <c r="R41" s="286"/>
      <c r="S41" s="176"/>
      <c r="T41" s="286"/>
      <c r="U41" s="286"/>
      <c r="V41" s="176"/>
      <c r="W41" s="286"/>
      <c r="X41" s="286"/>
      <c r="Y41" s="158">
        <f t="shared" si="5"/>
        <v>255162448</v>
      </c>
      <c r="AA41" s="183">
        <f>'A-2 Prior Year'!S40</f>
        <v>255162448</v>
      </c>
      <c r="AB41" s="183">
        <f t="shared" si="2"/>
        <v>0</v>
      </c>
      <c r="AD41" s="183">
        <f>'A-2 Prior Year'!J40</f>
        <v>0</v>
      </c>
      <c r="AE41" s="183">
        <f t="shared" si="7"/>
        <v>0</v>
      </c>
    </row>
    <row r="42" spans="1:31" s="52" customFormat="1" ht="14.4">
      <c r="A42" s="62"/>
      <c r="C42" s="254" t="s">
        <v>513</v>
      </c>
      <c r="E42" s="560"/>
      <c r="F42" s="95"/>
      <c r="G42" s="158">
        <f>'K-2 Prior Year'!AC31</f>
        <v>411278</v>
      </c>
      <c r="H42" s="633"/>
      <c r="I42" s="258"/>
      <c r="J42" s="158"/>
      <c r="K42" s="284"/>
      <c r="L42" s="284"/>
      <c r="M42" s="158"/>
      <c r="N42" s="284"/>
      <c r="O42" s="284"/>
      <c r="P42" s="47">
        <v>424913</v>
      </c>
      <c r="Q42" s="633"/>
      <c r="R42" s="284"/>
      <c r="S42" s="158"/>
      <c r="T42" s="284"/>
      <c r="U42" s="284"/>
      <c r="V42" s="158"/>
      <c r="W42" s="284"/>
      <c r="X42" s="284"/>
      <c r="Y42" s="158">
        <f t="shared" si="5"/>
        <v>836191</v>
      </c>
      <c r="AA42" s="183">
        <f>'A-2 Prior Year'!S41</f>
        <v>836191</v>
      </c>
      <c r="AB42" s="183">
        <f t="shared" si="2"/>
        <v>0</v>
      </c>
      <c r="AD42" s="183">
        <f>'A-2 Prior Year'!J41</f>
        <v>0</v>
      </c>
      <c r="AE42" s="183">
        <f t="shared" si="7"/>
        <v>0</v>
      </c>
    </row>
    <row r="43" spans="1:31" s="52" customFormat="1" ht="14.4">
      <c r="B43" s="52" t="s">
        <v>31</v>
      </c>
      <c r="C43" s="254"/>
      <c r="E43" s="560"/>
      <c r="F43" s="95"/>
      <c r="G43" s="158">
        <f>'K-2 Prior Year'!AC32</f>
        <v>2137766</v>
      </c>
      <c r="H43" s="633"/>
      <c r="I43" s="258"/>
      <c r="J43" s="158">
        <v>296122</v>
      </c>
      <c r="K43" s="633"/>
      <c r="L43" s="284"/>
      <c r="M43" s="47">
        <v>4993</v>
      </c>
      <c r="N43" s="284"/>
      <c r="O43" s="284"/>
      <c r="P43" s="158"/>
      <c r="Q43" s="284"/>
      <c r="R43" s="284"/>
      <c r="S43" s="47">
        <v>93533</v>
      </c>
      <c r="T43" s="633"/>
      <c r="U43" s="284"/>
      <c r="V43" s="158"/>
      <c r="W43" s="284"/>
      <c r="X43" s="284"/>
      <c r="Y43" s="158">
        <f t="shared" si="5"/>
        <v>2532414</v>
      </c>
      <c r="AA43" s="183">
        <f>'A-2 Prior Year'!S42</f>
        <v>2532414</v>
      </c>
      <c r="AB43" s="183">
        <f t="shared" si="2"/>
        <v>0</v>
      </c>
      <c r="AD43" s="183">
        <f>'A-2 Prior Year'!J42</f>
        <v>90724</v>
      </c>
      <c r="AE43" s="183">
        <f t="shared" si="7"/>
        <v>2809</v>
      </c>
    </row>
    <row r="44" spans="1:31" s="52" customFormat="1" ht="14.4">
      <c r="A44" s="62"/>
      <c r="B44" s="52" t="s">
        <v>32</v>
      </c>
      <c r="C44" s="254"/>
      <c r="E44" s="560"/>
      <c r="F44" s="95"/>
      <c r="G44" s="158">
        <f>'K-2 Prior Year'!AC33</f>
        <v>1045077</v>
      </c>
      <c r="H44" s="633"/>
      <c r="I44" s="258"/>
      <c r="J44" s="158">
        <v>307388</v>
      </c>
      <c r="K44" s="633"/>
      <c r="L44" s="284"/>
      <c r="M44" s="673">
        <v>-482</v>
      </c>
      <c r="N44" s="284"/>
      <c r="O44" s="284"/>
      <c r="P44" s="158"/>
      <c r="Q44" s="284"/>
      <c r="R44" s="284"/>
      <c r="S44" s="147">
        <v>14601</v>
      </c>
      <c r="T44" s="284"/>
      <c r="U44" s="284"/>
      <c r="V44" s="158"/>
      <c r="W44" s="284"/>
      <c r="X44" s="284"/>
      <c r="Y44" s="158">
        <f t="shared" si="5"/>
        <v>1366584</v>
      </c>
      <c r="AA44" s="183">
        <f>'A-2 Prior Year'!S43</f>
        <v>1366584</v>
      </c>
      <c r="AB44" s="183">
        <f t="shared" si="2"/>
        <v>0</v>
      </c>
      <c r="AD44" s="183">
        <f>'A-2 Prior Year'!J43</f>
        <v>14501</v>
      </c>
      <c r="AE44" s="183">
        <f t="shared" si="7"/>
        <v>100</v>
      </c>
    </row>
    <row r="45" spans="1:31" s="52" customFormat="1" ht="14.4">
      <c r="A45" s="260"/>
      <c r="B45" s="52" t="s">
        <v>127</v>
      </c>
      <c r="C45" s="254"/>
      <c r="E45" s="560"/>
      <c r="F45" s="95"/>
      <c r="G45" s="158">
        <f>'K-2 Prior Year'!AC34</f>
        <v>7250</v>
      </c>
      <c r="H45" s="633"/>
      <c r="I45" s="258"/>
      <c r="J45" s="158"/>
      <c r="K45" s="284"/>
      <c r="L45" s="284"/>
      <c r="M45" s="147">
        <v>0</v>
      </c>
      <c r="N45" s="284"/>
      <c r="O45" s="284"/>
      <c r="P45" s="158"/>
      <c r="Q45" s="284"/>
      <c r="R45" s="284"/>
      <c r="S45" s="147">
        <v>3091</v>
      </c>
      <c r="T45" s="633"/>
      <c r="U45" s="284"/>
      <c r="V45" s="158"/>
      <c r="W45" s="284"/>
      <c r="X45" s="284"/>
      <c r="Y45" s="158">
        <f t="shared" si="5"/>
        <v>10341</v>
      </c>
      <c r="AA45" s="183">
        <f>'A-2 Prior Year'!S44</f>
        <v>10341</v>
      </c>
      <c r="AB45" s="183">
        <f t="shared" si="2"/>
        <v>0</v>
      </c>
      <c r="AD45" s="183">
        <f>'A-2 Prior Year'!J44</f>
        <v>3091</v>
      </c>
      <c r="AE45" s="183">
        <f t="shared" si="7"/>
        <v>0</v>
      </c>
    </row>
    <row r="46" spans="1:31" s="52" customFormat="1" ht="14.4">
      <c r="A46" s="260"/>
      <c r="B46" s="52" t="s">
        <v>33</v>
      </c>
      <c r="C46" s="254"/>
      <c r="E46" s="560"/>
      <c r="F46" s="95"/>
      <c r="G46" s="158">
        <f>'K-2 Prior Year'!AC35</f>
        <v>417932</v>
      </c>
      <c r="H46" s="633"/>
      <c r="I46" s="258"/>
      <c r="J46" s="158"/>
      <c r="K46" s="284"/>
      <c r="L46" s="284"/>
      <c r="M46" s="147">
        <v>2278100</v>
      </c>
      <c r="N46" s="633"/>
      <c r="O46" s="284"/>
      <c r="P46" s="656">
        <v>0</v>
      </c>
      <c r="Q46" s="633"/>
      <c r="R46" s="284"/>
      <c r="S46" s="147">
        <v>70437</v>
      </c>
      <c r="T46" s="284"/>
      <c r="U46" s="284"/>
      <c r="V46" s="158"/>
      <c r="W46" s="284"/>
      <c r="X46" s="284"/>
      <c r="Y46" s="158">
        <f t="shared" si="5"/>
        <v>2766469</v>
      </c>
      <c r="AA46" s="183">
        <f>'A-2 Prior Year'!S45</f>
        <v>2766469</v>
      </c>
      <c r="AB46" s="183">
        <f t="shared" si="2"/>
        <v>0</v>
      </c>
      <c r="AD46" s="183">
        <f>'A-2 Prior Year'!J45</f>
        <v>70248</v>
      </c>
      <c r="AE46" s="183">
        <f t="shared" si="7"/>
        <v>189</v>
      </c>
    </row>
    <row r="47" spans="1:31" s="52" customFormat="1" ht="16.2">
      <c r="A47" s="259"/>
      <c r="B47" s="52" t="s">
        <v>514</v>
      </c>
      <c r="C47" s="260"/>
      <c r="D47" s="254"/>
      <c r="E47" s="631"/>
      <c r="F47" s="502"/>
      <c r="G47" s="658">
        <f>'K-2 Prior Year'!AC36</f>
        <v>0</v>
      </c>
      <c r="H47" s="286"/>
      <c r="I47" s="263"/>
      <c r="J47" s="186"/>
      <c r="K47" s="286"/>
      <c r="L47" s="584"/>
      <c r="M47" s="658">
        <v>0</v>
      </c>
      <c r="N47" s="286"/>
      <c r="O47" s="584"/>
      <c r="P47" s="43">
        <v>511841</v>
      </c>
      <c r="Q47" s="633"/>
      <c r="R47" s="584"/>
      <c r="S47" s="671">
        <v>22856064</v>
      </c>
      <c r="T47" s="633"/>
      <c r="U47" s="584"/>
      <c r="V47" s="43">
        <v>6838869</v>
      </c>
      <c r="W47" s="633"/>
      <c r="X47" s="584"/>
      <c r="Y47" s="188">
        <f t="shared" si="5"/>
        <v>30206774</v>
      </c>
      <c r="AA47" s="183">
        <f>'A-2 Prior Year'!S46</f>
        <v>30206774</v>
      </c>
      <c r="AB47" s="183">
        <f t="shared" si="2"/>
        <v>0</v>
      </c>
      <c r="AD47" s="183">
        <f>'A-2 Prior Year'!J46</f>
        <v>22856064</v>
      </c>
      <c r="AE47" s="183">
        <f t="shared" si="7"/>
        <v>0</v>
      </c>
    </row>
    <row r="48" spans="1:31" s="52" customFormat="1" ht="5.0999999999999996" customHeight="1">
      <c r="A48" s="261"/>
      <c r="C48" s="254"/>
      <c r="E48" s="560"/>
      <c r="F48" s="95"/>
      <c r="G48" s="158"/>
      <c r="H48" s="284"/>
      <c r="I48" s="258"/>
      <c r="J48" s="158"/>
      <c r="K48" s="284"/>
      <c r="L48" s="284"/>
      <c r="M48" s="158"/>
      <c r="N48" s="284"/>
      <c r="O48" s="284"/>
      <c r="P48" s="158"/>
      <c r="Q48" s="284"/>
      <c r="R48" s="284"/>
      <c r="S48" s="158"/>
      <c r="T48" s="284"/>
      <c r="U48" s="284"/>
      <c r="V48" s="158"/>
      <c r="W48" s="284"/>
      <c r="X48" s="284"/>
      <c r="Y48" s="158"/>
      <c r="AA48" s="183"/>
      <c r="AB48" s="183"/>
      <c r="AD48" s="183"/>
      <c r="AE48" s="183"/>
    </row>
    <row r="49" spans="1:31" s="52" customFormat="1" ht="18" customHeight="1">
      <c r="C49" s="52" t="s">
        <v>35</v>
      </c>
      <c r="E49" s="560"/>
      <c r="F49" s="502"/>
      <c r="G49" s="188">
        <f>SUM(G28:G48)</f>
        <v>24729798</v>
      </c>
      <c r="H49" s="284"/>
      <c r="I49" s="264"/>
      <c r="J49" s="188">
        <f>SUM(J28:J48)</f>
        <v>1603302</v>
      </c>
      <c r="K49" s="284"/>
      <c r="L49" s="585"/>
      <c r="M49" s="188">
        <f>SUM(M28:M48)</f>
        <v>24523196</v>
      </c>
      <c r="N49" s="284"/>
      <c r="O49" s="585"/>
      <c r="P49" s="188">
        <f>SUM(P28:P48)</f>
        <v>728153296</v>
      </c>
      <c r="Q49" s="284"/>
      <c r="R49" s="585"/>
      <c r="S49" s="188">
        <f>SUM(S28:S48)</f>
        <v>106540300</v>
      </c>
      <c r="T49" s="284"/>
      <c r="U49" s="585"/>
      <c r="V49" s="188">
        <f>SUM(V28:V48)</f>
        <v>6838869</v>
      </c>
      <c r="W49" s="284"/>
      <c r="X49" s="585"/>
      <c r="Y49" s="188">
        <f>SUM(Y28:Y48)</f>
        <v>892388761</v>
      </c>
      <c r="AA49" s="183">
        <f>'A-2 Prior Year'!S48</f>
        <v>892388761</v>
      </c>
      <c r="AB49" s="183">
        <f t="shared" si="2"/>
        <v>0</v>
      </c>
      <c r="AD49" s="183">
        <f>'A-2 Prior Year'!J48</f>
        <v>106611305</v>
      </c>
      <c r="AE49" s="183">
        <f>S49-AD49</f>
        <v>-71005</v>
      </c>
    </row>
    <row r="50" spans="1:31" s="52" customFormat="1" ht="5.0999999999999996" customHeight="1">
      <c r="A50" s="261"/>
      <c r="C50" s="254"/>
      <c r="E50" s="560"/>
      <c r="F50" s="95"/>
      <c r="G50" s="158"/>
      <c r="H50" s="284"/>
      <c r="I50" s="258"/>
      <c r="J50" s="158"/>
      <c r="K50" s="284"/>
      <c r="L50" s="284"/>
      <c r="M50" s="158"/>
      <c r="N50" s="284"/>
      <c r="O50" s="284"/>
      <c r="P50" s="158"/>
      <c r="Q50" s="284"/>
      <c r="R50" s="284"/>
      <c r="S50" s="158"/>
      <c r="T50" s="284"/>
      <c r="U50" s="284"/>
      <c r="V50" s="158"/>
      <c r="W50" s="284"/>
      <c r="X50" s="284"/>
      <c r="Y50" s="158"/>
      <c r="AA50" s="183"/>
      <c r="AB50" s="183"/>
      <c r="AD50" s="183"/>
      <c r="AE50" s="183"/>
    </row>
    <row r="51" spans="1:31" s="52" customFormat="1" ht="18" customHeight="1">
      <c r="B51" s="62"/>
      <c r="C51" s="254"/>
      <c r="D51" s="628" t="s">
        <v>129</v>
      </c>
      <c r="E51" s="560"/>
      <c r="F51" s="502"/>
      <c r="G51" s="188">
        <f>G25-G49</f>
        <v>-5232440</v>
      </c>
      <c r="H51" s="284"/>
      <c r="I51" s="264"/>
      <c r="J51" s="188">
        <f>J25-J49</f>
        <v>577213</v>
      </c>
      <c r="K51" s="284"/>
      <c r="L51" s="585"/>
      <c r="M51" s="188">
        <f>M25-M49</f>
        <v>-22491442</v>
      </c>
      <c r="N51" s="284"/>
      <c r="O51" s="585"/>
      <c r="P51" s="188">
        <f>P25-P49</f>
        <v>-717637407</v>
      </c>
      <c r="Q51" s="284"/>
      <c r="R51" s="585"/>
      <c r="S51" s="188">
        <f>S25-S49</f>
        <v>16773330</v>
      </c>
      <c r="T51" s="284"/>
      <c r="U51" s="585"/>
      <c r="V51" s="188">
        <f>V25-V49</f>
        <v>82889</v>
      </c>
      <c r="W51" s="284"/>
      <c r="X51" s="585"/>
      <c r="Y51" s="188">
        <f t="shared" ref="Y51" si="8">V51+S51+P51+M51+J51+G51</f>
        <v>-727927857</v>
      </c>
      <c r="AA51" s="183">
        <f>'A-2 Prior Year'!S50</f>
        <v>-727927857</v>
      </c>
      <c r="AB51" s="183">
        <f t="shared" si="2"/>
        <v>0</v>
      </c>
      <c r="AD51" s="183">
        <f>'A-2 Prior Year'!J50</f>
        <v>16701159</v>
      </c>
      <c r="AE51" s="183">
        <f>S51-AD51</f>
        <v>72171</v>
      </c>
    </row>
    <row r="52" spans="1:31" s="52" customFormat="1">
      <c r="C52" s="62"/>
      <c r="E52" s="560"/>
      <c r="F52" s="95"/>
      <c r="G52" s="158"/>
      <c r="H52" s="284"/>
      <c r="I52" s="258"/>
      <c r="J52" s="158"/>
      <c r="K52" s="284"/>
      <c r="L52" s="284"/>
      <c r="M52" s="158"/>
      <c r="N52" s="284"/>
      <c r="O52" s="284"/>
      <c r="P52" s="158"/>
      <c r="Q52" s="284"/>
      <c r="R52" s="284"/>
      <c r="S52" s="158"/>
      <c r="T52" s="284"/>
      <c r="U52" s="284"/>
      <c r="V52" s="158"/>
      <c r="W52" s="284"/>
      <c r="X52" s="284"/>
      <c r="Y52" s="158"/>
      <c r="AA52" s="183"/>
      <c r="AB52" s="183"/>
      <c r="AD52" s="183"/>
      <c r="AE52" s="183"/>
    </row>
    <row r="53" spans="1:31" s="52" customFormat="1" ht="15.6">
      <c r="A53" s="265" t="s">
        <v>130</v>
      </c>
      <c r="C53" s="254"/>
      <c r="D53" s="62"/>
      <c r="E53" s="95"/>
      <c r="F53" s="95"/>
      <c r="G53" s="158"/>
      <c r="H53" s="284"/>
      <c r="I53" s="258"/>
      <c r="J53" s="158"/>
      <c r="K53" s="284"/>
      <c r="L53" s="284"/>
      <c r="M53" s="158"/>
      <c r="N53" s="284"/>
      <c r="O53" s="284"/>
      <c r="P53" s="158"/>
      <c r="Q53" s="284"/>
      <c r="R53" s="284"/>
      <c r="S53" s="158"/>
      <c r="T53" s="284"/>
      <c r="U53" s="284"/>
      <c r="V53" s="158"/>
      <c r="W53" s="284"/>
      <c r="X53" s="284"/>
      <c r="Y53" s="158"/>
      <c r="AA53" s="183"/>
      <c r="AB53" s="183"/>
      <c r="AD53" s="183"/>
      <c r="AE53" s="183"/>
    </row>
    <row r="54" spans="1:31" s="52" customFormat="1" ht="14.4">
      <c r="A54" s="63"/>
      <c r="B54" s="52" t="s">
        <v>131</v>
      </c>
      <c r="C54" s="254"/>
      <c r="D54" s="62"/>
      <c r="E54" s="95"/>
      <c r="F54" s="95"/>
      <c r="G54" s="158">
        <f>'K-2 Prior Year'!AC43</f>
        <v>4506936</v>
      </c>
      <c r="H54" s="633"/>
      <c r="I54" s="258"/>
      <c r="J54" s="158"/>
      <c r="K54" s="284"/>
      <c r="L54" s="284"/>
      <c r="M54" s="42">
        <v>21686299</v>
      </c>
      <c r="N54" s="633"/>
      <c r="O54" s="284"/>
      <c r="P54" s="42">
        <v>707081977</v>
      </c>
      <c r="Q54" s="633"/>
      <c r="R54" s="284"/>
      <c r="S54" s="158"/>
      <c r="T54" s="284"/>
      <c r="U54" s="284"/>
      <c r="V54" s="158"/>
      <c r="W54" s="284"/>
      <c r="X54" s="284"/>
      <c r="Y54" s="158">
        <f t="shared" ref="Y54:Y61" si="9">V54+S54+P54+M54+J54+G54</f>
        <v>733275212</v>
      </c>
      <c r="AA54" s="183">
        <f>'A-2 Prior Year'!S53</f>
        <v>733275212</v>
      </c>
      <c r="AB54" s="183">
        <f t="shared" si="2"/>
        <v>0</v>
      </c>
      <c r="AD54" s="183">
        <f>'A-2 Prior Year'!J53</f>
        <v>0</v>
      </c>
      <c r="AE54" s="183">
        <f t="shared" ref="AE54:AE61" si="10">S54-AD54</f>
        <v>0</v>
      </c>
    </row>
    <row r="55" spans="1:31" s="52" customFormat="1" ht="14.4">
      <c r="B55" s="52" t="s">
        <v>39</v>
      </c>
      <c r="C55" s="254"/>
      <c r="D55" s="62"/>
      <c r="E55" s="95"/>
      <c r="F55" s="95"/>
      <c r="G55" s="158">
        <f>'K-2 Prior Year'!AC44</f>
        <v>1210</v>
      </c>
      <c r="H55" s="284"/>
      <c r="I55" s="258"/>
      <c r="J55" s="158"/>
      <c r="K55" s="284"/>
      <c r="L55" s="284"/>
      <c r="M55" s="334"/>
      <c r="N55" s="284"/>
      <c r="O55" s="284"/>
      <c r="P55" s="656">
        <v>0</v>
      </c>
      <c r="Q55" s="633"/>
      <c r="R55" s="284"/>
      <c r="S55" s="158">
        <v>376</v>
      </c>
      <c r="T55" s="284"/>
      <c r="U55" s="284"/>
      <c r="V55" s="158"/>
      <c r="W55" s="284"/>
      <c r="X55" s="284"/>
      <c r="Y55" s="158">
        <f t="shared" si="9"/>
        <v>1586</v>
      </c>
      <c r="AA55" s="183">
        <f>'A-2 Prior Year'!S54</f>
        <v>1586</v>
      </c>
      <c r="AB55" s="183">
        <f t="shared" si="2"/>
        <v>0</v>
      </c>
      <c r="AD55" s="183">
        <f>'A-2 Prior Year'!J54</f>
        <v>0</v>
      </c>
      <c r="AE55" s="183">
        <f t="shared" si="10"/>
        <v>376</v>
      </c>
    </row>
    <row r="56" spans="1:31" s="52" customFormat="1" ht="14.4">
      <c r="A56" s="62"/>
      <c r="B56" s="62" t="s">
        <v>41</v>
      </c>
      <c r="C56" s="254"/>
      <c r="D56" s="62"/>
      <c r="E56" s="95"/>
      <c r="F56" s="95"/>
      <c r="G56" s="176"/>
      <c r="H56" s="286"/>
      <c r="I56" s="262"/>
      <c r="J56" s="176"/>
      <c r="K56" s="286"/>
      <c r="L56" s="286"/>
      <c r="M56" s="176"/>
      <c r="N56" s="286"/>
      <c r="O56" s="286"/>
      <c r="P56" s="42">
        <v>329360000</v>
      </c>
      <c r="Q56" s="633"/>
      <c r="R56" s="286"/>
      <c r="S56" s="176"/>
      <c r="T56" s="286"/>
      <c r="U56" s="286"/>
      <c r="V56" s="176"/>
      <c r="W56" s="286"/>
      <c r="X56" s="286"/>
      <c r="Y56" s="158">
        <f t="shared" si="9"/>
        <v>329360000</v>
      </c>
      <c r="AA56" s="183">
        <f>'A-2 Prior Year'!S55</f>
        <v>329360000</v>
      </c>
      <c r="AB56" s="183">
        <f t="shared" si="2"/>
        <v>0</v>
      </c>
      <c r="AD56" s="183">
        <f>'A-2 Prior Year'!J55</f>
        <v>0</v>
      </c>
      <c r="AE56" s="183">
        <f t="shared" si="10"/>
        <v>0</v>
      </c>
    </row>
    <row r="57" spans="1:31" s="52" customFormat="1" ht="14.4">
      <c r="A57" s="62"/>
      <c r="B57" s="52" t="s">
        <v>42</v>
      </c>
      <c r="D57" s="254"/>
      <c r="E57" s="631"/>
      <c r="F57" s="95"/>
      <c r="G57" s="176"/>
      <c r="H57" s="286"/>
      <c r="I57" s="262"/>
      <c r="J57" s="176"/>
      <c r="K57" s="286"/>
      <c r="L57" s="561"/>
      <c r="M57" s="176"/>
      <c r="N57" s="286"/>
      <c r="O57" s="561"/>
      <c r="P57" s="42">
        <v>88065635</v>
      </c>
      <c r="Q57" s="633"/>
      <c r="R57" s="286"/>
      <c r="S57" s="176"/>
      <c r="T57" s="286"/>
      <c r="U57" s="286"/>
      <c r="V57" s="176"/>
      <c r="W57" s="286"/>
      <c r="X57" s="286"/>
      <c r="Y57" s="158">
        <f t="shared" si="9"/>
        <v>88065635</v>
      </c>
      <c r="AA57" s="183">
        <f>'A-2 Prior Year'!S56</f>
        <v>88065635</v>
      </c>
      <c r="AB57" s="183">
        <f t="shared" si="2"/>
        <v>0</v>
      </c>
      <c r="AD57" s="183">
        <f>'A-2 Prior Year'!J56</f>
        <v>0</v>
      </c>
      <c r="AE57" s="183">
        <f t="shared" si="10"/>
        <v>0</v>
      </c>
    </row>
    <row r="58" spans="1:31" s="52" customFormat="1" ht="14.4">
      <c r="B58" s="52" t="s">
        <v>43</v>
      </c>
      <c r="E58" s="560"/>
      <c r="F58" s="560"/>
      <c r="G58" s="59"/>
      <c r="H58" s="561"/>
      <c r="I58" s="561"/>
      <c r="J58" s="59"/>
      <c r="K58" s="561"/>
      <c r="L58" s="561"/>
      <c r="M58" s="59"/>
      <c r="N58" s="561"/>
      <c r="O58" s="561"/>
      <c r="P58" s="42">
        <v>-416509303</v>
      </c>
      <c r="Q58" s="633"/>
      <c r="R58" s="561"/>
      <c r="S58" s="59"/>
      <c r="T58" s="561"/>
      <c r="U58" s="561"/>
      <c r="V58" s="59"/>
      <c r="W58" s="561"/>
      <c r="X58" s="561"/>
      <c r="Y58" s="158">
        <f t="shared" si="9"/>
        <v>-416509303</v>
      </c>
      <c r="AA58" s="183">
        <f>'A-2 Prior Year'!S57</f>
        <v>-416509303</v>
      </c>
      <c r="AB58" s="183">
        <f t="shared" si="2"/>
        <v>0</v>
      </c>
      <c r="AD58" s="183">
        <f>'A-2 Prior Year'!J57</f>
        <v>0</v>
      </c>
      <c r="AE58" s="183">
        <f t="shared" si="10"/>
        <v>0</v>
      </c>
    </row>
    <row r="59" spans="1:31" s="52" customFormat="1">
      <c r="B59" s="52" t="s">
        <v>515</v>
      </c>
      <c r="E59" s="560"/>
      <c r="F59" s="560"/>
      <c r="G59" s="59">
        <f>'K-2 Prior Year'!AC45</f>
        <v>-250000</v>
      </c>
      <c r="H59" s="561"/>
      <c r="I59" s="561"/>
      <c r="J59" s="59"/>
      <c r="K59" s="561"/>
      <c r="L59" s="561"/>
      <c r="M59" s="158">
        <v>-121139</v>
      </c>
      <c r="N59" s="561"/>
      <c r="O59" s="561"/>
      <c r="P59" s="59"/>
      <c r="Q59" s="561"/>
      <c r="R59" s="561"/>
      <c r="S59" s="59"/>
      <c r="T59" s="561"/>
      <c r="U59" s="561"/>
      <c r="V59" s="59"/>
      <c r="W59" s="561"/>
      <c r="X59" s="561"/>
      <c r="Y59" s="158">
        <f t="shared" si="9"/>
        <v>-371139</v>
      </c>
      <c r="AA59" s="183">
        <f>'A-2 Prior Year'!S58</f>
        <v>-371139</v>
      </c>
      <c r="AB59" s="183">
        <f t="shared" si="2"/>
        <v>0</v>
      </c>
      <c r="AD59" s="183">
        <f>'A-2 Prior Year'!J58</f>
        <v>0</v>
      </c>
      <c r="AE59" s="183">
        <f t="shared" si="10"/>
        <v>0</v>
      </c>
    </row>
    <row r="60" spans="1:31" s="52" customFormat="1" ht="14.4">
      <c r="B60" s="52" t="s">
        <v>133</v>
      </c>
      <c r="E60" s="560"/>
      <c r="F60" s="560"/>
      <c r="G60" s="59">
        <f>'K-2 Prior Year'!AC46</f>
        <v>940974</v>
      </c>
      <c r="H60" s="561"/>
      <c r="I60" s="561"/>
      <c r="J60" s="59"/>
      <c r="K60" s="561"/>
      <c r="L60" s="561"/>
      <c r="M60" s="59"/>
      <c r="N60" s="561"/>
      <c r="O60" s="561"/>
      <c r="P60" s="42">
        <v>10000064</v>
      </c>
      <c r="Q60" s="633"/>
      <c r="R60" s="561"/>
      <c r="S60" s="59"/>
      <c r="T60" s="561"/>
      <c r="U60" s="561"/>
      <c r="V60" s="59"/>
      <c r="W60" s="561"/>
      <c r="X60" s="561"/>
      <c r="Y60" s="158">
        <f t="shared" si="9"/>
        <v>10941038</v>
      </c>
      <c r="AA60" s="183">
        <f>'A-2 Prior Year'!S59</f>
        <v>10941038</v>
      </c>
      <c r="AB60" s="183">
        <f t="shared" si="2"/>
        <v>0</v>
      </c>
      <c r="AD60" s="183">
        <f>'A-2 Prior Year'!J59</f>
        <v>0</v>
      </c>
      <c r="AE60" s="183">
        <f t="shared" si="10"/>
        <v>0</v>
      </c>
    </row>
    <row r="61" spans="1:31" s="52" customFormat="1" ht="14.4">
      <c r="A61" s="259"/>
      <c r="B61" s="52" t="s">
        <v>47</v>
      </c>
      <c r="C61" s="260"/>
      <c r="D61" s="254"/>
      <c r="E61" s="631"/>
      <c r="F61" s="502"/>
      <c r="G61" s="186"/>
      <c r="H61" s="286"/>
      <c r="I61" s="263"/>
      <c r="J61" s="186"/>
      <c r="K61" s="286"/>
      <c r="L61" s="584"/>
      <c r="M61" s="186"/>
      <c r="N61" s="286"/>
      <c r="O61" s="584"/>
      <c r="P61" s="43">
        <v>-10075064</v>
      </c>
      <c r="Q61" s="633"/>
      <c r="R61" s="584"/>
      <c r="S61" s="43">
        <v>-865974</v>
      </c>
      <c r="T61" s="286"/>
      <c r="U61" s="584"/>
      <c r="V61" s="186"/>
      <c r="W61" s="286"/>
      <c r="X61" s="584"/>
      <c r="Y61" s="188">
        <f t="shared" si="9"/>
        <v>-10941038</v>
      </c>
      <c r="AA61" s="183">
        <f>'A-2 Prior Year'!S60</f>
        <v>-10941038</v>
      </c>
      <c r="AB61" s="183">
        <f t="shared" si="2"/>
        <v>0</v>
      </c>
      <c r="AD61" s="183">
        <f>'A-2 Prior Year'!J60</f>
        <v>-865974</v>
      </c>
      <c r="AE61" s="183">
        <f t="shared" si="10"/>
        <v>0</v>
      </c>
    </row>
    <row r="62" spans="1:31" s="52" customFormat="1" ht="14.4">
      <c r="A62" s="259"/>
      <c r="C62" s="260"/>
      <c r="D62" s="254"/>
      <c r="E62" s="631"/>
      <c r="F62" s="95"/>
      <c r="G62" s="176"/>
      <c r="H62" s="286"/>
      <c r="I62" s="262"/>
      <c r="J62" s="176"/>
      <c r="K62" s="286"/>
      <c r="L62" s="286"/>
      <c r="M62" s="176"/>
      <c r="N62" s="286"/>
      <c r="O62" s="286"/>
      <c r="P62" s="42"/>
      <c r="Q62" s="633"/>
      <c r="R62" s="286"/>
      <c r="S62" s="42"/>
      <c r="T62" s="286"/>
      <c r="U62" s="286"/>
      <c r="V62" s="176"/>
      <c r="W62" s="286"/>
      <c r="X62" s="286"/>
      <c r="Y62" s="158"/>
      <c r="AA62" s="183"/>
      <c r="AB62" s="183"/>
      <c r="AD62" s="183"/>
      <c r="AE62" s="183"/>
    </row>
    <row r="63" spans="1:31" s="52" customFormat="1" ht="5.0999999999999996" customHeight="1">
      <c r="A63" s="261"/>
      <c r="C63" s="254"/>
      <c r="E63" s="560"/>
      <c r="F63" s="95"/>
      <c r="G63" s="158"/>
      <c r="H63" s="284"/>
      <c r="I63" s="258"/>
      <c r="J63" s="158"/>
      <c r="K63" s="284"/>
      <c r="L63" s="284"/>
      <c r="M63" s="158"/>
      <c r="N63" s="284"/>
      <c r="O63" s="284"/>
      <c r="P63" s="158"/>
      <c r="Q63" s="284"/>
      <c r="R63" s="284"/>
      <c r="S63" s="158"/>
      <c r="T63" s="284"/>
      <c r="U63" s="284"/>
      <c r="V63" s="158"/>
      <c r="W63" s="284"/>
      <c r="X63" s="284"/>
      <c r="Y63" s="158"/>
      <c r="AA63" s="183"/>
      <c r="AB63" s="183"/>
      <c r="AD63" s="183"/>
      <c r="AE63" s="183"/>
    </row>
    <row r="64" spans="1:31" s="52" customFormat="1" ht="18" customHeight="1">
      <c r="C64" s="52" t="s">
        <v>516</v>
      </c>
      <c r="E64" s="560"/>
      <c r="F64" s="502"/>
      <c r="G64" s="188">
        <f>SUM(F54:G63)</f>
        <v>5199120</v>
      </c>
      <c r="H64" s="284"/>
      <c r="I64" s="264"/>
      <c r="J64" s="188">
        <v>0</v>
      </c>
      <c r="K64" s="284"/>
      <c r="L64" s="585"/>
      <c r="M64" s="188">
        <f>SUM(L54:M63)</f>
        <v>21565160</v>
      </c>
      <c r="N64" s="284"/>
      <c r="O64" s="585"/>
      <c r="P64" s="188">
        <f>SUM(O54:P63)</f>
        <v>707923309</v>
      </c>
      <c r="Q64" s="284"/>
      <c r="R64" s="585"/>
      <c r="S64" s="188">
        <v>0</v>
      </c>
      <c r="T64" s="284"/>
      <c r="U64" s="585"/>
      <c r="V64" s="188">
        <v>0</v>
      </c>
      <c r="W64" s="284"/>
      <c r="X64" s="585"/>
      <c r="Y64" s="188">
        <f>SUM(X54:Y63)</f>
        <v>733821991</v>
      </c>
      <c r="AA64" s="183">
        <f>'A-2 Prior Year'!S62</f>
        <v>733821991</v>
      </c>
      <c r="AB64" s="183">
        <f t="shared" si="2"/>
        <v>0</v>
      </c>
      <c r="AD64" s="183">
        <f>'A-2 Prior Year'!J62</f>
        <v>-865974</v>
      </c>
      <c r="AE64" s="183">
        <f>S64-AD64</f>
        <v>865974</v>
      </c>
    </row>
    <row r="65" spans="1:31" ht="12.75" customHeight="1">
      <c r="G65" s="266"/>
      <c r="H65" s="151"/>
      <c r="I65" s="151"/>
      <c r="J65" s="7"/>
      <c r="K65" s="636"/>
      <c r="L65" s="636"/>
      <c r="M65" s="267"/>
      <c r="N65" s="636"/>
      <c r="O65" s="636"/>
      <c r="P65" s="267"/>
      <c r="Q65" s="637"/>
      <c r="R65" s="637"/>
      <c r="S65" s="267"/>
      <c r="T65" s="637"/>
      <c r="U65" s="637"/>
      <c r="V65" s="267"/>
      <c r="W65" s="637"/>
      <c r="X65" s="637"/>
      <c r="Y65" s="267"/>
      <c r="AA65" s="183"/>
      <c r="AB65" s="183"/>
      <c r="AD65" s="183"/>
      <c r="AE65" s="183"/>
    </row>
    <row r="66" spans="1:31" ht="12.75" customHeight="1">
      <c r="D66" s="624" t="s">
        <v>517</v>
      </c>
      <c r="G66" s="269"/>
      <c r="H66" s="635"/>
      <c r="I66" s="635"/>
      <c r="J66" s="269"/>
      <c r="K66" s="637"/>
      <c r="L66" s="637"/>
      <c r="M66" s="268"/>
      <c r="N66" s="637"/>
      <c r="O66" s="637"/>
      <c r="P66" s="268"/>
      <c r="Q66" s="637"/>
      <c r="R66" s="637"/>
      <c r="S66" s="268"/>
      <c r="T66" s="637"/>
      <c r="U66" s="637"/>
      <c r="V66" s="268"/>
      <c r="W66" s="637"/>
      <c r="X66" s="637"/>
      <c r="Y66" s="268"/>
      <c r="AA66" s="183"/>
      <c r="AB66" s="183"/>
      <c r="AD66" s="183"/>
      <c r="AE66" s="183"/>
    </row>
    <row r="67" spans="1:31" ht="12.75" customHeight="1" thickBot="1">
      <c r="D67" s="627" t="s">
        <v>518</v>
      </c>
      <c r="F67" s="565" t="s">
        <v>2</v>
      </c>
      <c r="G67" s="626">
        <f>G64+G51</f>
        <v>-33320</v>
      </c>
      <c r="H67" s="537"/>
      <c r="I67" s="343" t="s">
        <v>2</v>
      </c>
      <c r="J67" s="626">
        <f>J64+J51</f>
        <v>577213</v>
      </c>
      <c r="K67" s="637"/>
      <c r="L67" s="343" t="s">
        <v>2</v>
      </c>
      <c r="M67" s="626">
        <f>M64+M51</f>
        <v>-926282</v>
      </c>
      <c r="N67" s="637"/>
      <c r="O67" s="343" t="s">
        <v>2</v>
      </c>
      <c r="P67" s="626">
        <f>P64+P51</f>
        <v>-9714098</v>
      </c>
      <c r="Q67" s="637"/>
      <c r="R67" s="343" t="s">
        <v>2</v>
      </c>
      <c r="S67" s="626">
        <f>S64+S51</f>
        <v>16773330</v>
      </c>
      <c r="T67" s="637"/>
      <c r="U67" s="639" t="s">
        <v>2</v>
      </c>
      <c r="V67" s="626">
        <f>V64+V51</f>
        <v>82889</v>
      </c>
      <c r="W67" s="637"/>
      <c r="X67" s="639" t="s">
        <v>2</v>
      </c>
      <c r="Y67" s="626">
        <f>Y64+Y51</f>
        <v>5894134</v>
      </c>
      <c r="AA67" s="183">
        <f>Y67</f>
        <v>5894134</v>
      </c>
      <c r="AB67" s="183">
        <f t="shared" si="2"/>
        <v>0</v>
      </c>
      <c r="AD67" s="183">
        <f>'A-2 Prior Year'!J64</f>
        <v>15835185</v>
      </c>
      <c r="AE67" s="183">
        <f>S67-AD67</f>
        <v>938145</v>
      </c>
    </row>
    <row r="68" spans="1:31" ht="9" customHeight="1" thickTop="1">
      <c r="AA68" s="183"/>
      <c r="AB68" s="183"/>
    </row>
    <row r="69" spans="1:31">
      <c r="AA69" s="183"/>
      <c r="AB69" s="183"/>
    </row>
    <row r="70" spans="1:31">
      <c r="A70" s="1116" t="s">
        <v>94</v>
      </c>
      <c r="B70" s="1116"/>
      <c r="C70" s="1116"/>
      <c r="D70" s="1116"/>
      <c r="E70" s="1116"/>
      <c r="F70" s="1116"/>
      <c r="G70" s="1116"/>
      <c r="H70" s="1116"/>
      <c r="I70" s="1116"/>
      <c r="J70" s="1116"/>
      <c r="K70" s="1116"/>
    </row>
    <row r="72" spans="1:31" ht="15.6">
      <c r="A72" s="666" t="s">
        <v>519</v>
      </c>
      <c r="B72" s="6" t="s">
        <v>520</v>
      </c>
      <c r="C72" s="6"/>
      <c r="D72" s="6"/>
      <c r="E72" s="6"/>
      <c r="F72" s="6"/>
      <c r="G72" s="6"/>
      <c r="H72" s="6"/>
      <c r="I72" s="6"/>
      <c r="J72" s="6"/>
      <c r="K72" s="6"/>
      <c r="L72" s="6"/>
      <c r="M72" s="6"/>
      <c r="N72" s="6"/>
      <c r="O72" s="6"/>
      <c r="P72" s="6"/>
      <c r="Q72" s="6"/>
      <c r="R72" s="6"/>
      <c r="S72" s="6"/>
      <c r="T72" s="6"/>
      <c r="U72" s="6"/>
      <c r="V72" s="6"/>
      <c r="W72" s="6"/>
      <c r="X72" s="6"/>
      <c r="Z72" s="331"/>
      <c r="AA72" s="331"/>
      <c r="AD72" s="331"/>
    </row>
    <row r="73" spans="1:31" ht="15.6">
      <c r="A73" s="666" t="s">
        <v>521</v>
      </c>
      <c r="B73" s="667" t="s">
        <v>522</v>
      </c>
      <c r="C73" s="6"/>
      <c r="D73" s="6"/>
      <c r="E73" s="6"/>
      <c r="F73" s="6"/>
      <c r="G73" s="6"/>
      <c r="H73" s="6"/>
      <c r="I73" s="6"/>
      <c r="J73" s="6"/>
      <c r="K73" s="6"/>
      <c r="L73" s="6"/>
      <c r="M73" s="6"/>
      <c r="N73" s="6"/>
      <c r="O73" s="6"/>
      <c r="P73" s="6"/>
      <c r="Q73" s="6"/>
      <c r="R73" s="6"/>
      <c r="S73" s="6"/>
      <c r="T73" s="6"/>
      <c r="U73" s="6"/>
      <c r="V73" s="6"/>
      <c r="W73" s="6"/>
      <c r="X73" s="6"/>
      <c r="Z73" s="331"/>
      <c r="AA73" s="331"/>
      <c r="AD73" s="331"/>
    </row>
    <row r="74" spans="1:31" ht="15.6">
      <c r="A74" s="666" t="s">
        <v>523</v>
      </c>
      <c r="B74" s="667" t="s">
        <v>524</v>
      </c>
      <c r="C74" s="6"/>
      <c r="D74" s="6"/>
      <c r="E74" s="6"/>
      <c r="F74" s="6"/>
      <c r="G74" s="6"/>
      <c r="H74" s="6"/>
      <c r="I74" s="6"/>
      <c r="J74" s="6"/>
      <c r="K74" s="6"/>
      <c r="L74" s="6"/>
      <c r="M74" s="6"/>
      <c r="N74" s="6"/>
      <c r="O74" s="6"/>
      <c r="P74" s="6"/>
      <c r="Q74" s="6"/>
      <c r="R74" s="6"/>
      <c r="S74" s="6"/>
      <c r="T74" s="6"/>
      <c r="U74" s="6"/>
      <c r="V74" s="6"/>
      <c r="W74" s="6"/>
      <c r="X74" s="6"/>
      <c r="Z74" s="331"/>
      <c r="AA74" s="331"/>
      <c r="AD74" s="331"/>
    </row>
    <row r="75" spans="1:31" ht="15.6">
      <c r="A75" s="666" t="s">
        <v>525</v>
      </c>
      <c r="B75" s="667" t="s">
        <v>526</v>
      </c>
      <c r="C75" s="6"/>
      <c r="D75" s="6"/>
      <c r="E75" s="6"/>
      <c r="F75" s="6"/>
      <c r="G75" s="6"/>
      <c r="H75" s="6"/>
      <c r="I75" s="6"/>
      <c r="J75" s="6"/>
      <c r="K75" s="6"/>
      <c r="L75" s="6"/>
      <c r="M75" s="6"/>
      <c r="N75" s="6"/>
      <c r="O75" s="6"/>
      <c r="P75" s="6"/>
      <c r="Q75" s="6"/>
      <c r="R75" s="6"/>
      <c r="S75" s="6"/>
      <c r="T75" s="6"/>
      <c r="U75" s="6"/>
      <c r="V75" s="6"/>
      <c r="W75" s="6"/>
      <c r="X75" s="6"/>
      <c r="Z75" s="331"/>
      <c r="AA75" s="331"/>
      <c r="AD75" s="331"/>
    </row>
    <row r="76" spans="1:31" ht="15.6">
      <c r="A76" s="666" t="s">
        <v>527</v>
      </c>
      <c r="B76" s="667" t="s">
        <v>528</v>
      </c>
      <c r="C76" s="6"/>
      <c r="D76" s="6"/>
      <c r="E76" s="6"/>
      <c r="F76" s="6"/>
      <c r="G76" s="6"/>
      <c r="H76" s="6"/>
      <c r="I76" s="6"/>
      <c r="J76" s="6"/>
      <c r="K76" s="6"/>
      <c r="L76" s="6"/>
      <c r="M76" s="6"/>
      <c r="N76" s="6"/>
      <c r="O76" s="6"/>
      <c r="P76" s="6"/>
      <c r="Q76" s="6"/>
      <c r="R76" s="6"/>
      <c r="S76" s="6"/>
      <c r="T76" s="6"/>
      <c r="U76" s="6"/>
      <c r="V76" s="6"/>
      <c r="W76" s="6"/>
      <c r="X76" s="6"/>
      <c r="Z76" s="331"/>
      <c r="AA76" s="331"/>
      <c r="AD76" s="331"/>
    </row>
    <row r="77" spans="1:31" ht="15.6">
      <c r="A77" s="666">
        <v>6</v>
      </c>
      <c r="B77" s="667" t="s">
        <v>529</v>
      </c>
      <c r="C77" s="6"/>
      <c r="D77" s="6"/>
      <c r="E77" s="6"/>
      <c r="F77" s="6"/>
      <c r="G77" s="6"/>
      <c r="H77" s="6"/>
      <c r="I77" s="6"/>
      <c r="J77" s="6"/>
      <c r="K77" s="6"/>
      <c r="L77" s="6"/>
      <c r="M77" s="6"/>
      <c r="N77" s="6"/>
      <c r="O77" s="6"/>
      <c r="P77" s="6"/>
      <c r="Q77" s="6"/>
      <c r="R77" s="6"/>
      <c r="S77" s="6"/>
      <c r="T77" s="6"/>
      <c r="U77" s="6"/>
      <c r="V77" s="6"/>
      <c r="W77" s="6"/>
      <c r="X77" s="6"/>
      <c r="Z77" s="331"/>
      <c r="AA77" s="331"/>
      <c r="AD77" s="331"/>
    </row>
    <row r="78" spans="1:31" ht="15.6">
      <c r="A78" s="666">
        <v>7</v>
      </c>
      <c r="B78" s="1115" t="s">
        <v>530</v>
      </c>
      <c r="C78" s="1115"/>
      <c r="D78" s="1115"/>
      <c r="E78" s="1115"/>
      <c r="F78" s="1115"/>
      <c r="G78" s="1115"/>
      <c r="H78" s="1115"/>
      <c r="I78" s="1115"/>
      <c r="J78" s="1115"/>
      <c r="K78" s="1115"/>
      <c r="L78" s="1115"/>
      <c r="M78" s="1115"/>
      <c r="N78" s="1115"/>
      <c r="O78" s="1115"/>
      <c r="P78" s="1115"/>
      <c r="Q78" s="1115"/>
      <c r="R78" s="1115"/>
      <c r="S78" s="1115"/>
      <c r="T78" s="1115"/>
      <c r="U78" s="1115"/>
      <c r="V78" s="1115"/>
      <c r="W78" s="1115"/>
      <c r="X78" s="1115"/>
      <c r="Z78" s="331"/>
      <c r="AA78" s="331"/>
      <c r="AD78" s="331"/>
    </row>
    <row r="79" spans="1:31" ht="15.6">
      <c r="A79" s="666"/>
      <c r="B79" s="1115"/>
      <c r="C79" s="1115"/>
      <c r="D79" s="1115"/>
      <c r="E79" s="1115"/>
      <c r="F79" s="1115"/>
      <c r="G79" s="1115"/>
      <c r="H79" s="1115"/>
      <c r="I79" s="1115"/>
      <c r="J79" s="1115"/>
      <c r="K79" s="1115"/>
      <c r="L79" s="1115"/>
      <c r="M79" s="1115"/>
      <c r="N79" s="1115"/>
      <c r="O79" s="1115"/>
      <c r="P79" s="1115"/>
      <c r="Q79" s="1115"/>
      <c r="R79" s="1115"/>
      <c r="S79" s="1115"/>
      <c r="T79" s="1115"/>
      <c r="U79" s="1115"/>
      <c r="V79" s="1115"/>
      <c r="W79" s="1115"/>
      <c r="X79" s="1115"/>
      <c r="Z79" s="331"/>
      <c r="AA79" s="331"/>
      <c r="AD79" s="331"/>
    </row>
    <row r="80" spans="1:31" ht="15.6">
      <c r="A80" s="666">
        <v>8</v>
      </c>
      <c r="B80" s="6" t="s">
        <v>531</v>
      </c>
      <c r="C80" s="6"/>
      <c r="D80" s="6"/>
      <c r="E80" s="6"/>
      <c r="F80" s="6"/>
      <c r="G80" s="6"/>
      <c r="H80" s="6"/>
      <c r="I80" s="6"/>
      <c r="J80" s="6"/>
      <c r="K80" s="6"/>
      <c r="L80" s="6"/>
      <c r="M80" s="6"/>
      <c r="N80" s="6"/>
      <c r="O80" s="6"/>
      <c r="P80" s="6"/>
      <c r="Q80" s="6"/>
      <c r="R80" s="6"/>
      <c r="S80" s="6"/>
      <c r="T80" s="6"/>
      <c r="U80" s="6"/>
      <c r="V80" s="6"/>
      <c r="W80" s="6"/>
      <c r="X80" s="6"/>
      <c r="Z80" s="331"/>
      <c r="AA80" s="331"/>
      <c r="AD80" s="331"/>
    </row>
    <row r="84" spans="23:25" ht="14.4">
      <c r="W84" s="595"/>
      <c r="X84" s="595"/>
      <c r="Y84" s="328">
        <f>'A-2 Prior Year'!S62</f>
        <v>733821991</v>
      </c>
    </row>
    <row r="85" spans="23:25" ht="14.4">
      <c r="W85" s="595"/>
      <c r="X85" s="595"/>
      <c r="Y85" s="328">
        <f>Y64-Y84</f>
        <v>0</v>
      </c>
    </row>
  </sheetData>
  <mergeCells count="17">
    <mergeCell ref="F7:G7"/>
    <mergeCell ref="I7:J7"/>
    <mergeCell ref="I8:J8"/>
    <mergeCell ref="A70:K70"/>
    <mergeCell ref="R9:S9"/>
    <mergeCell ref="R8:S8"/>
    <mergeCell ref="F8:G8"/>
    <mergeCell ref="L8:M8"/>
    <mergeCell ref="O8:P8"/>
    <mergeCell ref="F9:G9"/>
    <mergeCell ref="I9:J9"/>
    <mergeCell ref="L9:M9"/>
    <mergeCell ref="O9:P9"/>
    <mergeCell ref="U8:V8"/>
    <mergeCell ref="B78:X79"/>
    <mergeCell ref="U9:V9"/>
    <mergeCell ref="X9:Y9"/>
  </mergeCells>
  <pageMargins left="0.7" right="0.7" top="0.75" bottom="0.75" header="0.55000000000000004" footer="0.55000000000000004"/>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59999389629810485"/>
  </sheetPr>
  <dimension ref="A1:AD68"/>
  <sheetViews>
    <sheetView showGridLines="0" view="pageBreakPreview" topLeftCell="E31" zoomScaleNormal="85" zoomScaleSheetLayoutView="100" workbookViewId="0">
      <selection activeCell="AC11" sqref="AC11:AC52"/>
    </sheetView>
  </sheetViews>
  <sheetFormatPr defaultColWidth="9.109375" defaultRowHeight="14.4"/>
  <cols>
    <col min="1" max="3" width="1.6640625" style="10" customWidth="1"/>
    <col min="4" max="4" width="46.6640625" style="10" customWidth="1"/>
    <col min="5" max="5" width="1.6640625" style="10" customWidth="1"/>
    <col min="6" max="6" width="1.6640625" style="289" customWidth="1"/>
    <col min="7" max="7" width="16" style="10" customWidth="1"/>
    <col min="8" max="9" width="1.6640625" style="289" customWidth="1"/>
    <col min="10" max="10" width="16" style="10" customWidth="1"/>
    <col min="11" max="12" width="1.6640625" style="289" customWidth="1"/>
    <col min="13" max="13" width="16" style="10" customWidth="1"/>
    <col min="14" max="14" width="1.6640625" style="10" customWidth="1"/>
    <col min="15" max="16" width="1.6640625" style="289" customWidth="1"/>
    <col min="17" max="17" width="16" style="10" customWidth="1"/>
    <col min="18" max="19" width="1.6640625" style="289" customWidth="1"/>
    <col min="20" max="20" width="16" style="10" customWidth="1"/>
    <col min="21" max="22" width="1.6640625" style="289" customWidth="1"/>
    <col min="23" max="23" width="16" style="10" customWidth="1"/>
    <col min="24" max="25" width="1.6640625" style="289" customWidth="1"/>
    <col min="26" max="26" width="16" style="15" customWidth="1"/>
    <col min="27" max="28" width="1.6640625" style="289" customWidth="1"/>
    <col min="29" max="29" width="16.6640625" style="10" bestFit="1" customWidth="1"/>
    <col min="30" max="30" width="12.88671875" style="10" customWidth="1"/>
    <col min="31" max="16384" width="9.109375" style="10"/>
  </cols>
  <sheetData>
    <row r="1" spans="1:29" s="270" customFormat="1" ht="21">
      <c r="A1" s="168" t="s">
        <v>494</v>
      </c>
      <c r="B1" s="96"/>
      <c r="C1" s="168"/>
      <c r="D1" s="97"/>
      <c r="E1" s="97"/>
      <c r="F1" s="97"/>
      <c r="G1" s="97"/>
      <c r="H1" s="97"/>
      <c r="I1" s="469"/>
      <c r="K1" s="469"/>
      <c r="L1" s="97"/>
      <c r="O1" s="272"/>
      <c r="P1" s="97"/>
      <c r="R1" s="272"/>
      <c r="S1" s="97"/>
      <c r="U1" s="272"/>
      <c r="V1" s="97"/>
      <c r="X1" s="272"/>
      <c r="Y1" s="469"/>
      <c r="Z1" s="436"/>
      <c r="AA1" s="469"/>
      <c r="AB1" s="469"/>
    </row>
    <row r="2" spans="1:29" s="270" customFormat="1" ht="21">
      <c r="A2" s="168" t="s">
        <v>495</v>
      </c>
      <c r="B2" s="437"/>
      <c r="C2" s="168"/>
      <c r="D2" s="97"/>
      <c r="E2" s="97"/>
      <c r="F2" s="97"/>
      <c r="G2" s="97"/>
      <c r="H2" s="97"/>
      <c r="I2" s="469"/>
      <c r="J2" s="97"/>
      <c r="K2" s="97"/>
      <c r="L2" s="97"/>
      <c r="M2" s="438"/>
      <c r="N2" s="438"/>
      <c r="O2" s="441"/>
      <c r="P2" s="97"/>
      <c r="Q2" s="438"/>
      <c r="R2" s="441"/>
      <c r="S2" s="97"/>
      <c r="T2" s="438"/>
      <c r="U2" s="441"/>
      <c r="V2" s="97"/>
      <c r="W2" s="438"/>
      <c r="X2" s="441"/>
      <c r="Y2" s="469"/>
      <c r="Z2" s="439"/>
      <c r="AA2" s="97"/>
      <c r="AB2" s="469"/>
      <c r="AC2" s="438"/>
    </row>
    <row r="3" spans="1:29" s="424" customFormat="1" ht="21">
      <c r="A3" s="992" t="s">
        <v>532</v>
      </c>
      <c r="B3" s="440"/>
      <c r="C3" s="992"/>
      <c r="D3" s="441"/>
      <c r="E3" s="441"/>
      <c r="F3" s="441"/>
      <c r="G3" s="441"/>
      <c r="H3" s="441"/>
      <c r="I3" s="470"/>
      <c r="J3" s="441"/>
      <c r="K3" s="441"/>
      <c r="L3" s="441"/>
      <c r="M3" s="414"/>
      <c r="N3" s="414"/>
      <c r="O3" s="441"/>
      <c r="P3" s="441"/>
      <c r="Q3" s="446"/>
      <c r="R3" s="441"/>
      <c r="S3" s="441"/>
      <c r="T3" s="414"/>
      <c r="U3" s="441"/>
      <c r="V3" s="441"/>
      <c r="W3" s="414"/>
      <c r="X3" s="441"/>
      <c r="Y3" s="441"/>
      <c r="Z3" s="442"/>
      <c r="AA3" s="470"/>
      <c r="AB3" s="441"/>
      <c r="AC3" s="446"/>
    </row>
    <row r="4" spans="1:29" s="270" customFormat="1" ht="21" thickBot="1">
      <c r="A4" s="432" t="s">
        <v>100</v>
      </c>
      <c r="B4" s="443"/>
      <c r="C4" s="443"/>
      <c r="D4" s="443"/>
      <c r="E4" s="640"/>
      <c r="F4" s="445"/>
      <c r="G4" s="435"/>
      <c r="H4" s="445"/>
      <c r="I4" s="640"/>
      <c r="J4" s="640"/>
      <c r="K4" s="640"/>
      <c r="L4" s="640"/>
      <c r="M4" s="444"/>
      <c r="N4" s="444"/>
      <c r="O4" s="640"/>
      <c r="P4" s="445"/>
      <c r="Q4" s="447"/>
      <c r="R4" s="640"/>
      <c r="S4" s="640"/>
      <c r="T4" s="444"/>
      <c r="U4" s="640"/>
      <c r="V4" s="640"/>
      <c r="W4" s="444"/>
      <c r="X4" s="640"/>
      <c r="Y4" s="644"/>
      <c r="Z4" s="644"/>
      <c r="AA4" s="640"/>
      <c r="AB4" s="644"/>
      <c r="AC4" s="447" t="s">
        <v>533</v>
      </c>
    </row>
    <row r="5" spans="1:29" ht="9.75" customHeight="1">
      <c r="C5" s="80"/>
      <c r="D5" s="99"/>
      <c r="E5" s="80"/>
      <c r="F5" s="273"/>
      <c r="G5" s="48"/>
      <c r="H5" s="273"/>
      <c r="J5" s="48"/>
      <c r="K5" s="273"/>
      <c r="L5" s="273"/>
      <c r="M5" s="48"/>
      <c r="N5" s="48"/>
      <c r="O5" s="274"/>
      <c r="P5" s="273"/>
      <c r="Q5" s="48"/>
      <c r="R5" s="274"/>
      <c r="S5" s="273"/>
      <c r="T5" s="48"/>
      <c r="U5" s="274"/>
      <c r="V5" s="273"/>
      <c r="W5" s="48"/>
      <c r="X5" s="274"/>
      <c r="AA5" s="273"/>
      <c r="AC5" s="48"/>
    </row>
    <row r="6" spans="1:29" s="6" customFormat="1" ht="15.75" customHeight="1">
      <c r="A6" s="275"/>
      <c r="C6" s="276"/>
      <c r="D6" s="277"/>
      <c r="E6" s="276"/>
      <c r="F6" s="69"/>
      <c r="G6" s="118"/>
      <c r="H6" s="990"/>
      <c r="I6" s="990"/>
      <c r="J6" s="118"/>
      <c r="K6" s="990"/>
      <c r="L6" s="990"/>
      <c r="M6" s="118"/>
      <c r="N6" s="118"/>
      <c r="O6" s="990"/>
      <c r="P6" s="990"/>
      <c r="Q6" s="118"/>
      <c r="R6" s="990"/>
      <c r="S6" s="1061" t="s">
        <v>534</v>
      </c>
      <c r="T6" s="1061"/>
      <c r="U6" s="990"/>
      <c r="V6" s="990"/>
      <c r="W6" s="118"/>
      <c r="X6" s="990"/>
      <c r="Y6" s="645"/>
      <c r="Z6" s="654"/>
      <c r="AA6" s="990"/>
      <c r="AB6" s="645"/>
      <c r="AC6" s="118"/>
    </row>
    <row r="7" spans="1:29" s="6" customFormat="1" ht="15" customHeight="1">
      <c r="A7" s="275"/>
      <c r="C7" s="276"/>
      <c r="D7" s="277"/>
      <c r="E7" s="276"/>
      <c r="F7" s="1117" t="s">
        <v>535</v>
      </c>
      <c r="G7" s="1117"/>
      <c r="H7" s="1117"/>
      <c r="I7" s="1117"/>
      <c r="J7" s="1117"/>
      <c r="K7" s="1117"/>
      <c r="L7" s="1117"/>
      <c r="M7" s="1117"/>
      <c r="N7" s="663"/>
      <c r="O7" s="990"/>
      <c r="P7" s="1061" t="s">
        <v>143</v>
      </c>
      <c r="Q7" s="1061"/>
      <c r="R7" s="990"/>
      <c r="S7" s="1061" t="s">
        <v>536</v>
      </c>
      <c r="T7" s="1061"/>
      <c r="U7" s="990"/>
      <c r="V7" s="990"/>
      <c r="W7" s="118"/>
      <c r="X7" s="990"/>
      <c r="Y7" s="645"/>
      <c r="Z7" s="654"/>
      <c r="AA7" s="990"/>
      <c r="AB7" s="645"/>
      <c r="AC7" s="118"/>
    </row>
    <row r="8" spans="1:29" s="6" customFormat="1" ht="15" customHeight="1">
      <c r="A8" s="275"/>
      <c r="C8" s="276"/>
      <c r="D8" s="277"/>
      <c r="E8" s="276"/>
      <c r="F8" s="1061" t="s">
        <v>537</v>
      </c>
      <c r="G8" s="1061"/>
      <c r="H8" s="990"/>
      <c r="I8" s="1061" t="s">
        <v>497</v>
      </c>
      <c r="J8" s="1061"/>
      <c r="K8" s="990"/>
      <c r="L8" s="1061" t="s">
        <v>538</v>
      </c>
      <c r="M8" s="1061"/>
      <c r="N8" s="990"/>
      <c r="O8" s="990"/>
      <c r="P8" s="1061" t="s">
        <v>539</v>
      </c>
      <c r="Q8" s="1061"/>
      <c r="R8" s="990"/>
      <c r="S8" s="1061" t="s">
        <v>438</v>
      </c>
      <c r="T8" s="1061"/>
      <c r="U8" s="990"/>
      <c r="V8" s="1061" t="s">
        <v>540</v>
      </c>
      <c r="W8" s="1061"/>
      <c r="X8" s="990"/>
      <c r="Y8" s="1061" t="s">
        <v>541</v>
      </c>
      <c r="Z8" s="1061" t="s">
        <v>542</v>
      </c>
      <c r="AA8" s="990"/>
      <c r="AB8" s="1061"/>
      <c r="AC8" s="1061"/>
    </row>
    <row r="9" spans="1:29" s="6" customFormat="1" ht="18">
      <c r="A9" s="278"/>
      <c r="B9" s="289"/>
      <c r="C9" s="630"/>
      <c r="D9" s="93"/>
      <c r="E9" s="279"/>
      <c r="F9" s="1062" t="s">
        <v>543</v>
      </c>
      <c r="G9" s="1062"/>
      <c r="H9" s="990"/>
      <c r="I9" s="1062" t="s">
        <v>105</v>
      </c>
      <c r="J9" s="1062"/>
      <c r="K9" s="990"/>
      <c r="L9" s="1062" t="s">
        <v>543</v>
      </c>
      <c r="M9" s="1062"/>
      <c r="N9" s="990"/>
      <c r="O9" s="990"/>
      <c r="P9" s="1062" t="s">
        <v>543</v>
      </c>
      <c r="Q9" s="1062"/>
      <c r="R9" s="990"/>
      <c r="S9" s="1062" t="s">
        <v>543</v>
      </c>
      <c r="T9" s="1062"/>
      <c r="U9" s="990"/>
      <c r="V9" s="1062" t="s">
        <v>543</v>
      </c>
      <c r="W9" s="1062"/>
      <c r="X9" s="990"/>
      <c r="Y9" s="1062" t="s">
        <v>543</v>
      </c>
      <c r="Z9" s="1062" t="s">
        <v>543</v>
      </c>
      <c r="AA9" s="990"/>
      <c r="AB9" s="1062" t="s">
        <v>544</v>
      </c>
      <c r="AC9" s="1062"/>
    </row>
    <row r="10" spans="1:29" ht="15.6">
      <c r="A10" s="194" t="s">
        <v>102</v>
      </c>
      <c r="C10" s="98"/>
      <c r="D10" s="99"/>
      <c r="E10" s="80"/>
      <c r="F10" s="273"/>
      <c r="G10" s="48"/>
      <c r="H10" s="273"/>
      <c r="J10" s="48"/>
      <c r="K10" s="273"/>
      <c r="L10" s="273"/>
      <c r="M10" s="48"/>
      <c r="N10" s="48"/>
      <c r="O10" s="274"/>
      <c r="P10" s="273"/>
      <c r="Q10" s="48"/>
      <c r="R10" s="274"/>
      <c r="S10" s="273"/>
      <c r="T10" s="48"/>
      <c r="U10" s="274"/>
      <c r="V10" s="273"/>
      <c r="W10" s="48"/>
      <c r="X10" s="274"/>
      <c r="Z10" s="48"/>
      <c r="AA10" s="273"/>
      <c r="AC10" s="48"/>
    </row>
    <row r="11" spans="1:29">
      <c r="A11" s="8"/>
      <c r="B11" s="10" t="s">
        <v>105</v>
      </c>
      <c r="C11" s="98"/>
      <c r="D11" s="99"/>
      <c r="E11" s="80"/>
      <c r="F11" s="646" t="s">
        <v>2</v>
      </c>
      <c r="G11" s="256">
        <v>360043</v>
      </c>
      <c r="H11" s="280"/>
      <c r="I11" s="646" t="s">
        <v>2</v>
      </c>
      <c r="J11" s="256">
        <v>1023344</v>
      </c>
      <c r="K11" s="280"/>
      <c r="L11" s="646" t="s">
        <v>2</v>
      </c>
      <c r="M11" s="256">
        <v>206524</v>
      </c>
      <c r="N11" s="256"/>
      <c r="O11" s="280"/>
      <c r="P11" s="646" t="s">
        <v>2</v>
      </c>
      <c r="Q11" s="256">
        <v>0</v>
      </c>
      <c r="R11" s="282"/>
      <c r="S11" s="646" t="s">
        <v>2</v>
      </c>
      <c r="T11" s="256">
        <v>4217300</v>
      </c>
      <c r="U11" s="280"/>
      <c r="V11" s="646" t="s">
        <v>2</v>
      </c>
      <c r="W11" s="256">
        <v>0</v>
      </c>
      <c r="X11" s="280"/>
      <c r="Y11" s="646" t="s">
        <v>2</v>
      </c>
      <c r="Z11" s="256">
        <v>0</v>
      </c>
      <c r="AA11" s="281"/>
      <c r="AB11" s="646" t="s">
        <v>2</v>
      </c>
      <c r="AC11" s="256">
        <f>W11+T11+Q11+J11+G11+Z11+M11</f>
        <v>5807211</v>
      </c>
    </row>
    <row r="12" spans="1:29" ht="16.2">
      <c r="A12" s="8"/>
      <c r="B12" s="10" t="s">
        <v>545</v>
      </c>
      <c r="C12" s="98"/>
      <c r="D12" s="99"/>
      <c r="E12" s="80"/>
      <c r="F12" s="646"/>
      <c r="G12" s="335">
        <v>1017662</v>
      </c>
      <c r="H12" s="642"/>
      <c r="I12" s="290"/>
      <c r="J12" s="335">
        <v>4242894</v>
      </c>
      <c r="K12" s="642"/>
      <c r="L12" s="290"/>
      <c r="M12" s="88">
        <v>702162</v>
      </c>
      <c r="N12" s="88"/>
      <c r="O12" s="280"/>
      <c r="P12" s="646"/>
      <c r="Q12" s="256"/>
      <c r="R12" s="282"/>
      <c r="S12" s="646"/>
      <c r="T12" s="256"/>
      <c r="U12" s="280"/>
      <c r="V12" s="646"/>
      <c r="W12" s="256"/>
      <c r="X12" s="280"/>
      <c r="Y12" s="646"/>
      <c r="Z12" s="256"/>
      <c r="AA12" s="281"/>
      <c r="AB12" s="646"/>
      <c r="AC12" s="256">
        <f>W12+T12+Q12+J12+G12+Z12+M12</f>
        <v>5962718</v>
      </c>
    </row>
    <row r="13" spans="1:29">
      <c r="A13" s="8"/>
      <c r="B13" s="10" t="s">
        <v>109</v>
      </c>
      <c r="C13" s="98"/>
      <c r="D13" s="99"/>
      <c r="E13" s="80"/>
      <c r="F13" s="643"/>
      <c r="G13" s="225">
        <v>125</v>
      </c>
      <c r="H13" s="280"/>
      <c r="I13" s="283"/>
      <c r="J13" s="225"/>
      <c r="K13" s="283"/>
      <c r="L13" s="283"/>
      <c r="M13" s="225"/>
      <c r="N13" s="225"/>
      <c r="O13" s="284"/>
      <c r="P13" s="283"/>
      <c r="Q13" s="225"/>
      <c r="R13" s="284"/>
      <c r="S13" s="283"/>
      <c r="T13" s="225"/>
      <c r="U13" s="284"/>
      <c r="V13" s="283"/>
      <c r="W13" s="225"/>
      <c r="X13" s="284"/>
      <c r="Y13" s="581"/>
      <c r="Z13" s="47"/>
      <c r="AA13" s="283"/>
      <c r="AB13" s="581"/>
      <c r="AC13" s="256">
        <f>W13+T13+Q13+J13+G13+Z13+M13</f>
        <v>125</v>
      </c>
    </row>
    <row r="14" spans="1:29">
      <c r="A14" s="8"/>
      <c r="B14" s="10" t="s">
        <v>110</v>
      </c>
      <c r="C14" s="98"/>
      <c r="D14" s="99"/>
      <c r="E14" s="80"/>
      <c r="F14" s="643"/>
      <c r="G14" s="225">
        <v>13322</v>
      </c>
      <c r="H14" s="280"/>
      <c r="I14" s="283"/>
      <c r="J14" s="225"/>
      <c r="K14" s="283"/>
      <c r="L14" s="283"/>
      <c r="M14" s="225"/>
      <c r="N14" s="225"/>
      <c r="O14" s="284"/>
      <c r="P14" s="283"/>
      <c r="Q14" s="225"/>
      <c r="R14" s="284"/>
      <c r="S14" s="283"/>
      <c r="T14" s="225">
        <v>4844</v>
      </c>
      <c r="U14" s="284"/>
      <c r="V14" s="283"/>
      <c r="W14" s="225"/>
      <c r="X14" s="284"/>
      <c r="Y14" s="581"/>
      <c r="Z14" s="47"/>
      <c r="AA14" s="283"/>
      <c r="AB14" s="581"/>
      <c r="AC14" s="225">
        <f t="shared" ref="AC14:AC18" si="0">W14+T14+Q14+J14+G14+Z14+M14</f>
        <v>18166</v>
      </c>
    </row>
    <row r="15" spans="1:29">
      <c r="A15" s="8"/>
      <c r="B15" s="10" t="s">
        <v>113</v>
      </c>
      <c r="C15" s="98"/>
      <c r="D15" s="99"/>
      <c r="E15" s="80"/>
      <c r="F15" s="643"/>
      <c r="G15" s="225"/>
      <c r="H15" s="280"/>
      <c r="I15" s="283"/>
      <c r="J15" s="225"/>
      <c r="K15" s="283"/>
      <c r="L15" s="283"/>
      <c r="M15" s="225"/>
      <c r="N15" s="225"/>
      <c r="O15" s="284"/>
      <c r="P15" s="283"/>
      <c r="Q15" s="225">
        <v>7707942</v>
      </c>
      <c r="R15" s="284"/>
      <c r="S15" s="283"/>
      <c r="T15" s="225"/>
      <c r="U15" s="284"/>
      <c r="V15" s="283"/>
      <c r="W15" s="225"/>
      <c r="X15" s="284"/>
      <c r="Y15" s="581"/>
      <c r="Z15" s="47"/>
      <c r="AA15" s="283"/>
      <c r="AB15" s="581"/>
      <c r="AC15" s="225">
        <f t="shared" si="0"/>
        <v>7707942</v>
      </c>
    </row>
    <row r="16" spans="1:29">
      <c r="A16" s="8"/>
      <c r="B16" s="10" t="s">
        <v>546</v>
      </c>
      <c r="C16" s="98"/>
      <c r="D16" s="99"/>
      <c r="E16" s="80"/>
      <c r="F16" s="641"/>
      <c r="G16" s="188">
        <v>30</v>
      </c>
      <c r="H16" s="337"/>
      <c r="I16" s="585"/>
      <c r="J16" s="188"/>
      <c r="K16" s="284"/>
      <c r="L16" s="585"/>
      <c r="M16" s="188"/>
      <c r="N16" s="158"/>
      <c r="O16" s="284"/>
      <c r="P16" s="585"/>
      <c r="Q16" s="43">
        <v>1166</v>
      </c>
      <c r="R16" s="337"/>
      <c r="S16" s="585"/>
      <c r="T16" s="188"/>
      <c r="U16" s="284"/>
      <c r="V16" s="585"/>
      <c r="W16" s="188"/>
      <c r="X16" s="284"/>
      <c r="Y16" s="562"/>
      <c r="Z16" s="43"/>
      <c r="AA16" s="284"/>
      <c r="AB16" s="562"/>
      <c r="AC16" s="188">
        <f t="shared" si="0"/>
        <v>1196</v>
      </c>
    </row>
    <row r="17" spans="1:29" ht="10.5" customHeight="1">
      <c r="A17" s="250"/>
      <c r="C17" s="99"/>
      <c r="E17" s="80"/>
      <c r="F17" s="287"/>
      <c r="G17" s="255"/>
      <c r="H17" s="285"/>
      <c r="I17" s="285"/>
      <c r="J17" s="255"/>
      <c r="K17" s="285"/>
      <c r="L17" s="285"/>
      <c r="M17" s="255"/>
      <c r="N17" s="255"/>
      <c r="O17" s="286"/>
      <c r="P17" s="285"/>
      <c r="Q17" s="255"/>
      <c r="R17" s="286"/>
      <c r="S17" s="285"/>
      <c r="T17" s="255"/>
      <c r="U17" s="286"/>
      <c r="V17" s="285"/>
      <c r="W17" s="255"/>
      <c r="X17" s="286"/>
      <c r="Y17" s="581"/>
      <c r="Z17" s="90"/>
      <c r="AA17" s="285"/>
      <c r="AB17" s="581"/>
      <c r="AC17" s="255"/>
    </row>
    <row r="18" spans="1:29" ht="18" customHeight="1">
      <c r="C18" s="99" t="s">
        <v>24</v>
      </c>
      <c r="E18" s="80"/>
      <c r="F18" s="641"/>
      <c r="G18" s="271">
        <f>SUM(G11:G17)</f>
        <v>1391182</v>
      </c>
      <c r="H18" s="284"/>
      <c r="I18" s="585"/>
      <c r="J18" s="271">
        <f>SUM(J11:J17)</f>
        <v>5266238</v>
      </c>
      <c r="K18" s="284"/>
      <c r="L18" s="585"/>
      <c r="M18" s="271">
        <f>SUM(M11:M17)</f>
        <v>908686</v>
      </c>
      <c r="N18" s="158"/>
      <c r="O18" s="284"/>
      <c r="P18" s="585"/>
      <c r="Q18" s="271">
        <f>SUM(Q11:Q17)</f>
        <v>7709108</v>
      </c>
      <c r="R18" s="284"/>
      <c r="S18" s="585"/>
      <c r="T18" s="271">
        <f>SUM(T11:T17)</f>
        <v>4222144</v>
      </c>
      <c r="U18" s="284"/>
      <c r="V18" s="585"/>
      <c r="W18" s="271">
        <f>SUM(W11:W17)</f>
        <v>0</v>
      </c>
      <c r="X18" s="284"/>
      <c r="Y18" s="562"/>
      <c r="Z18" s="271">
        <v>0</v>
      </c>
      <c r="AA18" s="284"/>
      <c r="AB18" s="562"/>
      <c r="AC18" s="188">
        <f t="shared" si="0"/>
        <v>19497358</v>
      </c>
    </row>
    <row r="19" spans="1:29" ht="10.5" customHeight="1">
      <c r="A19" s="250"/>
      <c r="C19" s="99"/>
      <c r="E19" s="80"/>
      <c r="F19" s="288"/>
      <c r="G19" s="176"/>
      <c r="H19" s="286"/>
      <c r="I19" s="286"/>
      <c r="J19" s="176"/>
      <c r="K19" s="286"/>
      <c r="L19" s="286"/>
      <c r="M19" s="176"/>
      <c r="N19" s="176"/>
      <c r="O19" s="286"/>
      <c r="P19" s="286"/>
      <c r="Q19" s="176"/>
      <c r="R19" s="286"/>
      <c r="S19" s="286"/>
      <c r="T19" s="176"/>
      <c r="U19" s="286"/>
      <c r="V19" s="286"/>
      <c r="W19" s="176"/>
      <c r="X19" s="286"/>
      <c r="Y19" s="581"/>
      <c r="Z19" s="91"/>
      <c r="AA19" s="286"/>
      <c r="AB19" s="581"/>
      <c r="AC19" s="176"/>
    </row>
    <row r="20" spans="1:29" ht="15.6">
      <c r="A20" s="265" t="s">
        <v>115</v>
      </c>
      <c r="C20" s="98"/>
      <c r="D20" s="99"/>
      <c r="E20" s="80"/>
      <c r="F20" s="287"/>
      <c r="G20" s="255"/>
      <c r="H20" s="285"/>
      <c r="I20" s="285"/>
      <c r="J20" s="255"/>
      <c r="K20" s="285"/>
      <c r="L20" s="285"/>
      <c r="M20" s="255"/>
      <c r="N20" s="255"/>
      <c r="O20" s="286"/>
      <c r="P20" s="285"/>
      <c r="Q20" s="255"/>
      <c r="R20" s="286"/>
      <c r="S20" s="285"/>
      <c r="T20" s="255"/>
      <c r="U20" s="286"/>
      <c r="V20" s="285"/>
      <c r="W20" s="255"/>
      <c r="X20" s="286"/>
      <c r="Y20" s="581"/>
      <c r="Z20" s="90"/>
      <c r="AA20" s="285"/>
      <c r="AB20" s="581"/>
      <c r="AC20" s="255"/>
    </row>
    <row r="21" spans="1:29">
      <c r="A21" s="250"/>
      <c r="B21" s="80" t="s">
        <v>27</v>
      </c>
      <c r="C21" s="99"/>
      <c r="D21" s="80"/>
      <c r="E21" s="80"/>
      <c r="F21" s="643"/>
      <c r="G21" s="47">
        <v>148848</v>
      </c>
      <c r="H21" s="280"/>
      <c r="I21" s="283"/>
      <c r="J21" s="47">
        <v>489464</v>
      </c>
      <c r="K21" s="280"/>
      <c r="L21" s="283"/>
      <c r="M21" s="47">
        <v>71115</v>
      </c>
      <c r="N21" s="47"/>
      <c r="O21" s="280"/>
      <c r="P21" s="283"/>
      <c r="Q21" s="47">
        <v>135895</v>
      </c>
      <c r="R21" s="280"/>
      <c r="S21" s="283"/>
      <c r="T21" s="47">
        <v>70931</v>
      </c>
      <c r="U21" s="280"/>
      <c r="V21" s="283"/>
      <c r="W21" s="47">
        <v>67890</v>
      </c>
      <c r="X21" s="280"/>
      <c r="Y21" s="581"/>
      <c r="Z21" s="47">
        <v>4479</v>
      </c>
      <c r="AA21" s="283"/>
      <c r="AB21" s="581"/>
      <c r="AC21" s="225">
        <f t="shared" ref="AC21:AC40" si="1">W21+T21+Q21+J21+G21+Z21+M21</f>
        <v>988622</v>
      </c>
    </row>
    <row r="22" spans="1:29">
      <c r="A22" s="250"/>
      <c r="B22" s="80" t="s">
        <v>28</v>
      </c>
      <c r="C22" s="99"/>
      <c r="E22" s="80"/>
      <c r="F22" s="643"/>
      <c r="G22" s="47">
        <v>1374829</v>
      </c>
      <c r="H22" s="280"/>
      <c r="I22" s="283"/>
      <c r="J22" s="47">
        <v>3753769</v>
      </c>
      <c r="K22" s="280"/>
      <c r="L22" s="283"/>
      <c r="M22" s="47">
        <v>1315037</v>
      </c>
      <c r="N22" s="47"/>
      <c r="O22" s="280"/>
      <c r="P22" s="283"/>
      <c r="Q22" s="47">
        <v>5219052</v>
      </c>
      <c r="R22" s="280"/>
      <c r="S22" s="283"/>
      <c r="T22" s="47">
        <v>2133602</v>
      </c>
      <c r="U22" s="280"/>
      <c r="V22" s="283"/>
      <c r="W22" s="47">
        <v>668430</v>
      </c>
      <c r="X22" s="280"/>
      <c r="Y22" s="581"/>
      <c r="Z22" s="47"/>
      <c r="AA22" s="283"/>
      <c r="AB22" s="581"/>
      <c r="AC22" s="225">
        <f t="shared" si="1"/>
        <v>14464719</v>
      </c>
    </row>
    <row r="23" spans="1:29">
      <c r="A23" s="250"/>
      <c r="B23" s="80" t="s">
        <v>29</v>
      </c>
      <c r="C23" s="99"/>
      <c r="D23" s="80"/>
      <c r="E23" s="80"/>
      <c r="F23" s="643"/>
      <c r="G23" s="47">
        <v>447199</v>
      </c>
      <c r="H23" s="280"/>
      <c r="I23" s="283"/>
      <c r="J23" s="47">
        <v>1227791</v>
      </c>
      <c r="K23" s="280"/>
      <c r="L23" s="283"/>
      <c r="M23" s="47">
        <v>431959</v>
      </c>
      <c r="N23" s="47"/>
      <c r="O23" s="280"/>
      <c r="P23" s="283"/>
      <c r="Q23" s="47">
        <v>1331381</v>
      </c>
      <c r="R23" s="280"/>
      <c r="S23" s="283"/>
      <c r="T23" s="47">
        <v>717233</v>
      </c>
      <c r="U23" s="280"/>
      <c r="V23" s="283"/>
      <c r="W23" s="47">
        <v>271729</v>
      </c>
      <c r="X23" s="280"/>
      <c r="Y23" s="581"/>
      <c r="Z23" s="47"/>
      <c r="AA23" s="283"/>
      <c r="AB23" s="581"/>
      <c r="AC23" s="225">
        <f t="shared" si="1"/>
        <v>4427292</v>
      </c>
    </row>
    <row r="24" spans="1:29">
      <c r="A24" s="250"/>
      <c r="B24" s="80" t="s">
        <v>117</v>
      </c>
      <c r="C24" s="99"/>
      <c r="D24" s="80"/>
      <c r="E24" s="80"/>
      <c r="F24" s="643"/>
      <c r="G24" s="47">
        <v>6718</v>
      </c>
      <c r="H24" s="280"/>
      <c r="I24" s="283"/>
      <c r="J24" s="47">
        <v>27250</v>
      </c>
      <c r="K24" s="280"/>
      <c r="L24" s="283"/>
      <c r="M24" s="47">
        <v>3192</v>
      </c>
      <c r="N24" s="47"/>
      <c r="O24" s="280"/>
      <c r="P24" s="283"/>
      <c r="Q24" s="47">
        <v>30750</v>
      </c>
      <c r="R24" s="280"/>
      <c r="S24" s="283"/>
      <c r="T24" s="47">
        <v>7553</v>
      </c>
      <c r="U24" s="280"/>
      <c r="V24" s="283"/>
      <c r="W24" s="47">
        <v>3646</v>
      </c>
      <c r="X24" s="280"/>
      <c r="Y24" s="581"/>
      <c r="Z24" s="47"/>
      <c r="AA24" s="283"/>
      <c r="AB24" s="581"/>
      <c r="AC24" s="225">
        <f t="shared" si="1"/>
        <v>79109</v>
      </c>
    </row>
    <row r="25" spans="1:29">
      <c r="A25" s="250"/>
      <c r="B25" s="80" t="s">
        <v>118</v>
      </c>
      <c r="C25" s="99"/>
      <c r="E25" s="80"/>
      <c r="F25" s="643"/>
      <c r="G25" s="47">
        <v>30809</v>
      </c>
      <c r="H25" s="280"/>
      <c r="I25" s="283"/>
      <c r="J25" s="47">
        <v>4403</v>
      </c>
      <c r="K25" s="280"/>
      <c r="L25" s="283"/>
      <c r="M25" s="47">
        <v>6644</v>
      </c>
      <c r="N25" s="47"/>
      <c r="O25" s="280"/>
      <c r="P25" s="283"/>
      <c r="Q25" s="47">
        <v>35774</v>
      </c>
      <c r="R25" s="280"/>
      <c r="S25" s="283"/>
      <c r="T25" s="47">
        <v>19691</v>
      </c>
      <c r="U25" s="280"/>
      <c r="V25" s="283"/>
      <c r="W25" s="47">
        <v>1318</v>
      </c>
      <c r="X25" s="280"/>
      <c r="Y25" s="581"/>
      <c r="Z25" s="47">
        <v>749</v>
      </c>
      <c r="AA25" s="283"/>
      <c r="AB25" s="581"/>
      <c r="AC25" s="225">
        <f t="shared" si="1"/>
        <v>99388</v>
      </c>
    </row>
    <row r="26" spans="1:29">
      <c r="A26" s="250"/>
      <c r="B26" s="80" t="s">
        <v>119</v>
      </c>
      <c r="C26" s="99"/>
      <c r="E26" s="80"/>
      <c r="F26" s="643"/>
      <c r="G26" s="47">
        <v>33882</v>
      </c>
      <c r="H26" s="280"/>
      <c r="I26" s="283"/>
      <c r="J26" s="47">
        <v>98848</v>
      </c>
      <c r="K26" s="280"/>
      <c r="L26" s="283"/>
      <c r="M26" s="47">
        <v>2123</v>
      </c>
      <c r="N26" s="47"/>
      <c r="O26" s="280"/>
      <c r="P26" s="283"/>
      <c r="Q26" s="47">
        <v>-10082</v>
      </c>
      <c r="R26" s="280"/>
      <c r="S26" s="283"/>
      <c r="T26" s="47">
        <v>13226</v>
      </c>
      <c r="U26" s="280"/>
      <c r="V26" s="283"/>
      <c r="W26" s="47">
        <v>14746</v>
      </c>
      <c r="X26" s="280"/>
      <c r="Y26" s="581"/>
      <c r="Z26" s="47"/>
      <c r="AA26" s="283"/>
      <c r="AB26" s="581"/>
      <c r="AC26" s="225">
        <f t="shared" si="1"/>
        <v>152743</v>
      </c>
    </row>
    <row r="27" spans="1:29">
      <c r="A27" s="250"/>
      <c r="B27" s="80" t="s">
        <v>120</v>
      </c>
      <c r="C27" s="99"/>
      <c r="E27" s="80"/>
      <c r="F27" s="643"/>
      <c r="G27" s="47">
        <v>13359</v>
      </c>
      <c r="H27" s="280"/>
      <c r="I27" s="283"/>
      <c r="J27" s="47">
        <v>27587</v>
      </c>
      <c r="K27" s="280"/>
      <c r="L27" s="283"/>
      <c r="M27" s="47">
        <v>12801</v>
      </c>
      <c r="N27" s="47"/>
      <c r="O27" s="280"/>
      <c r="P27" s="283"/>
      <c r="Q27" s="47">
        <v>24932</v>
      </c>
      <c r="R27" s="280"/>
      <c r="S27" s="283"/>
      <c r="T27" s="47">
        <v>21774</v>
      </c>
      <c r="U27" s="280"/>
      <c r="V27" s="283"/>
      <c r="W27" s="47">
        <v>10680</v>
      </c>
      <c r="X27" s="280"/>
      <c r="Y27" s="581"/>
      <c r="Z27" s="47"/>
      <c r="AA27" s="283"/>
      <c r="AB27" s="581"/>
      <c r="AC27" s="225">
        <f t="shared" si="1"/>
        <v>111133</v>
      </c>
    </row>
    <row r="28" spans="1:29">
      <c r="A28" s="250"/>
      <c r="B28" s="80" t="s">
        <v>121</v>
      </c>
      <c r="C28" s="99"/>
      <c r="E28" s="80"/>
      <c r="F28" s="643"/>
      <c r="G28" s="47">
        <v>754</v>
      </c>
      <c r="H28" s="280"/>
      <c r="I28" s="283"/>
      <c r="J28" s="47">
        <v>219044</v>
      </c>
      <c r="K28" s="280"/>
      <c r="L28" s="283"/>
      <c r="M28" s="47">
        <v>1289</v>
      </c>
      <c r="N28" s="47"/>
      <c r="O28" s="280"/>
      <c r="P28" s="283"/>
      <c r="Q28" s="47">
        <v>1816</v>
      </c>
      <c r="R28" s="280"/>
      <c r="S28" s="283"/>
      <c r="T28" s="47">
        <v>506</v>
      </c>
      <c r="U28" s="284"/>
      <c r="V28" s="283"/>
      <c r="W28" s="47">
        <v>131</v>
      </c>
      <c r="X28" s="280"/>
      <c r="Y28" s="581"/>
      <c r="Z28" s="47"/>
      <c r="AA28" s="283"/>
      <c r="AB28" s="581"/>
      <c r="AC28" s="225">
        <f t="shared" si="1"/>
        <v>223540</v>
      </c>
    </row>
    <row r="29" spans="1:29">
      <c r="A29" s="250"/>
      <c r="B29" s="80" t="s">
        <v>122</v>
      </c>
      <c r="C29" s="99"/>
      <c r="E29" s="80"/>
      <c r="F29" s="643"/>
      <c r="G29" s="47">
        <v>14077</v>
      </c>
      <c r="H29" s="280"/>
      <c r="I29" s="283"/>
      <c r="J29" s="47">
        <v>21897</v>
      </c>
      <c r="K29" s="280"/>
      <c r="L29" s="283"/>
      <c r="M29" s="47">
        <v>9974</v>
      </c>
      <c r="N29" s="47"/>
      <c r="O29" s="280"/>
      <c r="P29" s="283"/>
      <c r="Q29" s="47">
        <v>74271</v>
      </c>
      <c r="R29" s="280"/>
      <c r="S29" s="283"/>
      <c r="T29" s="47">
        <v>30989</v>
      </c>
      <c r="U29" s="280"/>
      <c r="V29" s="283"/>
      <c r="W29" s="47">
        <v>12441</v>
      </c>
      <c r="X29" s="280"/>
      <c r="Y29" s="581"/>
      <c r="Z29" s="47">
        <v>300</v>
      </c>
      <c r="AA29" s="283"/>
      <c r="AB29" s="581"/>
      <c r="AC29" s="225">
        <f t="shared" si="1"/>
        <v>163949</v>
      </c>
    </row>
    <row r="30" spans="1:29" ht="13.2">
      <c r="A30" s="250"/>
      <c r="B30" s="80" t="s">
        <v>30</v>
      </c>
      <c r="C30" s="99"/>
      <c r="E30" s="80"/>
      <c r="F30" s="643"/>
      <c r="G30" s="225"/>
      <c r="H30" s="283"/>
      <c r="I30" s="283"/>
      <c r="J30" s="225"/>
      <c r="K30" s="283"/>
      <c r="L30" s="283"/>
      <c r="M30" s="225"/>
      <c r="N30" s="225"/>
      <c r="O30" s="284"/>
      <c r="P30" s="283"/>
      <c r="Q30" s="225"/>
      <c r="R30" s="284"/>
      <c r="S30" s="283"/>
      <c r="T30" s="225"/>
      <c r="U30" s="284"/>
      <c r="V30" s="283"/>
      <c r="W30" s="225"/>
      <c r="X30" s="284"/>
      <c r="Y30" s="581"/>
      <c r="Z30" s="47"/>
      <c r="AA30" s="283"/>
      <c r="AB30" s="581"/>
      <c r="AC30" s="225"/>
    </row>
    <row r="31" spans="1:29">
      <c r="A31" s="250"/>
      <c r="B31" s="80"/>
      <c r="C31" s="99" t="s">
        <v>513</v>
      </c>
      <c r="E31" s="80"/>
      <c r="F31" s="643"/>
      <c r="G31" s="225"/>
      <c r="H31" s="280"/>
      <c r="I31" s="283"/>
      <c r="J31" s="225"/>
      <c r="K31" s="283"/>
      <c r="L31" s="283"/>
      <c r="M31" s="225"/>
      <c r="N31" s="225"/>
      <c r="O31" s="284"/>
      <c r="P31" s="283"/>
      <c r="Q31" s="225"/>
      <c r="R31" s="284"/>
      <c r="S31" s="283"/>
      <c r="T31" s="47">
        <v>411278</v>
      </c>
      <c r="U31" s="280"/>
      <c r="V31" s="283"/>
      <c r="W31" s="225"/>
      <c r="X31" s="284"/>
      <c r="Y31" s="581"/>
      <c r="Z31" s="47"/>
      <c r="AA31" s="280"/>
      <c r="AB31" s="581"/>
      <c r="AC31" s="225">
        <f t="shared" si="1"/>
        <v>411278</v>
      </c>
    </row>
    <row r="32" spans="1:29">
      <c r="A32" s="250"/>
      <c r="B32" s="80" t="s">
        <v>31</v>
      </c>
      <c r="C32" s="99"/>
      <c r="E32" s="80"/>
      <c r="F32" s="643"/>
      <c r="G32" s="42">
        <v>15932</v>
      </c>
      <c r="H32" s="280"/>
      <c r="I32" s="283"/>
      <c r="J32" s="47">
        <v>2063884</v>
      </c>
      <c r="K32" s="280"/>
      <c r="L32" s="283"/>
      <c r="M32" s="47">
        <v>2414</v>
      </c>
      <c r="N32" s="47"/>
      <c r="O32" s="280"/>
      <c r="P32" s="283"/>
      <c r="Q32" s="47">
        <v>7192</v>
      </c>
      <c r="R32" s="280"/>
      <c r="S32" s="283"/>
      <c r="T32" s="47">
        <v>10415</v>
      </c>
      <c r="U32" s="280"/>
      <c r="V32" s="283"/>
      <c r="W32" s="47">
        <v>37929</v>
      </c>
      <c r="X32" s="280"/>
      <c r="Y32" s="581"/>
      <c r="Z32" s="47"/>
      <c r="AA32" s="283"/>
      <c r="AB32" s="581"/>
      <c r="AC32" s="225">
        <f t="shared" si="1"/>
        <v>2137766</v>
      </c>
    </row>
    <row r="33" spans="1:29">
      <c r="A33" s="250"/>
      <c r="B33" s="80" t="s">
        <v>32</v>
      </c>
      <c r="C33" s="99"/>
      <c r="E33" s="80"/>
      <c r="F33" s="643"/>
      <c r="G33" s="42">
        <v>7886</v>
      </c>
      <c r="H33" s="280"/>
      <c r="I33" s="283"/>
      <c r="J33" s="47">
        <v>713317</v>
      </c>
      <c r="K33" s="280"/>
      <c r="L33" s="283"/>
      <c r="M33" s="47">
        <v>9370</v>
      </c>
      <c r="N33" s="47"/>
      <c r="O33" s="280"/>
      <c r="P33" s="283"/>
      <c r="Q33" s="47">
        <v>276515</v>
      </c>
      <c r="R33" s="280"/>
      <c r="S33" s="283"/>
      <c r="T33" s="47">
        <v>19530</v>
      </c>
      <c r="U33" s="280"/>
      <c r="V33" s="283"/>
      <c r="W33" s="47">
        <v>18459</v>
      </c>
      <c r="X33" s="280"/>
      <c r="Y33" s="581"/>
      <c r="Z33" s="47"/>
      <c r="AA33" s="283"/>
      <c r="AB33" s="581"/>
      <c r="AC33" s="225">
        <f t="shared" si="1"/>
        <v>1045077</v>
      </c>
    </row>
    <row r="34" spans="1:29">
      <c r="A34" s="250"/>
      <c r="B34" s="80" t="s">
        <v>127</v>
      </c>
      <c r="C34" s="99"/>
      <c r="E34" s="80"/>
      <c r="F34" s="643"/>
      <c r="G34" s="42">
        <v>4452</v>
      </c>
      <c r="H34" s="280"/>
      <c r="I34" s="283"/>
      <c r="J34" s="47">
        <v>527</v>
      </c>
      <c r="K34" s="280"/>
      <c r="L34" s="283"/>
      <c r="M34" s="47">
        <v>245</v>
      </c>
      <c r="N34" s="47"/>
      <c r="O34" s="280"/>
      <c r="P34" s="283"/>
      <c r="Q34" s="47">
        <v>1009</v>
      </c>
      <c r="R34" s="280"/>
      <c r="S34" s="283"/>
      <c r="T34" s="47">
        <v>732</v>
      </c>
      <c r="U34" s="280"/>
      <c r="V34" s="283"/>
      <c r="W34" s="47">
        <v>285</v>
      </c>
      <c r="X34" s="280"/>
      <c r="Y34" s="581"/>
      <c r="Z34" s="47"/>
      <c r="AA34" s="283"/>
      <c r="AB34" s="581"/>
      <c r="AC34" s="225">
        <f t="shared" si="1"/>
        <v>7250</v>
      </c>
    </row>
    <row r="35" spans="1:29">
      <c r="A35" s="250"/>
      <c r="B35" s="80" t="s">
        <v>33</v>
      </c>
      <c r="C35" s="99"/>
      <c r="E35" s="80"/>
      <c r="F35" s="641"/>
      <c r="G35" s="43">
        <v>44085</v>
      </c>
      <c r="H35" s="280"/>
      <c r="I35" s="585"/>
      <c r="J35" s="43">
        <v>136007</v>
      </c>
      <c r="K35" s="280"/>
      <c r="L35" s="585"/>
      <c r="M35" s="43">
        <v>42892</v>
      </c>
      <c r="N35" s="42"/>
      <c r="O35" s="280"/>
      <c r="P35" s="585"/>
      <c r="Q35" s="43">
        <v>92941</v>
      </c>
      <c r="R35" s="280"/>
      <c r="S35" s="585"/>
      <c r="T35" s="43">
        <v>69653</v>
      </c>
      <c r="U35" s="280"/>
      <c r="V35" s="585"/>
      <c r="W35" s="43">
        <v>32354</v>
      </c>
      <c r="X35" s="280"/>
      <c r="Y35" s="562"/>
      <c r="Z35" s="271">
        <v>0</v>
      </c>
      <c r="AA35" s="284"/>
      <c r="AB35" s="562"/>
      <c r="AC35" s="188">
        <f t="shared" si="1"/>
        <v>417932</v>
      </c>
    </row>
    <row r="36" spans="1:29" hidden="1">
      <c r="A36" s="250"/>
      <c r="B36" s="80" t="s">
        <v>128</v>
      </c>
      <c r="C36" s="99"/>
      <c r="E36" s="80"/>
      <c r="F36" s="641"/>
      <c r="G36" s="43"/>
      <c r="H36" s="280"/>
      <c r="I36" s="585"/>
      <c r="J36" s="43"/>
      <c r="K36" s="280"/>
      <c r="L36" s="585"/>
      <c r="M36" s="43"/>
      <c r="N36" s="42"/>
      <c r="O36" s="280"/>
      <c r="P36" s="585"/>
      <c r="Q36" s="43"/>
      <c r="R36" s="280"/>
      <c r="S36" s="585"/>
      <c r="T36" s="43"/>
      <c r="U36" s="280"/>
      <c r="V36" s="585"/>
      <c r="W36" s="43"/>
      <c r="X36" s="280"/>
      <c r="Y36" s="562"/>
      <c r="Z36" s="271">
        <v>0</v>
      </c>
      <c r="AA36" s="284"/>
      <c r="AB36" s="562"/>
      <c r="AC36" s="188">
        <f t="shared" si="1"/>
        <v>0</v>
      </c>
    </row>
    <row r="37" spans="1:29" ht="13.2">
      <c r="A37" s="250"/>
      <c r="C37" s="99"/>
      <c r="E37" s="80"/>
      <c r="F37" s="287"/>
      <c r="G37" s="255"/>
      <c r="H37" s="285"/>
      <c r="I37" s="285"/>
      <c r="J37" s="255"/>
      <c r="K37" s="285"/>
      <c r="L37" s="285"/>
      <c r="M37" s="255"/>
      <c r="N37" s="255"/>
      <c r="O37" s="286"/>
      <c r="P37" s="285"/>
      <c r="Q37" s="255"/>
      <c r="R37" s="286"/>
      <c r="S37" s="285"/>
      <c r="T37" s="255"/>
      <c r="U37" s="286"/>
      <c r="V37" s="285"/>
      <c r="W37" s="255"/>
      <c r="X37" s="286"/>
      <c r="Y37" s="581"/>
      <c r="Z37" s="255"/>
      <c r="AA37" s="285"/>
      <c r="AB37" s="581"/>
      <c r="AC37" s="255"/>
    </row>
    <row r="38" spans="1:29" ht="13.2">
      <c r="C38" s="80" t="s">
        <v>35</v>
      </c>
      <c r="E38" s="80"/>
      <c r="F38" s="641"/>
      <c r="G38" s="271">
        <f>SUM(G21:G37)</f>
        <v>2142830</v>
      </c>
      <c r="H38" s="284"/>
      <c r="I38" s="585"/>
      <c r="J38" s="271">
        <f>SUM(J21:J37)</f>
        <v>8783788</v>
      </c>
      <c r="K38" s="284"/>
      <c r="L38" s="585"/>
      <c r="M38" s="271">
        <f>SUM(M21:M37)</f>
        <v>1909055</v>
      </c>
      <c r="N38" s="158"/>
      <c r="O38" s="284"/>
      <c r="P38" s="585"/>
      <c r="Q38" s="271">
        <f>SUM(Q21:Q37)</f>
        <v>7221446</v>
      </c>
      <c r="R38" s="284"/>
      <c r="S38" s="585"/>
      <c r="T38" s="271">
        <f>SUM(T21:T37)</f>
        <v>3527113</v>
      </c>
      <c r="U38" s="284"/>
      <c r="V38" s="585"/>
      <c r="W38" s="271">
        <f>SUM(W21:W37)</f>
        <v>1140038</v>
      </c>
      <c r="X38" s="284"/>
      <c r="Y38" s="562"/>
      <c r="Z38" s="271">
        <f>SUM(Z21:Z37)</f>
        <v>5528</v>
      </c>
      <c r="AA38" s="284"/>
      <c r="AB38" s="562"/>
      <c r="AC38" s="188">
        <f t="shared" si="1"/>
        <v>24729798</v>
      </c>
    </row>
    <row r="39" spans="1:29" ht="13.2">
      <c r="C39" s="99"/>
      <c r="E39" s="80"/>
      <c r="F39" s="643"/>
      <c r="G39" s="225"/>
      <c r="H39" s="283"/>
      <c r="I39" s="283"/>
      <c r="J39" s="225"/>
      <c r="K39" s="283"/>
      <c r="L39" s="283"/>
      <c r="M39" s="225"/>
      <c r="N39" s="225"/>
      <c r="O39" s="284"/>
      <c r="P39" s="283"/>
      <c r="Q39" s="225"/>
      <c r="R39" s="284"/>
      <c r="S39" s="283"/>
      <c r="T39" s="225"/>
      <c r="U39" s="284"/>
      <c r="V39" s="283"/>
      <c r="W39" s="225"/>
      <c r="X39" s="284"/>
      <c r="Y39" s="581"/>
      <c r="Z39" s="225"/>
      <c r="AA39" s="283"/>
      <c r="AB39" s="581"/>
      <c r="AC39" s="225"/>
    </row>
    <row r="40" spans="1:29" ht="13.2">
      <c r="C40" s="99"/>
      <c r="D40" s="80" t="s">
        <v>129</v>
      </c>
      <c r="E40" s="80"/>
      <c r="F40" s="641"/>
      <c r="G40" s="271">
        <f>G18-G38</f>
        <v>-751648</v>
      </c>
      <c r="H40" s="284"/>
      <c r="I40" s="585"/>
      <c r="J40" s="271">
        <f>J18-J38</f>
        <v>-3517550</v>
      </c>
      <c r="K40" s="284"/>
      <c r="L40" s="585"/>
      <c r="M40" s="271">
        <f>M18-M38</f>
        <v>-1000369</v>
      </c>
      <c r="N40" s="158"/>
      <c r="O40" s="284"/>
      <c r="P40" s="585"/>
      <c r="Q40" s="271">
        <f>Q18-Q38</f>
        <v>487662</v>
      </c>
      <c r="R40" s="284"/>
      <c r="S40" s="585"/>
      <c r="T40" s="271">
        <f>T18-T38</f>
        <v>695031</v>
      </c>
      <c r="U40" s="284"/>
      <c r="V40" s="585"/>
      <c r="W40" s="271">
        <f>W18-W38</f>
        <v>-1140038</v>
      </c>
      <c r="X40" s="284"/>
      <c r="Y40" s="562"/>
      <c r="Z40" s="271">
        <f>Z18-Z38</f>
        <v>-5528</v>
      </c>
      <c r="AA40" s="284"/>
      <c r="AB40" s="562"/>
      <c r="AC40" s="188">
        <f t="shared" si="1"/>
        <v>-5232440</v>
      </c>
    </row>
    <row r="41" spans="1:29" ht="12" customHeight="1">
      <c r="A41" s="98"/>
      <c r="C41" s="99"/>
      <c r="E41" s="80"/>
      <c r="F41" s="643"/>
      <c r="G41" s="225"/>
      <c r="H41" s="283"/>
      <c r="I41" s="283"/>
      <c r="J41" s="225"/>
      <c r="K41" s="283"/>
      <c r="L41" s="283"/>
      <c r="M41" s="225"/>
      <c r="N41" s="225"/>
      <c r="O41" s="284"/>
      <c r="P41" s="283"/>
      <c r="Q41" s="225"/>
      <c r="R41" s="284"/>
      <c r="S41" s="283"/>
      <c r="T41" s="225"/>
      <c r="U41" s="284"/>
      <c r="V41" s="283"/>
      <c r="W41" s="225"/>
      <c r="X41" s="284"/>
      <c r="Y41" s="581"/>
      <c r="Z41" s="225"/>
      <c r="AA41" s="283"/>
      <c r="AB41" s="581"/>
      <c r="AC41" s="225"/>
    </row>
    <row r="42" spans="1:29" ht="15.6">
      <c r="A42" s="265" t="s">
        <v>547</v>
      </c>
      <c r="C42" s="99"/>
      <c r="E42" s="80"/>
      <c r="F42" s="643"/>
      <c r="G42" s="225"/>
      <c r="H42" s="283"/>
      <c r="I42" s="283"/>
      <c r="J42" s="225"/>
      <c r="K42" s="283"/>
      <c r="L42" s="283"/>
      <c r="M42" s="225"/>
      <c r="N42" s="225"/>
      <c r="O42" s="284"/>
      <c r="P42" s="283"/>
      <c r="Q42" s="225"/>
      <c r="R42" s="284"/>
      <c r="S42" s="283"/>
      <c r="T42" s="225"/>
      <c r="U42" s="284"/>
      <c r="V42" s="283"/>
      <c r="W42" s="225"/>
      <c r="X42" s="284"/>
      <c r="Y42" s="581"/>
      <c r="Z42" s="225"/>
      <c r="AA42" s="283"/>
      <c r="AB42" s="581"/>
      <c r="AC42" s="225"/>
    </row>
    <row r="43" spans="1:29">
      <c r="A43" s="98"/>
      <c r="B43" s="10" t="s">
        <v>131</v>
      </c>
      <c r="C43" s="99"/>
      <c r="E43" s="80"/>
      <c r="F43" s="497"/>
      <c r="G43" s="158"/>
      <c r="H43" s="284"/>
      <c r="I43" s="284"/>
      <c r="J43" s="158"/>
      <c r="K43" s="284"/>
      <c r="L43" s="284"/>
      <c r="M43" s="657">
        <v>0</v>
      </c>
      <c r="N43" s="657"/>
      <c r="O43" s="284"/>
      <c r="P43" s="284"/>
      <c r="Q43" s="42">
        <v>864078</v>
      </c>
      <c r="R43" s="332"/>
      <c r="S43" s="284"/>
      <c r="T43" s="158"/>
      <c r="U43" s="284"/>
      <c r="V43" s="284"/>
      <c r="W43" s="42">
        <v>3392858</v>
      </c>
      <c r="X43" s="284"/>
      <c r="Y43" s="561"/>
      <c r="Z43" s="42">
        <v>250000</v>
      </c>
      <c r="AA43" s="284"/>
      <c r="AB43" s="561"/>
      <c r="AC43" s="225">
        <f t="shared" ref="AC43:AC46" si="2">W43+T43+Q43+J43+G43+Z43+M43</f>
        <v>4506936</v>
      </c>
    </row>
    <row r="44" spans="1:29">
      <c r="A44" s="98"/>
      <c r="B44" s="10" t="s">
        <v>39</v>
      </c>
      <c r="C44" s="99"/>
      <c r="E44" s="80"/>
      <c r="F44" s="497"/>
      <c r="G44" s="47">
        <v>199</v>
      </c>
      <c r="H44" s="280"/>
      <c r="I44" s="283"/>
      <c r="J44" s="47">
        <v>35</v>
      </c>
      <c r="K44" s="280"/>
      <c r="L44" s="283"/>
      <c r="M44" s="47">
        <v>770</v>
      </c>
      <c r="N44" s="47"/>
      <c r="O44" s="280"/>
      <c r="P44" s="283"/>
      <c r="Q44" s="47"/>
      <c r="R44" s="280"/>
      <c r="S44" s="283"/>
      <c r="T44" s="47">
        <v>206</v>
      </c>
      <c r="U44" s="280"/>
      <c r="V44" s="283"/>
      <c r="W44" s="656">
        <v>0</v>
      </c>
      <c r="X44" s="280"/>
      <c r="Y44" s="581"/>
      <c r="Z44" s="42"/>
      <c r="AA44" s="283"/>
      <c r="AB44" s="581"/>
      <c r="AC44" s="225">
        <f t="shared" si="2"/>
        <v>1210</v>
      </c>
    </row>
    <row r="45" spans="1:29" ht="13.2">
      <c r="A45" s="250"/>
      <c r="B45" s="10" t="s">
        <v>515</v>
      </c>
      <c r="C45" s="99"/>
      <c r="E45" s="80"/>
      <c r="F45" s="497"/>
      <c r="G45" s="158"/>
      <c r="H45" s="284"/>
      <c r="I45" s="284"/>
      <c r="J45" s="158"/>
      <c r="K45" s="284"/>
      <c r="L45" s="284"/>
      <c r="M45" s="158"/>
      <c r="N45" s="158"/>
      <c r="O45" s="284"/>
      <c r="P45" s="284"/>
      <c r="Q45" s="158"/>
      <c r="R45" s="284"/>
      <c r="S45" s="284"/>
      <c r="T45" s="158"/>
      <c r="U45" s="284"/>
      <c r="V45" s="284"/>
      <c r="W45" s="158"/>
      <c r="X45" s="284"/>
      <c r="Y45" s="581"/>
      <c r="Z45" s="42">
        <v>-250000</v>
      </c>
      <c r="AA45" s="284"/>
      <c r="AB45" s="581"/>
      <c r="AC45" s="225">
        <f t="shared" si="2"/>
        <v>-250000</v>
      </c>
    </row>
    <row r="46" spans="1:29">
      <c r="A46" s="250"/>
      <c r="B46" s="10" t="s">
        <v>133</v>
      </c>
      <c r="C46" s="99"/>
      <c r="E46" s="80"/>
      <c r="F46" s="641"/>
      <c r="G46" s="92">
        <v>172269</v>
      </c>
      <c r="H46" s="633"/>
      <c r="I46" s="641"/>
      <c r="J46" s="92">
        <v>591526</v>
      </c>
      <c r="K46" s="633"/>
      <c r="L46" s="641"/>
      <c r="M46" s="92">
        <v>102179</v>
      </c>
      <c r="N46" s="42"/>
      <c r="O46" s="284"/>
      <c r="P46" s="585"/>
      <c r="Q46" s="43"/>
      <c r="R46" s="280"/>
      <c r="S46" s="585"/>
      <c r="T46" s="43">
        <v>75000</v>
      </c>
      <c r="U46" s="284"/>
      <c r="V46" s="585"/>
      <c r="W46" s="43"/>
      <c r="X46" s="284"/>
      <c r="Y46" s="562"/>
      <c r="Z46" s="43"/>
      <c r="AA46" s="284"/>
      <c r="AB46" s="562"/>
      <c r="AC46" s="188">
        <f t="shared" si="2"/>
        <v>940974</v>
      </c>
    </row>
    <row r="47" spans="1:29" ht="13.2" hidden="1">
      <c r="A47" s="98"/>
      <c r="B47" s="10" t="s">
        <v>47</v>
      </c>
      <c r="C47" s="99"/>
      <c r="E47" s="80"/>
      <c r="F47" s="641"/>
      <c r="G47" s="188"/>
      <c r="H47" s="284"/>
      <c r="I47" s="585"/>
      <c r="J47" s="188"/>
      <c r="K47" s="284"/>
      <c r="L47" s="585"/>
      <c r="M47" s="188"/>
      <c r="N47" s="158"/>
      <c r="O47" s="284"/>
      <c r="P47" s="585"/>
      <c r="Q47" s="188"/>
      <c r="R47" s="284"/>
      <c r="S47" s="585"/>
      <c r="T47" s="188"/>
      <c r="U47" s="284"/>
      <c r="V47" s="585"/>
      <c r="W47" s="188"/>
      <c r="X47" s="284"/>
      <c r="Y47" s="562"/>
      <c r="Z47" s="188"/>
      <c r="AA47" s="284"/>
      <c r="AB47" s="562"/>
      <c r="AC47" s="188"/>
    </row>
    <row r="48" spans="1:29" ht="13.2">
      <c r="A48" s="98"/>
      <c r="C48" s="99"/>
      <c r="E48" s="80"/>
      <c r="F48" s="643"/>
      <c r="G48" s="225"/>
      <c r="H48" s="283"/>
      <c r="I48" s="283"/>
      <c r="J48" s="225"/>
      <c r="K48" s="283"/>
      <c r="L48" s="283"/>
      <c r="M48" s="225"/>
      <c r="N48" s="225"/>
      <c r="O48" s="284"/>
      <c r="P48" s="283"/>
      <c r="Q48" s="225"/>
      <c r="R48" s="284"/>
      <c r="S48" s="283"/>
      <c r="T48" s="225"/>
      <c r="U48" s="284"/>
      <c r="V48" s="283"/>
      <c r="W48" s="225"/>
      <c r="X48" s="284"/>
      <c r="Y48" s="581"/>
      <c r="Z48" s="225"/>
      <c r="AA48" s="283"/>
      <c r="AB48" s="581"/>
      <c r="AC48" s="225"/>
    </row>
    <row r="49" spans="1:30" ht="13.2">
      <c r="C49" s="10" t="s">
        <v>516</v>
      </c>
      <c r="E49" s="80"/>
      <c r="F49" s="641"/>
      <c r="G49" s="188">
        <f>SUM(G43:G48)</f>
        <v>172468</v>
      </c>
      <c r="H49" s="284"/>
      <c r="I49" s="585"/>
      <c r="J49" s="188">
        <f>SUM(J43:J48)</f>
        <v>591561</v>
      </c>
      <c r="K49" s="284"/>
      <c r="L49" s="585"/>
      <c r="M49" s="188">
        <f>SUM(M43:M48)</f>
        <v>102949</v>
      </c>
      <c r="N49" s="158"/>
      <c r="O49" s="284"/>
      <c r="P49" s="585"/>
      <c r="Q49" s="188">
        <f>SUM(Q43:Q48)</f>
        <v>864078</v>
      </c>
      <c r="R49" s="284"/>
      <c r="S49" s="585"/>
      <c r="T49" s="188">
        <f>SUM(T43:T48)</f>
        <v>75206</v>
      </c>
      <c r="U49" s="284"/>
      <c r="V49" s="585"/>
      <c r="W49" s="188">
        <f>SUM(W43:W48)</f>
        <v>3392858</v>
      </c>
      <c r="X49" s="284"/>
      <c r="Y49" s="562"/>
      <c r="Z49" s="188">
        <f>SUM(Z43:Z48)</f>
        <v>0</v>
      </c>
      <c r="AA49" s="284"/>
      <c r="AB49" s="562"/>
      <c r="AC49" s="188">
        <f t="shared" ref="AC49" si="3">W49+T49+Q49+J49+G49+Z49+M49</f>
        <v>5199120</v>
      </c>
    </row>
    <row r="50" spans="1:30" ht="13.2">
      <c r="C50" s="99"/>
      <c r="D50" s="80"/>
      <c r="E50" s="80"/>
      <c r="F50" s="643"/>
      <c r="G50" s="225"/>
      <c r="H50" s="283"/>
      <c r="I50" s="283"/>
      <c r="J50" s="225"/>
      <c r="K50" s="283"/>
      <c r="L50" s="283"/>
      <c r="M50" s="225"/>
      <c r="N50" s="225"/>
      <c r="O50" s="284"/>
      <c r="P50" s="283"/>
      <c r="Q50" s="225"/>
      <c r="R50" s="284"/>
      <c r="S50" s="283"/>
      <c r="T50" s="225"/>
      <c r="U50" s="284"/>
      <c r="V50" s="283"/>
      <c r="W50" s="225"/>
      <c r="X50" s="284"/>
      <c r="Y50" s="581"/>
      <c r="Z50" s="225"/>
      <c r="AA50" s="283"/>
      <c r="AB50" s="581"/>
      <c r="AC50" s="225"/>
    </row>
    <row r="51" spans="1:30" ht="13.2">
      <c r="A51" s="6"/>
      <c r="D51" s="624" t="s">
        <v>517</v>
      </c>
      <c r="E51" s="80"/>
      <c r="F51" s="643"/>
      <c r="G51" s="225"/>
      <c r="H51" s="283"/>
      <c r="I51" s="283"/>
      <c r="J51" s="225"/>
      <c r="K51" s="283"/>
      <c r="L51" s="283"/>
      <c r="M51" s="225"/>
      <c r="N51" s="225"/>
      <c r="O51" s="284"/>
      <c r="P51" s="283"/>
      <c r="Q51" s="225"/>
      <c r="R51" s="284"/>
      <c r="S51" s="283"/>
      <c r="T51" s="225"/>
      <c r="U51" s="284"/>
      <c r="V51" s="283"/>
      <c r="W51" s="225"/>
      <c r="X51" s="284"/>
      <c r="Y51" s="581"/>
      <c r="Z51" s="225"/>
      <c r="AA51" s="283"/>
      <c r="AB51" s="581"/>
      <c r="AC51" s="225"/>
    </row>
    <row r="52" spans="1:30" ht="16.2" thickBot="1">
      <c r="D52" s="627" t="s">
        <v>548</v>
      </c>
      <c r="E52" s="62"/>
      <c r="F52" s="647" t="s">
        <v>2</v>
      </c>
      <c r="G52" s="625">
        <f>G49+G40</f>
        <v>-579180</v>
      </c>
      <c r="H52" s="284"/>
      <c r="I52" s="647" t="s">
        <v>2</v>
      </c>
      <c r="J52" s="625">
        <f>J49+J40</f>
        <v>-2925989</v>
      </c>
      <c r="K52" s="284"/>
      <c r="L52" s="647" t="s">
        <v>2</v>
      </c>
      <c r="M52" s="625">
        <f>M49+M40</f>
        <v>-897420</v>
      </c>
      <c r="N52" s="158"/>
      <c r="O52" s="284"/>
      <c r="P52" s="647" t="s">
        <v>2</v>
      </c>
      <c r="Q52" s="625">
        <f>Q49+Q40</f>
        <v>1351740</v>
      </c>
      <c r="R52" s="284"/>
      <c r="S52" s="647" t="s">
        <v>2</v>
      </c>
      <c r="T52" s="625">
        <f>T49+T40</f>
        <v>770237</v>
      </c>
      <c r="U52" s="284"/>
      <c r="V52" s="647" t="s">
        <v>2</v>
      </c>
      <c r="W52" s="625">
        <f>W49+W40</f>
        <v>2252820</v>
      </c>
      <c r="X52" s="284"/>
      <c r="Y52" s="647" t="s">
        <v>2</v>
      </c>
      <c r="Z52" s="625">
        <f>Z49+Z40</f>
        <v>-5528</v>
      </c>
      <c r="AA52" s="284"/>
      <c r="AB52" s="647" t="s">
        <v>2</v>
      </c>
      <c r="AC52" s="625">
        <f>AC49+AC40</f>
        <v>-33320</v>
      </c>
      <c r="AD52" s="56">
        <f>SUM(C52:Z52)</f>
        <v>-33320</v>
      </c>
    </row>
    <row r="53" spans="1:30" ht="9" customHeight="1" thickTop="1">
      <c r="A53" s="80"/>
      <c r="B53" s="80"/>
      <c r="C53" s="99"/>
      <c r="D53" s="80"/>
      <c r="E53" s="62"/>
      <c r="F53" s="287"/>
      <c r="G53" s="90"/>
      <c r="H53" s="287"/>
      <c r="I53" s="287"/>
      <c r="J53" s="90"/>
      <c r="K53" s="287"/>
      <c r="L53" s="287"/>
      <c r="M53" s="90"/>
      <c r="N53" s="90"/>
      <c r="O53" s="288"/>
      <c r="P53" s="287"/>
      <c r="Q53" s="90"/>
      <c r="R53" s="288"/>
      <c r="S53" s="287"/>
      <c r="T53" s="90"/>
      <c r="U53" s="288"/>
      <c r="V53" s="287"/>
      <c r="W53" s="90"/>
      <c r="X53" s="288"/>
      <c r="Z53" s="47"/>
      <c r="AA53" s="287"/>
      <c r="AC53" s="90"/>
    </row>
    <row r="54" spans="1:30" ht="13.2">
      <c r="A54" s="80"/>
      <c r="B54" s="80"/>
      <c r="C54" s="99"/>
      <c r="D54" s="80"/>
      <c r="E54" s="62"/>
      <c r="F54" s="287"/>
      <c r="G54" s="90"/>
      <c r="H54" s="287"/>
      <c r="I54" s="287"/>
      <c r="J54" s="90"/>
      <c r="K54" s="287"/>
      <c r="L54" s="287"/>
      <c r="M54" s="90"/>
      <c r="N54" s="90"/>
      <c r="O54" s="288"/>
      <c r="P54" s="287"/>
      <c r="Q54" s="90"/>
      <c r="R54" s="288"/>
      <c r="S54" s="287"/>
      <c r="T54" s="90"/>
      <c r="U54" s="288"/>
      <c r="V54" s="287"/>
      <c r="W54" s="90"/>
      <c r="X54" s="288"/>
      <c r="Z54" s="47"/>
      <c r="AA54" s="287"/>
      <c r="AC54" s="90"/>
    </row>
    <row r="55" spans="1:30" ht="13.2">
      <c r="A55" s="652" t="s">
        <v>94</v>
      </c>
      <c r="B55" s="652"/>
      <c r="C55" s="652"/>
      <c r="D55" s="652"/>
      <c r="E55" s="652"/>
      <c r="F55" s="652"/>
      <c r="G55" s="652"/>
      <c r="H55" s="652"/>
      <c r="J55" s="48"/>
      <c r="K55" s="273"/>
      <c r="L55" s="273"/>
      <c r="M55" s="48"/>
      <c r="N55" s="48"/>
      <c r="O55" s="274"/>
      <c r="P55" s="273"/>
      <c r="Q55" s="48"/>
      <c r="R55" s="274"/>
      <c r="S55" s="273"/>
      <c r="T55" s="48"/>
      <c r="U55" s="274"/>
      <c r="V55" s="273"/>
      <c r="W55" s="48"/>
      <c r="X55" s="274"/>
      <c r="Z55" s="42"/>
      <c r="AA55" s="273"/>
      <c r="AC55" s="48"/>
    </row>
    <row r="57" spans="1:30" ht="14.25" customHeight="1">
      <c r="A57" s="87">
        <v>1</v>
      </c>
      <c r="B57" s="1119" t="s">
        <v>549</v>
      </c>
      <c r="C57" s="1119"/>
      <c r="D57" s="1119"/>
      <c r="E57" s="1119"/>
      <c r="F57" s="1119"/>
      <c r="G57" s="1119"/>
      <c r="H57" s="1119"/>
      <c r="I57" s="1119"/>
      <c r="J57" s="1119"/>
      <c r="K57" s="1119"/>
      <c r="L57" s="1119"/>
      <c r="M57" s="1119"/>
      <c r="N57" s="1119"/>
      <c r="O57" s="1119"/>
      <c r="P57" s="1011"/>
      <c r="Z57" s="10"/>
    </row>
    <row r="58" spans="1:30" ht="15.6">
      <c r="A58" s="87"/>
      <c r="B58" s="1119"/>
      <c r="C58" s="1119"/>
      <c r="D58" s="1119"/>
      <c r="E58" s="1119"/>
      <c r="F58" s="1119"/>
      <c r="G58" s="1119"/>
      <c r="H58" s="1119"/>
      <c r="I58" s="1119"/>
      <c r="J58" s="1119"/>
      <c r="K58" s="1119"/>
      <c r="L58" s="1119"/>
      <c r="M58" s="1119"/>
      <c r="N58" s="1119"/>
      <c r="O58" s="1119"/>
      <c r="P58" s="1011"/>
      <c r="Z58" s="10"/>
    </row>
    <row r="59" spans="1:30" ht="15.6">
      <c r="A59" s="87"/>
      <c r="B59" s="1119"/>
      <c r="C59" s="1119"/>
      <c r="D59" s="1119"/>
      <c r="E59" s="1119"/>
      <c r="F59" s="1119"/>
      <c r="G59" s="1119"/>
      <c r="H59" s="1119"/>
      <c r="I59" s="1119"/>
      <c r="J59" s="1119"/>
      <c r="K59" s="1119"/>
      <c r="L59" s="1119"/>
      <c r="M59" s="1119"/>
      <c r="N59" s="1119"/>
      <c r="O59" s="1119"/>
      <c r="P59" s="1011"/>
      <c r="Z59" s="10"/>
    </row>
    <row r="60" spans="1:30" ht="15.6">
      <c r="A60" s="87">
        <v>2</v>
      </c>
      <c r="B60" s="659" t="s">
        <v>550</v>
      </c>
      <c r="C60" s="659"/>
      <c r="D60" s="659"/>
      <c r="E60" s="660"/>
      <c r="F60" s="660"/>
      <c r="G60" s="659"/>
      <c r="H60" s="660"/>
      <c r="I60" s="660"/>
      <c r="J60" s="659"/>
      <c r="K60" s="660"/>
      <c r="P60" s="660"/>
      <c r="Z60" s="10"/>
    </row>
    <row r="61" spans="1:30" ht="14.25" customHeight="1">
      <c r="A61" s="87">
        <v>3</v>
      </c>
      <c r="B61" s="1118" t="s">
        <v>551</v>
      </c>
      <c r="C61" s="1118"/>
      <c r="D61" s="1118"/>
      <c r="E61" s="1118"/>
      <c r="F61" s="1118"/>
      <c r="G61" s="1118"/>
      <c r="H61" s="1118"/>
      <c r="I61" s="1118"/>
      <c r="J61" s="1118"/>
      <c r="K61" s="1118"/>
      <c r="L61" s="1118"/>
      <c r="M61" s="1118"/>
      <c r="N61" s="1118"/>
      <c r="O61" s="1118"/>
      <c r="P61" s="1010"/>
      <c r="Z61" s="10"/>
    </row>
    <row r="62" spans="1:30" ht="14.25" customHeight="1">
      <c r="A62" s="87">
        <v>4</v>
      </c>
      <c r="B62" s="1118" t="s">
        <v>552</v>
      </c>
      <c r="C62" s="1118"/>
      <c r="D62" s="1118"/>
      <c r="E62" s="1118"/>
      <c r="F62" s="1118"/>
      <c r="G62" s="1118"/>
      <c r="H62" s="1118"/>
      <c r="I62" s="1118"/>
      <c r="J62" s="1118"/>
      <c r="K62" s="1118"/>
      <c r="L62" s="1118"/>
      <c r="M62" s="1118"/>
      <c r="N62" s="1118"/>
      <c r="O62" s="1118"/>
      <c r="P62" s="1010"/>
      <c r="Q62" s="289"/>
      <c r="R62" s="10"/>
      <c r="T62" s="289"/>
      <c r="U62" s="10"/>
      <c r="W62" s="289"/>
      <c r="X62" s="10"/>
      <c r="Z62" s="289"/>
      <c r="AA62" s="10"/>
      <c r="AC62" s="289"/>
    </row>
    <row r="63" spans="1:30" ht="13.2">
      <c r="B63" s="1118"/>
      <c r="C63" s="1118"/>
      <c r="D63" s="1118"/>
      <c r="E63" s="1118"/>
      <c r="F63" s="1118"/>
      <c r="G63" s="1118"/>
      <c r="H63" s="1118"/>
      <c r="I63" s="1118"/>
      <c r="J63" s="1118"/>
      <c r="K63" s="1118"/>
      <c r="L63" s="1118"/>
      <c r="M63" s="1118"/>
      <c r="N63" s="1118"/>
      <c r="O63" s="1118"/>
      <c r="P63" s="1010"/>
      <c r="Q63" s="289"/>
      <c r="R63" s="10"/>
      <c r="T63" s="289"/>
      <c r="U63" s="10"/>
      <c r="W63" s="289"/>
      <c r="X63" s="10"/>
      <c r="Z63" s="289"/>
      <c r="AA63" s="10"/>
      <c r="AC63" s="289"/>
    </row>
    <row r="64" spans="1:30" ht="13.2">
      <c r="B64" s="1118"/>
      <c r="C64" s="1118"/>
      <c r="D64" s="1118"/>
      <c r="E64" s="1118"/>
      <c r="F64" s="1118"/>
      <c r="G64" s="1118"/>
      <c r="H64" s="1118"/>
      <c r="I64" s="1118"/>
      <c r="J64" s="1118"/>
      <c r="K64" s="1118"/>
      <c r="L64" s="1118"/>
      <c r="M64" s="1118"/>
      <c r="N64" s="1118"/>
      <c r="O64" s="1118"/>
      <c r="P64" s="1010"/>
      <c r="Q64" s="289"/>
      <c r="R64" s="10"/>
      <c r="T64" s="289"/>
      <c r="U64" s="10"/>
      <c r="W64" s="289"/>
      <c r="X64" s="10"/>
      <c r="Z64" s="289"/>
      <c r="AA64" s="10"/>
      <c r="AC64" s="289"/>
    </row>
    <row r="65" spans="2:29" ht="13.2">
      <c r="B65" s="1118"/>
      <c r="C65" s="1118"/>
      <c r="D65" s="1118"/>
      <c r="E65" s="1118"/>
      <c r="F65" s="1118"/>
      <c r="G65" s="1118"/>
      <c r="H65" s="1118"/>
      <c r="I65" s="1118"/>
      <c r="J65" s="1118"/>
      <c r="K65" s="1118"/>
      <c r="L65" s="1118"/>
      <c r="M65" s="1118"/>
      <c r="N65" s="1118"/>
      <c r="O65" s="1118"/>
      <c r="P65" s="1010"/>
      <c r="Q65" s="289"/>
      <c r="R65" s="10"/>
      <c r="T65" s="289"/>
      <c r="U65" s="10"/>
      <c r="W65" s="289"/>
      <c r="X65" s="10"/>
      <c r="Z65" s="289"/>
      <c r="AA65" s="10"/>
      <c r="AC65" s="289"/>
    </row>
    <row r="66" spans="2:29">
      <c r="G66" s="653"/>
      <c r="H66" s="653"/>
      <c r="I66" s="292"/>
      <c r="J66" s="653"/>
      <c r="K66" s="292"/>
      <c r="L66" s="292"/>
      <c r="M66" s="653"/>
      <c r="N66" s="653"/>
      <c r="O66" s="293"/>
      <c r="P66" s="292"/>
      <c r="Q66" s="653"/>
      <c r="R66" s="293"/>
      <c r="S66" s="292"/>
      <c r="T66" s="653"/>
      <c r="U66" s="293"/>
      <c r="V66" s="292"/>
      <c r="W66" s="653"/>
      <c r="X66" s="293"/>
      <c r="AA66" s="292"/>
      <c r="AC66" s="653"/>
    </row>
    <row r="67" spans="2:29">
      <c r="G67" s="653"/>
      <c r="H67" s="653"/>
      <c r="I67" s="292"/>
      <c r="J67" s="653"/>
      <c r="K67" s="292"/>
      <c r="L67" s="292"/>
      <c r="M67" s="653"/>
      <c r="N67" s="653"/>
      <c r="O67" s="293"/>
      <c r="P67" s="292"/>
      <c r="Q67" s="653"/>
      <c r="R67" s="293"/>
      <c r="S67" s="292"/>
      <c r="T67" s="653"/>
      <c r="U67" s="293"/>
      <c r="V67" s="292"/>
      <c r="W67" s="653"/>
      <c r="X67" s="293"/>
      <c r="AA67" s="292"/>
      <c r="AC67" s="653"/>
    </row>
    <row r="68" spans="2:29">
      <c r="G68" s="653"/>
      <c r="H68" s="653"/>
      <c r="I68" s="292"/>
      <c r="J68" s="653"/>
      <c r="K68" s="292"/>
      <c r="L68" s="292"/>
      <c r="M68" s="653"/>
      <c r="N68" s="653"/>
      <c r="O68" s="293"/>
      <c r="P68" s="292"/>
      <c r="Q68" s="653"/>
      <c r="R68" s="293"/>
      <c r="S68" s="292"/>
      <c r="T68" s="653"/>
      <c r="U68" s="293"/>
      <c r="V68" s="292"/>
      <c r="W68" s="653"/>
      <c r="X68" s="293"/>
      <c r="AA68" s="292"/>
      <c r="AC68" s="653"/>
    </row>
  </sheetData>
  <mergeCells count="23">
    <mergeCell ref="AB8:AC8"/>
    <mergeCell ref="AB9:AC9"/>
    <mergeCell ref="S7:T7"/>
    <mergeCell ref="Y9:Z9"/>
    <mergeCell ref="P8:Q8"/>
    <mergeCell ref="V8:W8"/>
    <mergeCell ref="V9:W9"/>
    <mergeCell ref="S8:T8"/>
    <mergeCell ref="P9:Q9"/>
    <mergeCell ref="S9:T9"/>
    <mergeCell ref="Y8:Z8"/>
    <mergeCell ref="S6:T6"/>
    <mergeCell ref="P7:Q7"/>
    <mergeCell ref="F7:M7"/>
    <mergeCell ref="B62:O65"/>
    <mergeCell ref="B61:O61"/>
    <mergeCell ref="B57:O59"/>
    <mergeCell ref="F9:G9"/>
    <mergeCell ref="I9:J9"/>
    <mergeCell ref="L9:M9"/>
    <mergeCell ref="F8:G8"/>
    <mergeCell ref="I8:J8"/>
    <mergeCell ref="L8:M8"/>
  </mergeCells>
  <pageMargins left="0.7" right="0.7" top="0.75" bottom="0.75" header="0.55000000000000004" footer="0.55000000000000004"/>
  <pageSetup scale="69" fitToWidth="2" orientation="portrait" r:id="rId1"/>
  <colBreaks count="1" manualBreakCount="1">
    <brk id="15"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S58"/>
  <sheetViews>
    <sheetView showGridLines="0" view="pageBreakPreview" zoomScaleNormal="100" zoomScaleSheetLayoutView="100" workbookViewId="0">
      <selection activeCell="S5" sqref="S5"/>
    </sheetView>
  </sheetViews>
  <sheetFormatPr defaultColWidth="9.109375" defaultRowHeight="13.8"/>
  <cols>
    <col min="1" max="3" width="1.6640625" style="39" customWidth="1"/>
    <col min="4" max="4" width="56.44140625" style="39" customWidth="1"/>
    <col min="5" max="6" width="1.6640625" style="224" customWidth="1"/>
    <col min="7" max="7" width="11.5546875" style="134" bestFit="1" customWidth="1"/>
    <col min="8" max="9" width="1.6640625" style="224" customWidth="1"/>
    <col min="10" max="10" width="14" style="39" bestFit="1" customWidth="1"/>
    <col min="11" max="12" width="1.6640625" style="224" customWidth="1"/>
    <col min="13" max="13" width="14.88671875" style="39" customWidth="1"/>
    <col min="14" max="15" width="1.6640625" style="386" customWidth="1"/>
    <col min="16" max="16" width="14.44140625" style="39" customWidth="1"/>
    <col min="17" max="18" width="1.6640625" style="224" customWidth="1"/>
    <col min="19" max="19" width="14.33203125" style="39" customWidth="1"/>
    <col min="20" max="20" width="1.5546875" style="39" customWidth="1"/>
    <col min="21" max="16384" width="9.109375" style="39"/>
  </cols>
  <sheetData>
    <row r="1" spans="1:19" s="270" customFormat="1" ht="18" customHeight="1">
      <c r="A1" s="110" t="e">
        <f>#REF!</f>
        <v>#REF!</v>
      </c>
      <c r="B1" s="110"/>
      <c r="C1" s="110"/>
      <c r="D1" s="110"/>
      <c r="E1" s="384"/>
      <c r="F1" s="384"/>
      <c r="G1" s="110"/>
      <c r="H1" s="384"/>
      <c r="I1" s="384"/>
      <c r="J1" s="110"/>
      <c r="K1" s="384"/>
      <c r="L1" s="384"/>
      <c r="N1" s="470"/>
      <c r="O1" s="470"/>
      <c r="Q1" s="384"/>
      <c r="R1" s="384"/>
    </row>
    <row r="2" spans="1:19" s="270" customFormat="1" ht="18" customHeight="1">
      <c r="A2" s="168" t="s">
        <v>53</v>
      </c>
      <c r="B2" s="168"/>
      <c r="C2" s="168"/>
      <c r="D2" s="168"/>
      <c r="E2" s="384"/>
      <c r="F2" s="384"/>
      <c r="G2" s="420"/>
      <c r="H2" s="469"/>
      <c r="I2" s="469"/>
      <c r="J2" s="421"/>
      <c r="K2" s="469"/>
      <c r="L2" s="469"/>
      <c r="N2" s="470"/>
      <c r="O2" s="470"/>
      <c r="Q2" s="469"/>
      <c r="R2" s="469"/>
    </row>
    <row r="3" spans="1:19" s="424" customFormat="1" ht="18" customHeight="1">
      <c r="A3" s="1063" t="s">
        <v>54</v>
      </c>
      <c r="B3" s="1063"/>
      <c r="C3" s="1063"/>
      <c r="D3" s="1063"/>
      <c r="E3" s="272"/>
      <c r="F3" s="272"/>
      <c r="G3" s="423"/>
      <c r="H3" s="470"/>
      <c r="I3" s="470"/>
      <c r="J3" s="422"/>
      <c r="K3" s="470"/>
      <c r="L3" s="470"/>
      <c r="N3" s="470"/>
      <c r="O3" s="470"/>
      <c r="Q3" s="470"/>
      <c r="R3" s="470"/>
    </row>
    <row r="4" spans="1:19" s="411" customFormat="1" ht="19.5" customHeight="1" thickBot="1">
      <c r="A4" s="1064" t="s">
        <v>55</v>
      </c>
      <c r="B4" s="1064"/>
      <c r="C4" s="1064"/>
      <c r="D4" s="1064"/>
      <c r="E4" s="471"/>
      <c r="F4" s="471"/>
      <c r="G4" s="426"/>
      <c r="H4" s="471"/>
      <c r="I4" s="471"/>
      <c r="J4" s="427"/>
      <c r="K4" s="471"/>
      <c r="L4" s="471"/>
      <c r="M4" s="427"/>
      <c r="N4" s="471"/>
      <c r="O4" s="471"/>
      <c r="P4" s="427"/>
      <c r="Q4" s="471"/>
      <c r="R4" s="471"/>
      <c r="S4" s="427" t="s">
        <v>56</v>
      </c>
    </row>
    <row r="5" spans="1:19" s="129" customFormat="1" ht="15.6">
      <c r="A5" s="125"/>
      <c r="B5" s="125"/>
      <c r="C5" s="125"/>
      <c r="D5" s="126"/>
      <c r="E5" s="490"/>
      <c r="F5" s="490"/>
      <c r="G5" s="128"/>
      <c r="H5" s="491"/>
      <c r="I5" s="491"/>
      <c r="J5" s="127"/>
      <c r="K5" s="491"/>
      <c r="L5" s="491"/>
      <c r="N5" s="494"/>
      <c r="O5" s="494"/>
      <c r="Q5" s="491"/>
      <c r="R5" s="491"/>
    </row>
    <row r="6" spans="1:19" s="129" customFormat="1" ht="14.25" customHeight="1">
      <c r="A6" s="125"/>
      <c r="B6" s="125"/>
      <c r="C6" s="125"/>
      <c r="D6" s="126"/>
      <c r="E6" s="1065"/>
      <c r="F6" s="994"/>
      <c r="G6" s="115"/>
      <c r="H6" s="1065"/>
      <c r="I6" s="994"/>
      <c r="J6" s="118"/>
      <c r="K6" s="598"/>
      <c r="L6" s="1061" t="s">
        <v>57</v>
      </c>
      <c r="M6" s="1061"/>
      <c r="N6" s="598"/>
      <c r="O6" s="1061" t="s">
        <v>58</v>
      </c>
      <c r="P6" s="1061"/>
      <c r="Q6" s="491"/>
      <c r="R6" s="491"/>
      <c r="S6" s="118"/>
    </row>
    <row r="7" spans="1:19" s="129" customFormat="1" ht="14.25" customHeight="1">
      <c r="A7" s="125"/>
      <c r="B7" s="125"/>
      <c r="C7" s="125"/>
      <c r="D7" s="126"/>
      <c r="E7" s="1065"/>
      <c r="F7" s="1069" t="s">
        <v>59</v>
      </c>
      <c r="G7" s="1069"/>
      <c r="H7" s="1065"/>
      <c r="I7" s="1061" t="s">
        <v>60</v>
      </c>
      <c r="J7" s="1061"/>
      <c r="K7" s="598"/>
      <c r="L7" s="1061" t="s">
        <v>61</v>
      </c>
      <c r="M7" s="1061"/>
      <c r="N7" s="598"/>
      <c r="O7" s="1061" t="s">
        <v>62</v>
      </c>
      <c r="P7" s="1061"/>
      <c r="Q7" s="491"/>
      <c r="R7" s="491"/>
      <c r="S7" s="118"/>
    </row>
    <row r="8" spans="1:19" s="129" customFormat="1" ht="14.25" customHeight="1">
      <c r="A8" s="125"/>
      <c r="B8" s="125"/>
      <c r="C8" s="125"/>
      <c r="D8" s="126"/>
      <c r="E8" s="1065"/>
      <c r="F8" s="1070" t="s">
        <v>63</v>
      </c>
      <c r="G8" s="1070"/>
      <c r="H8" s="1065"/>
      <c r="I8" s="1062" t="s">
        <v>63</v>
      </c>
      <c r="J8" s="1062"/>
      <c r="K8" s="598"/>
      <c r="L8" s="1062" t="s">
        <v>64</v>
      </c>
      <c r="M8" s="1062"/>
      <c r="N8" s="598"/>
      <c r="O8" s="1062" t="s">
        <v>65</v>
      </c>
      <c r="P8" s="1062"/>
      <c r="Q8" s="491"/>
      <c r="R8" s="1062" t="s">
        <v>66</v>
      </c>
      <c r="S8" s="1062"/>
    </row>
    <row r="9" spans="1:19" ht="15" customHeight="1">
      <c r="A9" s="1067" t="s">
        <v>67</v>
      </c>
      <c r="B9" s="1068"/>
      <c r="C9" s="1068"/>
      <c r="D9" s="1068"/>
      <c r="E9" s="386"/>
      <c r="F9" s="386"/>
      <c r="G9" s="117"/>
      <c r="H9" s="386"/>
      <c r="I9" s="386"/>
      <c r="J9" s="117"/>
      <c r="K9" s="386"/>
      <c r="L9" s="386"/>
      <c r="Q9" s="386"/>
      <c r="R9" s="386"/>
    </row>
    <row r="10" spans="1:19" ht="12.75" customHeight="1">
      <c r="B10" s="12" t="s">
        <v>68</v>
      </c>
      <c r="C10" s="13"/>
      <c r="D10" s="13"/>
      <c r="E10" s="387"/>
      <c r="F10" s="387" t="s">
        <v>2</v>
      </c>
      <c r="G10" s="310">
        <v>5439938</v>
      </c>
      <c r="H10" s="395"/>
      <c r="I10" s="387" t="s">
        <v>2</v>
      </c>
      <c r="J10" s="310">
        <v>379659091</v>
      </c>
      <c r="K10" s="395"/>
      <c r="L10" s="387" t="s">
        <v>2</v>
      </c>
      <c r="M10" s="310">
        <v>0</v>
      </c>
      <c r="N10" s="395"/>
      <c r="O10" s="387" t="s">
        <v>2</v>
      </c>
      <c r="P10" s="310">
        <f>'I-1 Prior Year'!S12</f>
        <v>490842</v>
      </c>
      <c r="Q10" s="395"/>
      <c r="R10" s="387" t="s">
        <v>2</v>
      </c>
      <c r="S10" s="310">
        <f t="shared" ref="S10:S20" si="0">SUM(G10:P10)</f>
        <v>385589871</v>
      </c>
    </row>
    <row r="11" spans="1:19" ht="12.75" customHeight="1">
      <c r="B11" s="12" t="s">
        <v>69</v>
      </c>
      <c r="C11" s="13"/>
      <c r="D11" s="13"/>
      <c r="E11" s="388"/>
      <c r="F11" s="388"/>
      <c r="G11" s="665">
        <v>0</v>
      </c>
      <c r="H11" s="396"/>
      <c r="I11" s="396"/>
      <c r="J11" s="310">
        <v>232830450</v>
      </c>
      <c r="K11" s="396"/>
      <c r="L11" s="396"/>
      <c r="M11" s="310">
        <v>115607958</v>
      </c>
      <c r="N11" s="405"/>
      <c r="O11" s="405"/>
      <c r="P11" s="310">
        <f>'I-1 Prior Year'!S13</f>
        <v>3821317</v>
      </c>
      <c r="Q11" s="396"/>
      <c r="R11" s="396"/>
      <c r="S11" s="310">
        <f t="shared" si="0"/>
        <v>352259725</v>
      </c>
    </row>
    <row r="12" spans="1:19" s="111" customFormat="1" ht="12.75" customHeight="1">
      <c r="B12" s="80" t="s">
        <v>70</v>
      </c>
      <c r="C12" s="6"/>
      <c r="D12" s="6"/>
      <c r="E12" s="291"/>
      <c r="F12" s="291"/>
      <c r="G12" s="310">
        <v>37977</v>
      </c>
      <c r="H12" s="397"/>
      <c r="I12" s="397"/>
      <c r="J12" s="310">
        <v>30387232</v>
      </c>
      <c r="K12" s="397"/>
      <c r="L12" s="397"/>
      <c r="M12" s="308">
        <v>0</v>
      </c>
      <c r="N12" s="495"/>
      <c r="O12" s="284"/>
      <c r="P12" s="310">
        <f>'I-1 Prior Year'!S14</f>
        <v>15635</v>
      </c>
      <c r="Q12" s="397"/>
      <c r="R12" s="397"/>
      <c r="S12" s="310">
        <f t="shared" si="0"/>
        <v>30440844</v>
      </c>
    </row>
    <row r="13" spans="1:19" ht="12.75" customHeight="1">
      <c r="B13" s="12" t="s">
        <v>71</v>
      </c>
      <c r="C13" s="13"/>
      <c r="D13" s="13"/>
      <c r="E13" s="388"/>
      <c r="F13" s="388"/>
      <c r="G13" s="310"/>
      <c r="H13" s="396"/>
      <c r="I13" s="396"/>
      <c r="J13" s="310"/>
      <c r="K13" s="396"/>
      <c r="L13" s="396"/>
      <c r="M13" s="308"/>
      <c r="N13" s="495"/>
      <c r="O13" s="405"/>
      <c r="P13" s="310"/>
      <c r="Q13" s="396"/>
      <c r="R13" s="396"/>
      <c r="S13" s="310"/>
    </row>
    <row r="14" spans="1:19" ht="12.75" customHeight="1">
      <c r="B14" s="12"/>
      <c r="C14" s="13" t="s">
        <v>72</v>
      </c>
      <c r="D14" s="13"/>
      <c r="E14" s="388"/>
      <c r="F14" s="388"/>
      <c r="G14" s="310">
        <v>151455</v>
      </c>
      <c r="H14" s="396"/>
      <c r="I14" s="396"/>
      <c r="J14" s="308">
        <v>0</v>
      </c>
      <c r="K14" s="396"/>
      <c r="L14" s="396"/>
      <c r="M14" s="308">
        <v>0</v>
      </c>
      <c r="N14" s="495"/>
      <c r="O14" s="405"/>
      <c r="P14" s="308">
        <v>0</v>
      </c>
      <c r="Q14" s="396"/>
      <c r="R14" s="396"/>
      <c r="S14" s="310">
        <f t="shared" si="0"/>
        <v>151455</v>
      </c>
    </row>
    <row r="15" spans="1:19" ht="12.75" customHeight="1">
      <c r="B15" s="12"/>
      <c r="C15" s="13" t="s">
        <v>73</v>
      </c>
      <c r="D15" s="13"/>
      <c r="E15" s="388"/>
      <c r="F15" s="388"/>
      <c r="G15" s="310">
        <v>2485</v>
      </c>
      <c r="H15" s="396"/>
      <c r="I15" s="396"/>
      <c r="J15" s="310">
        <v>251947</v>
      </c>
      <c r="K15" s="396"/>
      <c r="L15" s="396"/>
      <c r="M15" s="310">
        <v>65397</v>
      </c>
      <c r="N15" s="405"/>
      <c r="O15" s="405"/>
      <c r="P15" s="310">
        <f>'I-1 Prior Year'!S15</f>
        <v>2732</v>
      </c>
      <c r="Q15" s="396"/>
      <c r="R15" s="396"/>
      <c r="S15" s="310">
        <f t="shared" si="0"/>
        <v>322561</v>
      </c>
    </row>
    <row r="16" spans="1:19" ht="12.75" customHeight="1">
      <c r="B16" s="12"/>
      <c r="C16" s="13" t="s">
        <v>74</v>
      </c>
      <c r="D16" s="13"/>
      <c r="E16" s="388"/>
      <c r="F16" s="388"/>
      <c r="G16" s="310">
        <v>76172</v>
      </c>
      <c r="H16" s="396"/>
      <c r="I16" s="396"/>
      <c r="J16" s="308">
        <v>0</v>
      </c>
      <c r="K16" s="405"/>
      <c r="L16" s="405"/>
      <c r="M16" s="308">
        <v>0</v>
      </c>
      <c r="N16" s="396"/>
      <c r="O16" s="396"/>
      <c r="P16" s="308">
        <v>0</v>
      </c>
      <c r="Q16" s="396"/>
      <c r="R16" s="396"/>
      <c r="S16" s="310">
        <f t="shared" si="0"/>
        <v>76172</v>
      </c>
    </row>
    <row r="17" spans="1:19" ht="12.75" customHeight="1">
      <c r="B17" s="12" t="s">
        <v>75</v>
      </c>
      <c r="C17" s="13"/>
      <c r="D17" s="13"/>
      <c r="E17" s="388"/>
      <c r="F17" s="388"/>
      <c r="G17" s="310">
        <v>113646</v>
      </c>
      <c r="H17" s="396"/>
      <c r="I17" s="396"/>
      <c r="J17" s="308">
        <v>0</v>
      </c>
      <c r="K17" s="396"/>
      <c r="L17" s="396"/>
      <c r="M17" s="308">
        <v>0</v>
      </c>
      <c r="N17" s="405"/>
      <c r="O17" s="405"/>
      <c r="P17" s="308">
        <v>0</v>
      </c>
      <c r="Q17" s="396"/>
      <c r="R17" s="396"/>
      <c r="S17" s="310">
        <f t="shared" si="0"/>
        <v>113646</v>
      </c>
    </row>
    <row r="18" spans="1:19" ht="12.75" customHeight="1">
      <c r="B18" s="12" t="s">
        <v>76</v>
      </c>
      <c r="C18" s="13"/>
      <c r="D18" s="13"/>
      <c r="E18" s="388"/>
      <c r="F18" s="388"/>
      <c r="G18" s="308">
        <v>0</v>
      </c>
      <c r="H18" s="396"/>
      <c r="I18" s="396"/>
      <c r="J18" s="308">
        <v>0</v>
      </c>
      <c r="K18" s="396"/>
      <c r="L18" s="396"/>
      <c r="M18" s="308">
        <v>0</v>
      </c>
      <c r="N18" s="405"/>
      <c r="O18" s="405"/>
      <c r="P18" s="310">
        <f>'I-1 Prior Year'!S16</f>
        <v>49095</v>
      </c>
      <c r="Q18" s="396"/>
      <c r="R18" s="396"/>
      <c r="S18" s="310">
        <f t="shared" si="0"/>
        <v>49095</v>
      </c>
    </row>
    <row r="19" spans="1:19" ht="12.75" customHeight="1">
      <c r="B19" s="12" t="s">
        <v>77</v>
      </c>
      <c r="C19" s="13"/>
      <c r="D19" s="13"/>
      <c r="E19" s="388"/>
      <c r="F19" s="388"/>
      <c r="G19" s="310">
        <v>28582</v>
      </c>
      <c r="H19" s="396"/>
      <c r="I19" s="396"/>
      <c r="J19" s="308">
        <v>0</v>
      </c>
      <c r="K19" s="396"/>
      <c r="L19" s="396"/>
      <c r="M19" s="308">
        <v>0</v>
      </c>
      <c r="N19" s="405"/>
      <c r="O19" s="405"/>
      <c r="P19" s="308">
        <v>0</v>
      </c>
      <c r="Q19" s="396"/>
      <c r="R19" s="396"/>
      <c r="S19" s="310">
        <f t="shared" si="0"/>
        <v>28582</v>
      </c>
    </row>
    <row r="20" spans="1:19" ht="12.75" customHeight="1">
      <c r="B20" s="12" t="s">
        <v>78</v>
      </c>
      <c r="C20" s="13"/>
      <c r="D20" s="13"/>
      <c r="E20" s="388"/>
      <c r="F20" s="389"/>
      <c r="G20" s="312">
        <v>8494</v>
      </c>
      <c r="H20" s="396"/>
      <c r="I20" s="398"/>
      <c r="J20" s="311">
        <v>0</v>
      </c>
      <c r="K20" s="396"/>
      <c r="L20" s="398"/>
      <c r="M20" s="311">
        <v>0</v>
      </c>
      <c r="N20" s="405"/>
      <c r="O20" s="401"/>
      <c r="P20" s="311">
        <v>0</v>
      </c>
      <c r="Q20" s="396"/>
      <c r="R20" s="398"/>
      <c r="S20" s="312">
        <f t="shared" si="0"/>
        <v>8494</v>
      </c>
    </row>
    <row r="21" spans="1:19" ht="9" customHeight="1">
      <c r="A21" s="12"/>
      <c r="B21" s="12"/>
      <c r="C21" s="12"/>
      <c r="D21" s="14"/>
      <c r="E21" s="388"/>
      <c r="F21" s="388"/>
      <c r="G21" s="321"/>
      <c r="H21" s="388"/>
      <c r="I21" s="388"/>
      <c r="J21" s="321"/>
      <c r="K21" s="388"/>
      <c r="L21" s="388"/>
      <c r="M21" s="321"/>
      <c r="N21" s="485"/>
      <c r="O21" s="485"/>
      <c r="P21" s="321"/>
      <c r="Q21" s="388"/>
      <c r="R21" s="388"/>
      <c r="S21" s="321"/>
    </row>
    <row r="22" spans="1:19" ht="13.5" customHeight="1">
      <c r="A22" s="12"/>
      <c r="B22" s="12"/>
      <c r="C22" s="12" t="s">
        <v>79</v>
      </c>
      <c r="D22" s="14"/>
      <c r="E22" s="485"/>
      <c r="F22" s="392"/>
      <c r="G22" s="312">
        <f>SUM(G10:G20)</f>
        <v>5858749</v>
      </c>
      <c r="H22" s="396"/>
      <c r="I22" s="398"/>
      <c r="J22" s="312">
        <f>SUM(J10:J20)</f>
        <v>643128720</v>
      </c>
      <c r="K22" s="396"/>
      <c r="L22" s="398"/>
      <c r="M22" s="312">
        <f>SUM(M10:M20)</f>
        <v>115673355</v>
      </c>
      <c r="N22" s="405"/>
      <c r="O22" s="401"/>
      <c r="P22" s="312">
        <f>SUM(P10:P20)</f>
        <v>4379621</v>
      </c>
      <c r="Q22" s="396"/>
      <c r="R22" s="398"/>
      <c r="S22" s="312">
        <f>SUM(S10:S20)</f>
        <v>769040445</v>
      </c>
    </row>
    <row r="23" spans="1:19" ht="9" customHeight="1">
      <c r="A23" s="12"/>
      <c r="B23" s="12"/>
      <c r="C23" s="12"/>
      <c r="D23" s="14"/>
      <c r="E23" s="388"/>
      <c r="F23" s="388"/>
      <c r="G23" s="322"/>
      <c r="H23" s="388"/>
      <c r="I23" s="388"/>
      <c r="J23" s="322"/>
      <c r="K23" s="388"/>
      <c r="L23" s="388"/>
      <c r="M23" s="322"/>
      <c r="N23" s="485"/>
      <c r="O23" s="485"/>
      <c r="P23" s="322"/>
      <c r="Q23" s="388"/>
      <c r="R23" s="388"/>
      <c r="S23" s="322"/>
    </row>
    <row r="24" spans="1:19" ht="15" customHeight="1">
      <c r="A24" s="119" t="s">
        <v>80</v>
      </c>
      <c r="B24" s="997"/>
      <c r="C24" s="997"/>
      <c r="D24" s="997"/>
      <c r="E24" s="388"/>
      <c r="F24" s="388"/>
      <c r="G24" s="322"/>
      <c r="H24" s="388"/>
      <c r="I24" s="388"/>
      <c r="J24" s="322"/>
      <c r="K24" s="388"/>
      <c r="L24" s="388"/>
      <c r="M24" s="322"/>
      <c r="N24" s="485"/>
      <c r="O24" s="485"/>
      <c r="P24" s="322"/>
      <c r="Q24" s="388"/>
      <c r="R24" s="388"/>
      <c r="S24" s="322"/>
    </row>
    <row r="25" spans="1:19" s="11" customFormat="1" ht="12.75" customHeight="1">
      <c r="B25" s="18" t="s">
        <v>81</v>
      </c>
      <c r="C25" s="12"/>
      <c r="D25" s="18"/>
      <c r="E25" s="388"/>
      <c r="F25" s="392"/>
      <c r="G25" s="312">
        <v>0</v>
      </c>
      <c r="H25" s="396"/>
      <c r="I25" s="398"/>
      <c r="J25" s="312">
        <v>37287242</v>
      </c>
      <c r="K25" s="396"/>
      <c r="L25" s="398"/>
      <c r="M25" s="312">
        <v>0</v>
      </c>
      <c r="N25" s="405"/>
      <c r="O25" s="401"/>
      <c r="P25" s="312">
        <f>'I-1 Prior Year'!S21</f>
        <v>0</v>
      </c>
      <c r="Q25" s="396"/>
      <c r="R25" s="398"/>
      <c r="S25" s="312">
        <f>SUM(G25:P25)</f>
        <v>37287242</v>
      </c>
    </row>
    <row r="26" spans="1:19" s="11" customFormat="1" ht="9" customHeight="1">
      <c r="A26" s="12"/>
      <c r="B26" s="12"/>
      <c r="C26" s="12"/>
      <c r="D26" s="14"/>
      <c r="E26" s="383"/>
      <c r="F26" s="383"/>
      <c r="G26" s="322"/>
      <c r="H26" s="383"/>
      <c r="I26" s="383"/>
      <c r="J26" s="322"/>
      <c r="K26" s="383"/>
      <c r="L26" s="383"/>
      <c r="M26" s="322"/>
      <c r="N26" s="485"/>
      <c r="O26" s="485"/>
      <c r="P26" s="322"/>
      <c r="Q26" s="383"/>
      <c r="R26" s="383"/>
      <c r="S26" s="322"/>
    </row>
    <row r="27" spans="1:19" s="11" customFormat="1" ht="13.5" customHeight="1" thickBot="1">
      <c r="A27" s="12"/>
      <c r="B27" s="12"/>
      <c r="C27" s="12" t="s">
        <v>82</v>
      </c>
      <c r="D27" s="14"/>
      <c r="E27" s="383"/>
      <c r="F27" s="393" t="s">
        <v>2</v>
      </c>
      <c r="G27" s="323">
        <f>+G22+G25</f>
        <v>5858749</v>
      </c>
      <c r="H27" s="396"/>
      <c r="I27" s="393" t="s">
        <v>2</v>
      </c>
      <c r="J27" s="323">
        <f>+J22+J25</f>
        <v>680415962</v>
      </c>
      <c r="K27" s="396"/>
      <c r="L27" s="393" t="s">
        <v>2</v>
      </c>
      <c r="M27" s="323">
        <f>+M22+M25</f>
        <v>115673355</v>
      </c>
      <c r="N27" s="405"/>
      <c r="O27" s="393" t="s">
        <v>2</v>
      </c>
      <c r="P27" s="323">
        <f>+P22+P25</f>
        <v>4379621</v>
      </c>
      <c r="Q27" s="396"/>
      <c r="R27" s="393" t="s">
        <v>2</v>
      </c>
      <c r="S27" s="323">
        <f>+S22+S25</f>
        <v>806327687</v>
      </c>
    </row>
    <row r="28" spans="1:19" ht="9" customHeight="1" thickTop="1">
      <c r="A28" s="12"/>
      <c r="B28" s="12"/>
      <c r="C28" s="12"/>
      <c r="D28" s="14"/>
      <c r="E28" s="383"/>
      <c r="F28" s="383"/>
      <c r="G28" s="322"/>
      <c r="H28" s="383"/>
      <c r="I28" s="383"/>
      <c r="J28" s="322"/>
      <c r="K28" s="383"/>
      <c r="L28" s="383"/>
      <c r="M28" s="322"/>
      <c r="N28" s="485"/>
      <c r="O28" s="485"/>
      <c r="P28" s="322"/>
      <c r="Q28" s="383"/>
      <c r="R28" s="383"/>
      <c r="S28" s="322"/>
    </row>
    <row r="29" spans="1:19" ht="15" customHeight="1">
      <c r="A29" s="996" t="s">
        <v>83</v>
      </c>
      <c r="B29" s="19"/>
      <c r="C29" s="19"/>
      <c r="D29" s="14"/>
      <c r="E29" s="383"/>
      <c r="F29" s="383"/>
      <c r="G29" s="321"/>
      <c r="H29" s="383"/>
      <c r="I29" s="383"/>
      <c r="J29" s="321"/>
      <c r="K29" s="383"/>
      <c r="L29" s="383"/>
      <c r="M29" s="321"/>
      <c r="N29" s="485"/>
      <c r="O29" s="485"/>
      <c r="P29" s="321"/>
      <c r="Q29" s="383"/>
      <c r="R29" s="383"/>
      <c r="S29" s="321"/>
    </row>
    <row r="30" spans="1:19" hidden="1">
      <c r="A30" s="12" t="s">
        <v>84</v>
      </c>
      <c r="B30" s="19"/>
      <c r="C30" s="19"/>
      <c r="D30" s="14"/>
      <c r="E30" s="383"/>
      <c r="F30" s="383"/>
      <c r="G30" s="321"/>
      <c r="H30" s="383"/>
      <c r="I30" s="383"/>
      <c r="J30" s="321"/>
      <c r="K30" s="383"/>
      <c r="L30" s="383"/>
      <c r="M30" s="321"/>
      <c r="N30" s="485"/>
      <c r="O30" s="485"/>
      <c r="P30" s="321"/>
      <c r="Q30" s="383"/>
      <c r="R30" s="383"/>
      <c r="S30" s="321"/>
    </row>
    <row r="31" spans="1:19" ht="12.75" customHeight="1">
      <c r="B31" s="995" t="s">
        <v>85</v>
      </c>
      <c r="C31" s="19"/>
      <c r="D31" s="14"/>
      <c r="E31" s="387"/>
      <c r="F31" s="387" t="s">
        <v>2</v>
      </c>
      <c r="G31" s="310">
        <v>570332</v>
      </c>
      <c r="H31" s="387"/>
      <c r="I31" s="387" t="s">
        <v>2</v>
      </c>
      <c r="J31" s="310">
        <v>189035</v>
      </c>
      <c r="K31" s="387"/>
      <c r="L31" s="387" t="s">
        <v>2</v>
      </c>
      <c r="M31" s="310">
        <v>0</v>
      </c>
      <c r="N31" s="496"/>
      <c r="O31" s="387" t="s">
        <v>2</v>
      </c>
      <c r="P31" s="310">
        <f>'I-1 Prior Year'!S27</f>
        <v>0</v>
      </c>
      <c r="Q31" s="387"/>
      <c r="R31" s="387" t="s">
        <v>2</v>
      </c>
      <c r="S31" s="310">
        <f t="shared" ref="S31:S34" si="1">SUM(G31:P31)</f>
        <v>759367</v>
      </c>
    </row>
    <row r="32" spans="1:19" s="111" customFormat="1" ht="12.75" customHeight="1">
      <c r="B32" s="80" t="s">
        <v>86</v>
      </c>
      <c r="C32" s="94"/>
      <c r="D32" s="108"/>
      <c r="E32" s="291"/>
      <c r="F32" s="291"/>
      <c r="G32" s="310">
        <v>37977</v>
      </c>
      <c r="H32" s="492"/>
      <c r="I32" s="291"/>
      <c r="J32" s="310">
        <v>30387232</v>
      </c>
      <c r="K32" s="492"/>
      <c r="L32" s="291"/>
      <c r="M32" s="308">
        <v>0</v>
      </c>
      <c r="N32" s="497"/>
      <c r="O32" s="291"/>
      <c r="P32" s="315">
        <f>'I-1 Prior Year'!S28</f>
        <v>15635</v>
      </c>
      <c r="Q32" s="492"/>
      <c r="R32" s="291"/>
      <c r="S32" s="310">
        <f t="shared" si="1"/>
        <v>30440844</v>
      </c>
    </row>
    <row r="33" spans="1:19" ht="12.75" customHeight="1">
      <c r="B33" s="18" t="s">
        <v>87</v>
      </c>
      <c r="C33" s="19"/>
      <c r="D33" s="14"/>
      <c r="E33" s="388"/>
      <c r="F33" s="388"/>
      <c r="G33" s="310">
        <v>65850</v>
      </c>
      <c r="H33" s="489"/>
      <c r="I33" s="388"/>
      <c r="J33" s="308">
        <v>0</v>
      </c>
      <c r="K33" s="489"/>
      <c r="L33" s="388"/>
      <c r="M33" s="308">
        <v>0</v>
      </c>
      <c r="N33" s="486"/>
      <c r="O33" s="388"/>
      <c r="P33" s="308">
        <v>0</v>
      </c>
      <c r="Q33" s="489"/>
      <c r="R33" s="388"/>
      <c r="S33" s="310">
        <f t="shared" si="1"/>
        <v>65850</v>
      </c>
    </row>
    <row r="34" spans="1:19" ht="12.75" customHeight="1">
      <c r="B34" s="18" t="s">
        <v>88</v>
      </c>
      <c r="C34" s="19"/>
      <c r="D34" s="14"/>
      <c r="E34" s="388"/>
      <c r="F34" s="398"/>
      <c r="G34" s="311">
        <v>0</v>
      </c>
      <c r="H34" s="489"/>
      <c r="I34" s="398"/>
      <c r="J34" s="312">
        <v>62795004</v>
      </c>
      <c r="K34" s="489"/>
      <c r="L34" s="398"/>
      <c r="M34" s="311">
        <v>0</v>
      </c>
      <c r="N34" s="486"/>
      <c r="O34" s="398"/>
      <c r="P34" s="311">
        <v>0</v>
      </c>
      <c r="Q34" s="489"/>
      <c r="R34" s="398"/>
      <c r="S34" s="312">
        <f t="shared" si="1"/>
        <v>62795004</v>
      </c>
    </row>
    <row r="35" spans="1:19" ht="9" customHeight="1">
      <c r="A35" s="12"/>
      <c r="B35" s="12"/>
      <c r="C35" s="12"/>
      <c r="D35" s="12"/>
      <c r="E35" s="388"/>
      <c r="F35" s="388"/>
      <c r="G35" s="325"/>
      <c r="H35" s="388"/>
      <c r="I35" s="388"/>
      <c r="J35" s="324"/>
      <c r="K35" s="388"/>
      <c r="L35" s="388"/>
      <c r="M35" s="324"/>
      <c r="N35" s="486"/>
      <c r="O35" s="486"/>
      <c r="P35" s="324"/>
      <c r="Q35" s="388"/>
      <c r="R35" s="388"/>
      <c r="S35" s="324"/>
    </row>
    <row r="36" spans="1:19" ht="13.5" customHeight="1">
      <c r="A36" s="12"/>
      <c r="B36" s="12"/>
      <c r="C36" s="12" t="s">
        <v>89</v>
      </c>
      <c r="D36" s="12"/>
      <c r="E36" s="388"/>
      <c r="F36" s="389"/>
      <c r="G36" s="326">
        <f>SUM(G31:G34)</f>
        <v>674159</v>
      </c>
      <c r="H36" s="489"/>
      <c r="I36" s="493"/>
      <c r="J36" s="326">
        <f>SUM(J31:J34)</f>
        <v>93371271</v>
      </c>
      <c r="K36" s="489"/>
      <c r="L36" s="493"/>
      <c r="M36" s="312">
        <f>SUM(M31:M34)</f>
        <v>0</v>
      </c>
      <c r="N36" s="486"/>
      <c r="O36" s="500"/>
      <c r="P36" s="326">
        <f>SUM(P31:P34)</f>
        <v>15635</v>
      </c>
      <c r="Q36" s="489"/>
      <c r="R36" s="493"/>
      <c r="S36" s="326">
        <f>SUM(S31:S34)</f>
        <v>94061065</v>
      </c>
    </row>
    <row r="37" spans="1:19" ht="9" customHeight="1">
      <c r="A37" s="12"/>
      <c r="B37" s="12"/>
      <c r="C37" s="12"/>
      <c r="D37" s="12"/>
      <c r="E37" s="388"/>
      <c r="F37" s="388"/>
      <c r="G37" s="322"/>
      <c r="H37" s="388"/>
      <c r="I37" s="388"/>
      <c r="J37" s="325"/>
      <c r="K37" s="388"/>
      <c r="L37" s="388"/>
      <c r="M37" s="325"/>
      <c r="N37" s="485"/>
      <c r="O37" s="485"/>
      <c r="P37" s="325"/>
      <c r="Q37" s="388"/>
      <c r="R37" s="388"/>
      <c r="S37" s="325"/>
    </row>
    <row r="38" spans="1:19" ht="15" customHeight="1">
      <c r="A38" s="996" t="s">
        <v>90</v>
      </c>
      <c r="B38" s="19"/>
      <c r="C38" s="19"/>
      <c r="D38" s="14"/>
      <c r="E38" s="388"/>
      <c r="F38" s="388"/>
      <c r="G38" s="321"/>
      <c r="H38" s="388"/>
      <c r="I38" s="388"/>
      <c r="J38" s="321"/>
      <c r="K38" s="388"/>
      <c r="L38" s="388"/>
      <c r="M38" s="321"/>
      <c r="N38" s="485"/>
      <c r="O38" s="485"/>
      <c r="P38" s="321"/>
      <c r="Q38" s="388"/>
      <c r="R38" s="388"/>
      <c r="S38" s="321"/>
    </row>
    <row r="39" spans="1:19" ht="12.75" customHeight="1">
      <c r="A39" s="18"/>
      <c r="B39" s="12" t="s">
        <v>91</v>
      </c>
      <c r="C39" s="12"/>
      <c r="D39" s="18"/>
      <c r="E39" s="388"/>
      <c r="F39" s="389"/>
      <c r="G39" s="312">
        <v>0</v>
      </c>
      <c r="H39" s="405"/>
      <c r="I39" s="389"/>
      <c r="J39" s="312">
        <v>0</v>
      </c>
      <c r="K39" s="405"/>
      <c r="L39" s="389"/>
      <c r="M39" s="312">
        <v>0</v>
      </c>
      <c r="N39" s="405"/>
      <c r="O39" s="389"/>
      <c r="P39" s="312">
        <f>'I-1 Prior Year'!S21</f>
        <v>0</v>
      </c>
      <c r="Q39" s="405"/>
      <c r="R39" s="389"/>
      <c r="S39" s="312">
        <f>SUM(G39:P39)</f>
        <v>0</v>
      </c>
    </row>
    <row r="40" spans="1:19" ht="9" customHeight="1">
      <c r="A40" s="18"/>
      <c r="B40" s="18"/>
      <c r="C40" s="12"/>
      <c r="D40" s="18"/>
      <c r="E40" s="388"/>
      <c r="F40" s="388"/>
      <c r="G40" s="322"/>
      <c r="H40" s="388"/>
      <c r="I40" s="388"/>
      <c r="J40" s="322"/>
      <c r="K40" s="388"/>
      <c r="L40" s="388"/>
      <c r="M40" s="322"/>
      <c r="N40" s="485"/>
      <c r="O40" s="485"/>
      <c r="P40" s="322"/>
      <c r="Q40" s="388"/>
      <c r="R40" s="388"/>
      <c r="S40" s="322"/>
    </row>
    <row r="41" spans="1:19" s="342" customFormat="1" ht="15" customHeight="1">
      <c r="A41" s="996" t="s">
        <v>92</v>
      </c>
      <c r="B41" s="996"/>
      <c r="C41" s="996"/>
      <c r="D41" s="996"/>
      <c r="E41" s="391"/>
      <c r="F41" s="387"/>
      <c r="G41" s="310"/>
      <c r="H41" s="387"/>
      <c r="I41" s="387"/>
      <c r="J41" s="310"/>
      <c r="K41" s="387"/>
      <c r="L41" s="387"/>
      <c r="M41" s="310"/>
      <c r="N41" s="496"/>
      <c r="O41" s="387"/>
      <c r="P41" s="310"/>
      <c r="Q41" s="387"/>
      <c r="R41" s="387"/>
      <c r="S41" s="310"/>
    </row>
    <row r="42" spans="1:19" s="86" customFormat="1" ht="12.75" customHeight="1">
      <c r="B42" s="995" t="s">
        <v>8</v>
      </c>
      <c r="E42" s="391"/>
      <c r="F42" s="388"/>
      <c r="G42" s="310">
        <f>G17</f>
        <v>113646</v>
      </c>
      <c r="H42" s="489"/>
      <c r="I42" s="388"/>
      <c r="J42" s="310"/>
      <c r="K42" s="489"/>
      <c r="L42" s="388"/>
      <c r="M42" s="310"/>
      <c r="N42" s="486"/>
      <c r="O42" s="388"/>
      <c r="P42" s="310"/>
      <c r="Q42" s="489"/>
      <c r="R42" s="388"/>
      <c r="S42" s="310">
        <f t="shared" ref="S42:S45" si="2">SUM(G42:P42)</f>
        <v>113646</v>
      </c>
    </row>
    <row r="43" spans="1:19" s="86" customFormat="1" ht="12.75" customHeight="1">
      <c r="B43" s="995" t="s">
        <v>9</v>
      </c>
      <c r="E43" s="391"/>
      <c r="F43" s="388"/>
      <c r="G43" s="310">
        <v>474046</v>
      </c>
      <c r="H43" s="489"/>
      <c r="I43" s="388"/>
      <c r="J43" s="310">
        <v>587044691</v>
      </c>
      <c r="K43" s="489"/>
      <c r="L43" s="388"/>
      <c r="M43" s="310">
        <v>115673355</v>
      </c>
      <c r="N43" s="486"/>
      <c r="O43" s="388"/>
      <c r="P43" s="310">
        <f>'I-1 Prior Year'!S36</f>
        <v>3823980</v>
      </c>
      <c r="Q43" s="489"/>
      <c r="R43" s="388"/>
      <c r="S43" s="310">
        <f t="shared" si="2"/>
        <v>707016072</v>
      </c>
    </row>
    <row r="44" spans="1:19" s="86" customFormat="1" ht="12.75" customHeight="1">
      <c r="B44" s="995" t="s">
        <v>10</v>
      </c>
      <c r="E44" s="391"/>
      <c r="F44" s="291"/>
      <c r="G44" s="310">
        <v>3695133</v>
      </c>
      <c r="H44" s="492"/>
      <c r="I44" s="291"/>
      <c r="J44" s="308"/>
      <c r="K44" s="492"/>
      <c r="L44" s="291"/>
      <c r="M44" s="308"/>
      <c r="N44" s="497"/>
      <c r="O44" s="291"/>
      <c r="P44" s="310">
        <f>'I-1 Prior Year'!S37</f>
        <v>540006</v>
      </c>
      <c r="Q44" s="492"/>
      <c r="R44" s="291"/>
      <c r="S44" s="310">
        <f t="shared" si="2"/>
        <v>4235139</v>
      </c>
    </row>
    <row r="45" spans="1:19" s="86" customFormat="1" ht="12.75" customHeight="1">
      <c r="B45" s="995" t="s">
        <v>11</v>
      </c>
      <c r="E45" s="391"/>
      <c r="F45" s="389"/>
      <c r="G45" s="312">
        <v>901765</v>
      </c>
      <c r="H45" s="489"/>
      <c r="I45" s="389"/>
      <c r="J45" s="311"/>
      <c r="K45" s="489"/>
      <c r="L45" s="389"/>
      <c r="M45" s="311"/>
      <c r="N45" s="486"/>
      <c r="O45" s="389"/>
      <c r="P45" s="311">
        <v>0</v>
      </c>
      <c r="Q45" s="489"/>
      <c r="R45" s="389"/>
      <c r="S45" s="312">
        <f t="shared" si="2"/>
        <v>901765</v>
      </c>
    </row>
    <row r="46" spans="1:19" s="86" customFormat="1" ht="9" customHeight="1">
      <c r="A46" s="995"/>
      <c r="E46" s="391"/>
      <c r="F46" s="391"/>
      <c r="G46" s="21"/>
      <c r="H46" s="391"/>
      <c r="I46" s="391"/>
      <c r="J46" s="21"/>
      <c r="K46" s="391"/>
      <c r="L46" s="391"/>
      <c r="M46" s="21"/>
      <c r="N46" s="391"/>
      <c r="O46" s="391"/>
      <c r="P46" s="21"/>
      <c r="Q46" s="391"/>
      <c r="R46" s="391"/>
      <c r="S46" s="21"/>
    </row>
    <row r="47" spans="1:19" s="86" customFormat="1" ht="13.5" customHeight="1">
      <c r="A47" s="995"/>
      <c r="C47" s="995" t="s">
        <v>12</v>
      </c>
      <c r="D47" s="995"/>
      <c r="E47" s="485">
        <f t="shared" ref="E47:S47" si="3">SUM(E42:E45)</f>
        <v>0</v>
      </c>
      <c r="F47" s="392"/>
      <c r="G47" s="320">
        <f t="shared" si="3"/>
        <v>5184590</v>
      </c>
      <c r="H47" s="485">
        <f t="shared" si="3"/>
        <v>0</v>
      </c>
      <c r="I47" s="392"/>
      <c r="J47" s="320">
        <f>SUM(J42:J45)</f>
        <v>587044691</v>
      </c>
      <c r="K47" s="485">
        <f t="shared" si="3"/>
        <v>0</v>
      </c>
      <c r="L47" s="392"/>
      <c r="M47" s="320">
        <f t="shared" si="3"/>
        <v>115673355</v>
      </c>
      <c r="N47" s="485"/>
      <c r="O47" s="392"/>
      <c r="P47" s="320">
        <f>SUM(P42:P45)</f>
        <v>4363986</v>
      </c>
      <c r="Q47" s="485">
        <f t="shared" si="3"/>
        <v>0</v>
      </c>
      <c r="R47" s="392"/>
      <c r="S47" s="320">
        <f t="shared" si="3"/>
        <v>712266622</v>
      </c>
    </row>
    <row r="48" spans="1:19" s="86" customFormat="1" ht="9" customHeight="1">
      <c r="A48" s="995"/>
      <c r="C48" s="995"/>
      <c r="D48" s="995"/>
      <c r="E48" s="485"/>
      <c r="F48" s="485"/>
      <c r="G48" s="322"/>
      <c r="H48" s="485"/>
      <c r="I48" s="485"/>
      <c r="J48" s="322"/>
      <c r="K48" s="485"/>
      <c r="L48" s="485"/>
      <c r="M48" s="322"/>
      <c r="N48" s="485"/>
      <c r="O48" s="485"/>
      <c r="P48" s="322"/>
      <c r="Q48" s="485"/>
      <c r="R48" s="485"/>
      <c r="S48" s="322"/>
    </row>
    <row r="49" spans="1:19" s="86" customFormat="1" ht="15" customHeight="1" thickBot="1">
      <c r="D49" s="995" t="s">
        <v>93</v>
      </c>
      <c r="E49" s="485"/>
      <c r="F49" s="393" t="s">
        <v>2</v>
      </c>
      <c r="G49" s="327">
        <f>G36+G39+G47</f>
        <v>5858749</v>
      </c>
      <c r="H49" s="405"/>
      <c r="I49" s="393" t="s">
        <v>2</v>
      </c>
      <c r="J49" s="327">
        <f>J36+J39+J47</f>
        <v>680415962</v>
      </c>
      <c r="K49" s="405"/>
      <c r="L49" s="393" t="s">
        <v>2</v>
      </c>
      <c r="M49" s="327">
        <f>M36+M39+M47</f>
        <v>115673355</v>
      </c>
      <c r="N49" s="498"/>
      <c r="O49" s="393" t="s">
        <v>2</v>
      </c>
      <c r="P49" s="327">
        <f>P36+P39+P47</f>
        <v>4379621</v>
      </c>
      <c r="Q49" s="405"/>
      <c r="R49" s="393" t="s">
        <v>2</v>
      </c>
      <c r="S49" s="327">
        <f>S36+S39+S47</f>
        <v>806327687</v>
      </c>
    </row>
    <row r="50" spans="1:19" s="86" customFormat="1" ht="12.75" customHeight="1" thickTop="1">
      <c r="E50" s="391"/>
      <c r="F50" s="391"/>
      <c r="G50" s="21"/>
      <c r="H50" s="391"/>
      <c r="I50" s="391"/>
      <c r="K50" s="391"/>
      <c r="L50" s="391"/>
      <c r="N50" s="520"/>
      <c r="O50" s="520"/>
      <c r="Q50" s="391"/>
      <c r="R50" s="391"/>
    </row>
    <row r="51" spans="1:19" s="86" customFormat="1" ht="9" customHeight="1">
      <c r="E51" s="391"/>
      <c r="F51" s="391"/>
      <c r="G51" s="21"/>
      <c r="H51" s="391"/>
      <c r="I51" s="391"/>
      <c r="K51" s="391"/>
      <c r="L51" s="391"/>
      <c r="N51" s="520"/>
      <c r="O51" s="520"/>
      <c r="Q51" s="391"/>
      <c r="R51" s="391"/>
    </row>
    <row r="52" spans="1:19" s="11" customFormat="1" ht="12" customHeight="1">
      <c r="A52" s="1066" t="s">
        <v>94</v>
      </c>
      <c r="B52" s="1066"/>
      <c r="C52" s="1066"/>
      <c r="D52" s="1066"/>
      <c r="E52" s="1066"/>
      <c r="F52" s="1066"/>
      <c r="G52" s="1066"/>
      <c r="H52" s="1066"/>
      <c r="I52" s="1066"/>
      <c r="J52" s="1066"/>
      <c r="K52" s="1066"/>
      <c r="L52" s="1066"/>
      <c r="M52" s="1066"/>
      <c r="N52" s="1066"/>
      <c r="O52" s="1066"/>
      <c r="P52" s="1066"/>
      <c r="Q52" s="1066"/>
      <c r="R52" s="1066"/>
      <c r="S52" s="1066"/>
    </row>
    <row r="53" spans="1:19" ht="3" customHeight="1">
      <c r="J53" s="21"/>
    </row>
    <row r="54" spans="1:19">
      <c r="J54" s="17"/>
    </row>
    <row r="55" spans="1:19">
      <c r="D55" s="89" t="s">
        <v>95</v>
      </c>
      <c r="G55" s="221">
        <f>G27-G49</f>
        <v>0</v>
      </c>
      <c r="J55" s="221">
        <f>J27-J49</f>
        <v>0</v>
      </c>
      <c r="M55" s="221">
        <f>M27-M49</f>
        <v>0</v>
      </c>
      <c r="N55" s="499"/>
      <c r="O55" s="499"/>
      <c r="P55" s="221">
        <f>P27-P49</f>
        <v>0</v>
      </c>
      <c r="S55" s="221">
        <f>S27-S49</f>
        <v>0</v>
      </c>
    </row>
    <row r="56" spans="1:19">
      <c r="J56" s="134"/>
    </row>
    <row r="57" spans="1:19">
      <c r="D57" s="89" t="s">
        <v>96</v>
      </c>
      <c r="J57" s="134"/>
    </row>
    <row r="58" spans="1:19">
      <c r="D58" s="89" t="s">
        <v>97</v>
      </c>
      <c r="J58" s="134"/>
    </row>
  </sheetData>
  <mergeCells count="17">
    <mergeCell ref="A52:S52"/>
    <mergeCell ref="A9:D9"/>
    <mergeCell ref="F7:G7"/>
    <mergeCell ref="F8:G8"/>
    <mergeCell ref="I8:J8"/>
    <mergeCell ref="I7:J7"/>
    <mergeCell ref="R8:S8"/>
    <mergeCell ref="O6:P6"/>
    <mergeCell ref="O7:P7"/>
    <mergeCell ref="O8:P8"/>
    <mergeCell ref="A3:D3"/>
    <mergeCell ref="A4:D4"/>
    <mergeCell ref="E6:E8"/>
    <mergeCell ref="H6:H8"/>
    <mergeCell ref="L6:M6"/>
    <mergeCell ref="L7:M7"/>
    <mergeCell ref="L8:M8"/>
  </mergeCells>
  <pageMargins left="0.7" right="0.7" top="0.75" bottom="0.75" header="0.55000000000000004" footer="0.55000000000000004"/>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A1:W80"/>
  <sheetViews>
    <sheetView showGridLines="0" view="pageBreakPreview" topLeftCell="A51" zoomScaleNormal="100" zoomScaleSheetLayoutView="100" workbookViewId="0">
      <selection activeCell="S57" sqref="S57"/>
    </sheetView>
  </sheetViews>
  <sheetFormatPr defaultColWidth="9.109375" defaultRowHeight="13.8"/>
  <cols>
    <col min="1" max="3" width="1.6640625" style="39" customWidth="1"/>
    <col min="4" max="4" width="43.44140625" style="39" customWidth="1"/>
    <col min="5" max="6" width="1.6640625" style="224" customWidth="1"/>
    <col min="7" max="7" width="13.88671875" style="39" customWidth="1"/>
    <col min="8" max="9" width="1.6640625" style="224" customWidth="1"/>
    <col min="10" max="10" width="14" style="39" bestFit="1" customWidth="1"/>
    <col min="11" max="12" width="1.6640625" style="224" customWidth="1"/>
    <col min="13" max="13" width="14" style="39" bestFit="1" customWidth="1"/>
    <col min="14" max="15" width="1.6640625" style="224" customWidth="1"/>
    <col min="16" max="16" width="15.5546875" style="39" customWidth="1"/>
    <col min="17" max="18" width="1.6640625" style="224" customWidth="1"/>
    <col min="19" max="19" width="15.44140625" style="39" customWidth="1"/>
    <col min="20" max="20" width="0.6640625" style="39" customWidth="1"/>
    <col min="21" max="21" width="12.109375" style="39" customWidth="1"/>
    <col min="22" max="22" width="12.88671875" style="39" customWidth="1"/>
    <col min="23" max="16384" width="9.109375" style="39"/>
  </cols>
  <sheetData>
    <row r="1" spans="1:22" s="461" customFormat="1" ht="18" customHeight="1">
      <c r="A1" s="136" t="e">
        <f>#REF!</f>
        <v>#REF!</v>
      </c>
      <c r="B1" s="22"/>
      <c r="C1" s="136"/>
      <c r="D1" s="23"/>
      <c r="E1" s="23"/>
      <c r="F1" s="23"/>
      <c r="G1" s="23"/>
      <c r="H1" s="23"/>
      <c r="I1" s="23"/>
      <c r="J1" s="23" t="s">
        <v>98</v>
      </c>
      <c r="K1" s="23"/>
      <c r="L1" s="23"/>
      <c r="N1" s="505"/>
      <c r="O1" s="505"/>
      <c r="P1" s="23" t="s">
        <v>98</v>
      </c>
      <c r="Q1" s="505"/>
      <c r="R1" s="505"/>
    </row>
    <row r="2" spans="1:22" s="411" customFormat="1" ht="18" customHeight="1">
      <c r="A2" s="136" t="s">
        <v>99</v>
      </c>
      <c r="B2" s="415"/>
      <c r="C2" s="136"/>
      <c r="D2" s="462"/>
      <c r="E2" s="23"/>
      <c r="F2" s="23"/>
      <c r="G2" s="462"/>
      <c r="H2" s="23"/>
      <c r="I2" s="23"/>
      <c r="J2" s="462"/>
      <c r="K2" s="23"/>
      <c r="L2" s="23"/>
      <c r="N2" s="505"/>
      <c r="O2" s="505"/>
      <c r="P2" s="462"/>
      <c r="Q2" s="505"/>
      <c r="R2" s="505"/>
    </row>
    <row r="3" spans="1:22" s="464" customFormat="1" ht="18" customHeight="1">
      <c r="A3" s="416" t="s">
        <v>54</v>
      </c>
      <c r="B3" s="417"/>
      <c r="C3" s="416"/>
      <c r="D3" s="465"/>
      <c r="E3" s="482"/>
      <c r="F3" s="482"/>
      <c r="G3" s="465"/>
      <c r="H3" s="482"/>
      <c r="I3" s="482"/>
      <c r="J3" s="465"/>
      <c r="K3" s="482"/>
      <c r="L3" s="482"/>
      <c r="N3" s="506"/>
      <c r="O3" s="506"/>
      <c r="P3" s="465"/>
      <c r="Q3" s="506"/>
      <c r="R3" s="506"/>
    </row>
    <row r="4" spans="1:22" s="411" customFormat="1" ht="19.5" customHeight="1" thickBot="1">
      <c r="A4" s="418" t="s">
        <v>100</v>
      </c>
      <c r="B4" s="419"/>
      <c r="C4" s="419"/>
      <c r="D4" s="419"/>
      <c r="E4" s="501"/>
      <c r="F4" s="501"/>
      <c r="G4" s="427"/>
      <c r="H4" s="501"/>
      <c r="I4" s="501"/>
      <c r="J4" s="463"/>
      <c r="K4" s="501"/>
      <c r="L4" s="501"/>
      <c r="M4" s="463"/>
      <c r="N4" s="501"/>
      <c r="O4" s="501"/>
      <c r="P4" s="463"/>
      <c r="Q4" s="501"/>
      <c r="R4" s="501"/>
      <c r="S4" s="427" t="s">
        <v>101</v>
      </c>
    </row>
    <row r="5" spans="1:22" ht="20.100000000000001" customHeight="1">
      <c r="C5" s="231"/>
      <c r="D5" s="113"/>
      <c r="E5" s="24"/>
      <c r="F5" s="24"/>
      <c r="G5" s="1072"/>
      <c r="H5" s="1072"/>
      <c r="I5" s="1072"/>
      <c r="J5" s="1072"/>
      <c r="K5" s="1072"/>
      <c r="L5" s="1000"/>
    </row>
    <row r="6" spans="1:22" ht="17.25" customHeight="1">
      <c r="A6" s="137"/>
      <c r="C6" s="231"/>
      <c r="D6" s="113"/>
      <c r="E6" s="24"/>
      <c r="F6" s="24"/>
      <c r="G6" s="115"/>
      <c r="H6" s="1065"/>
      <c r="I6" s="994"/>
      <c r="J6" s="998"/>
      <c r="K6" s="994"/>
      <c r="L6" s="1069" t="s">
        <v>57</v>
      </c>
      <c r="M6" s="1069"/>
      <c r="N6" s="994"/>
      <c r="O6" s="1069" t="s">
        <v>58</v>
      </c>
      <c r="P6" s="1069"/>
      <c r="S6" s="115"/>
    </row>
    <row r="7" spans="1:22" ht="14.25" customHeight="1">
      <c r="A7" s="137"/>
      <c r="C7" s="231"/>
      <c r="D7" s="113"/>
      <c r="E7" s="24"/>
      <c r="F7" s="1069" t="s">
        <v>59</v>
      </c>
      <c r="G7" s="1069"/>
      <c r="H7" s="1065"/>
      <c r="I7" s="1069" t="s">
        <v>60</v>
      </c>
      <c r="J7" s="1069"/>
      <c r="K7" s="994"/>
      <c r="L7" s="1069" t="s">
        <v>61</v>
      </c>
      <c r="M7" s="1069"/>
      <c r="N7" s="994"/>
      <c r="O7" s="1069" t="s">
        <v>62</v>
      </c>
      <c r="P7" s="1069"/>
      <c r="S7" s="115"/>
    </row>
    <row r="8" spans="1:22" ht="14.25" customHeight="1">
      <c r="A8" s="996"/>
      <c r="B8" s="232"/>
      <c r="C8" s="233"/>
      <c r="D8" s="19"/>
      <c r="E8" s="523"/>
      <c r="F8" s="1070" t="s">
        <v>63</v>
      </c>
      <c r="G8" s="1070"/>
      <c r="H8" s="1065"/>
      <c r="I8" s="1070" t="s">
        <v>63</v>
      </c>
      <c r="J8" s="1070"/>
      <c r="K8" s="25"/>
      <c r="L8" s="1070" t="s">
        <v>64</v>
      </c>
      <c r="M8" s="1070"/>
      <c r="N8" s="994"/>
      <c r="O8" s="1070" t="s">
        <v>65</v>
      </c>
      <c r="P8" s="1070"/>
      <c r="R8" s="1070" t="s">
        <v>66</v>
      </c>
      <c r="S8" s="1070"/>
    </row>
    <row r="9" spans="1:22" ht="15" customHeight="1">
      <c r="A9" s="138" t="s">
        <v>102</v>
      </c>
      <c r="B9" s="11"/>
      <c r="C9" s="26"/>
      <c r="D9" s="27"/>
      <c r="E9" s="24"/>
      <c r="F9" s="24"/>
      <c r="G9" s="16"/>
      <c r="H9" s="25"/>
      <c r="I9" s="25"/>
      <c r="J9" s="16"/>
      <c r="K9" s="28"/>
      <c r="L9" s="28"/>
    </row>
    <row r="10" spans="1:22" s="11" customFormat="1" ht="12.75" customHeight="1">
      <c r="A10" s="513"/>
      <c r="B10" s="10" t="s">
        <v>103</v>
      </c>
      <c r="C10" s="98"/>
      <c r="D10" s="99"/>
      <c r="E10" s="24"/>
      <c r="F10" s="24" t="s">
        <v>2</v>
      </c>
      <c r="G10" s="173">
        <v>0</v>
      </c>
      <c r="H10" s="142"/>
      <c r="I10" s="24" t="s">
        <v>2</v>
      </c>
      <c r="J10" s="173">
        <v>108437030</v>
      </c>
      <c r="K10" s="135"/>
      <c r="L10" s="24" t="s">
        <v>2</v>
      </c>
      <c r="M10" s="173">
        <v>0</v>
      </c>
      <c r="N10" s="406"/>
      <c r="O10" s="24" t="s">
        <v>2</v>
      </c>
      <c r="P10" s="173">
        <v>0</v>
      </c>
      <c r="Q10" s="514"/>
      <c r="R10" s="24" t="s">
        <v>2</v>
      </c>
      <c r="S10" s="173">
        <f>SUM(G10:P10)</f>
        <v>108437030</v>
      </c>
    </row>
    <row r="11" spans="1:22" s="11" customFormat="1" ht="12.75" customHeight="1">
      <c r="A11" s="513"/>
      <c r="B11" s="11" t="s">
        <v>104</v>
      </c>
      <c r="C11" s="26"/>
      <c r="D11" s="27"/>
      <c r="E11" s="24"/>
      <c r="F11" s="24"/>
      <c r="G11" s="173">
        <v>6919640</v>
      </c>
      <c r="H11" s="404"/>
      <c r="I11" s="404"/>
      <c r="J11" s="677">
        <v>0</v>
      </c>
      <c r="K11" s="679"/>
      <c r="L11" s="679"/>
      <c r="M11" s="677">
        <v>0</v>
      </c>
      <c r="N11" s="404"/>
      <c r="O11" s="404"/>
      <c r="P11" s="173">
        <f>'I-2 Prior Year'!S12</f>
        <v>250</v>
      </c>
      <c r="Q11" s="404"/>
      <c r="R11" s="404"/>
      <c r="S11" s="173">
        <f>SUM(G11:P11)</f>
        <v>6919890</v>
      </c>
      <c r="U11" s="519"/>
      <c r="V11" s="519"/>
    </row>
    <row r="12" spans="1:22" s="11" customFormat="1" ht="12.75" customHeight="1">
      <c r="A12" s="513"/>
      <c r="B12" s="11" t="s">
        <v>105</v>
      </c>
      <c r="C12" s="26"/>
      <c r="D12" s="27"/>
      <c r="E12" s="24"/>
      <c r="F12" s="24"/>
      <c r="G12" s="173">
        <v>6398885</v>
      </c>
      <c r="H12" s="135"/>
      <c r="I12" s="135"/>
      <c r="J12" s="173">
        <v>240</v>
      </c>
      <c r="K12" s="135"/>
      <c r="L12" s="135"/>
      <c r="M12" s="677">
        <v>0</v>
      </c>
      <c r="N12" s="404"/>
      <c r="O12" s="404"/>
      <c r="P12" s="173">
        <v>0</v>
      </c>
      <c r="Q12" s="514"/>
      <c r="R12" s="514"/>
      <c r="S12" s="173">
        <f t="shared" ref="S12:S22" si="0">SUM(G12:P12)</f>
        <v>6399125</v>
      </c>
    </row>
    <row r="13" spans="1:22" s="11" customFormat="1" ht="12.75" customHeight="1">
      <c r="A13" s="513"/>
      <c r="B13" s="11" t="s">
        <v>106</v>
      </c>
      <c r="C13" s="26"/>
      <c r="D13" s="27"/>
      <c r="E13" s="24"/>
      <c r="F13" s="24"/>
      <c r="G13" s="173">
        <v>5962718</v>
      </c>
      <c r="H13" s="135"/>
      <c r="I13" s="135"/>
      <c r="J13" s="677"/>
      <c r="K13" s="677"/>
      <c r="L13" s="677"/>
      <c r="M13" s="677"/>
      <c r="N13" s="404"/>
      <c r="O13" s="404"/>
      <c r="P13" s="173"/>
      <c r="Q13" s="514"/>
      <c r="R13" s="514"/>
      <c r="S13" s="173">
        <f t="shared" si="0"/>
        <v>5962718</v>
      </c>
    </row>
    <row r="14" spans="1:22" s="11" customFormat="1" ht="12.75" customHeight="1">
      <c r="A14" s="513"/>
      <c r="B14" s="11" t="s">
        <v>107</v>
      </c>
      <c r="C14" s="26"/>
      <c r="D14" s="27"/>
      <c r="E14" s="24"/>
      <c r="F14" s="24"/>
      <c r="G14" s="173">
        <v>1978569</v>
      </c>
      <c r="H14" s="135"/>
      <c r="I14" s="135"/>
      <c r="J14" s="677">
        <v>0</v>
      </c>
      <c r="K14" s="677"/>
      <c r="L14" s="677"/>
      <c r="M14" s="677">
        <v>0</v>
      </c>
      <c r="N14" s="404"/>
      <c r="O14" s="404"/>
      <c r="P14" s="173">
        <f>'I-2 Prior Year'!S13</f>
        <v>7737</v>
      </c>
      <c r="Q14" s="514"/>
      <c r="R14" s="514"/>
      <c r="S14" s="173">
        <f t="shared" si="0"/>
        <v>1986306</v>
      </c>
    </row>
    <row r="15" spans="1:22" s="11" customFormat="1" ht="12.75" customHeight="1">
      <c r="A15" s="513"/>
      <c r="B15" s="11" t="s">
        <v>21</v>
      </c>
      <c r="C15" s="26"/>
      <c r="D15" s="27"/>
      <c r="E15" s="24"/>
      <c r="F15" s="24"/>
      <c r="G15" s="173">
        <v>24350</v>
      </c>
      <c r="H15" s="135"/>
      <c r="I15" s="135"/>
      <c r="J15" s="173">
        <v>14875194</v>
      </c>
      <c r="K15" s="135"/>
      <c r="L15" s="135"/>
      <c r="M15" s="173">
        <v>503388</v>
      </c>
      <c r="N15" s="404"/>
      <c r="O15" s="404"/>
      <c r="P15" s="173">
        <f>'I-2 Prior Year'!S14</f>
        <v>20883</v>
      </c>
      <c r="Q15" s="514"/>
      <c r="R15" s="514"/>
      <c r="S15" s="173">
        <f t="shared" si="0"/>
        <v>15423815</v>
      </c>
    </row>
    <row r="16" spans="1:22" s="11" customFormat="1" ht="12.75" customHeight="1">
      <c r="A16" s="513"/>
      <c r="B16" s="11" t="s">
        <v>108</v>
      </c>
      <c r="C16" s="26"/>
      <c r="D16" s="27"/>
      <c r="E16" s="24"/>
      <c r="F16" s="24"/>
      <c r="G16" s="173">
        <v>518386</v>
      </c>
      <c r="H16" s="135"/>
      <c r="I16" s="135"/>
      <c r="J16" s="677">
        <v>0</v>
      </c>
      <c r="K16" s="677"/>
      <c r="L16" s="677"/>
      <c r="M16" s="677">
        <v>0</v>
      </c>
      <c r="N16" s="677"/>
      <c r="O16" s="677"/>
      <c r="P16" s="677">
        <v>0</v>
      </c>
      <c r="Q16" s="514"/>
      <c r="R16" s="514"/>
      <c r="S16" s="173">
        <f t="shared" si="0"/>
        <v>518386</v>
      </c>
    </row>
    <row r="17" spans="1:23" s="11" customFormat="1" ht="12.75" customHeight="1">
      <c r="A17" s="513"/>
      <c r="B17" s="11" t="s">
        <v>109</v>
      </c>
      <c r="C17" s="26"/>
      <c r="D17" s="27"/>
      <c r="E17" s="24"/>
      <c r="F17" s="24"/>
      <c r="G17" s="173">
        <v>125</v>
      </c>
      <c r="H17" s="135"/>
      <c r="I17" s="135"/>
      <c r="J17" s="677">
        <v>0</v>
      </c>
      <c r="K17" s="677"/>
      <c r="L17" s="677"/>
      <c r="M17" s="677">
        <v>0</v>
      </c>
      <c r="N17" s="677"/>
      <c r="O17" s="677"/>
      <c r="P17" s="677">
        <v>0</v>
      </c>
      <c r="Q17" s="514"/>
      <c r="R17" s="514"/>
      <c r="S17" s="173">
        <f t="shared" si="0"/>
        <v>125</v>
      </c>
      <c r="W17" s="522"/>
    </row>
    <row r="18" spans="1:23" s="11" customFormat="1" ht="12.75" customHeight="1">
      <c r="A18" s="513"/>
      <c r="B18" s="11" t="s">
        <v>110</v>
      </c>
      <c r="C18" s="26"/>
      <c r="D18" s="27"/>
      <c r="E18" s="24"/>
      <c r="F18" s="24"/>
      <c r="G18" s="173">
        <v>2702746</v>
      </c>
      <c r="H18" s="135"/>
      <c r="I18" s="135"/>
      <c r="J18" s="677">
        <v>0</v>
      </c>
      <c r="K18" s="524"/>
      <c r="L18" s="524"/>
      <c r="M18" s="173">
        <v>5028</v>
      </c>
      <c r="N18" s="524"/>
      <c r="O18" s="524"/>
      <c r="P18" s="677">
        <v>0</v>
      </c>
      <c r="Q18" s="514"/>
      <c r="R18" s="514"/>
      <c r="S18" s="173">
        <f t="shared" si="0"/>
        <v>2707774</v>
      </c>
      <c r="U18" s="668"/>
    </row>
    <row r="19" spans="1:23" s="11" customFormat="1" ht="12.75" customHeight="1">
      <c r="A19" s="513"/>
      <c r="B19" s="11" t="s">
        <v>111</v>
      </c>
      <c r="C19" s="26"/>
      <c r="D19" s="27"/>
      <c r="E19" s="24"/>
      <c r="F19" s="24"/>
      <c r="G19" s="173">
        <v>6777533</v>
      </c>
      <c r="H19" s="135"/>
      <c r="I19" s="135"/>
      <c r="J19" s="677"/>
      <c r="K19" s="524"/>
      <c r="L19" s="524"/>
      <c r="M19" s="173"/>
      <c r="N19" s="524"/>
      <c r="O19" s="524"/>
      <c r="P19" s="173"/>
      <c r="Q19" s="514"/>
      <c r="R19" s="514"/>
      <c r="S19" s="173">
        <f t="shared" si="0"/>
        <v>6777533</v>
      </c>
    </row>
    <row r="20" spans="1:23" s="11" customFormat="1" ht="12.75" customHeight="1">
      <c r="A20" s="513"/>
      <c r="B20" s="10" t="s">
        <v>112</v>
      </c>
      <c r="C20" s="98"/>
      <c r="D20" s="99"/>
      <c r="E20" s="24"/>
      <c r="F20" s="24"/>
      <c r="G20" s="173">
        <v>1588840</v>
      </c>
      <c r="H20" s="135"/>
      <c r="I20" s="135"/>
      <c r="J20" s="173"/>
      <c r="K20" s="524"/>
      <c r="L20" s="524"/>
      <c r="M20" s="173"/>
      <c r="N20" s="524"/>
      <c r="O20" s="524"/>
      <c r="P20" s="173"/>
      <c r="Q20" s="514"/>
      <c r="R20" s="514"/>
      <c r="S20" s="173">
        <f t="shared" si="0"/>
        <v>1588840</v>
      </c>
    </row>
    <row r="21" spans="1:23" s="11" customFormat="1" ht="12.75" customHeight="1">
      <c r="A21" s="513"/>
      <c r="B21" s="10" t="s">
        <v>113</v>
      </c>
      <c r="C21" s="98"/>
      <c r="D21" s="99"/>
      <c r="E21" s="93"/>
      <c r="F21" s="93"/>
      <c r="G21" s="173">
        <v>7707942</v>
      </c>
      <c r="H21" s="135"/>
      <c r="I21" s="135"/>
      <c r="J21" s="173"/>
      <c r="K21" s="524"/>
      <c r="L21" s="524"/>
      <c r="M21" s="173"/>
      <c r="N21" s="524"/>
      <c r="O21" s="524"/>
      <c r="P21" s="173"/>
      <c r="Q21" s="514"/>
      <c r="R21" s="514"/>
      <c r="S21" s="173">
        <f t="shared" si="0"/>
        <v>7707942</v>
      </c>
    </row>
    <row r="22" spans="1:23" s="11" customFormat="1" ht="12.75" customHeight="1">
      <c r="A22" s="513"/>
      <c r="B22" s="10" t="s">
        <v>114</v>
      </c>
      <c r="C22" s="98"/>
      <c r="D22" s="99"/>
      <c r="E22" s="93"/>
      <c r="F22" s="502"/>
      <c r="G22" s="175">
        <v>31420</v>
      </c>
      <c r="H22" s="135"/>
      <c r="I22" s="141"/>
      <c r="J22" s="678">
        <v>0</v>
      </c>
      <c r="K22" s="524"/>
      <c r="L22" s="525"/>
      <c r="M22" s="678">
        <v>0</v>
      </c>
      <c r="N22" s="524"/>
      <c r="O22" s="525"/>
      <c r="P22" s="678">
        <v>0</v>
      </c>
      <c r="Q22" s="514"/>
      <c r="R22" s="515"/>
      <c r="S22" s="175">
        <f t="shared" si="0"/>
        <v>31420</v>
      </c>
    </row>
    <row r="23" spans="1:23" s="11" customFormat="1" ht="9" customHeight="1">
      <c r="A23" s="518"/>
      <c r="C23" s="27"/>
      <c r="E23" s="24"/>
      <c r="F23" s="24"/>
      <c r="G23" s="30"/>
      <c r="H23" s="32"/>
      <c r="I23" s="32"/>
      <c r="J23" s="30"/>
      <c r="K23" s="29"/>
      <c r="L23" s="29"/>
      <c r="M23" s="30"/>
      <c r="N23" s="508"/>
      <c r="O23" s="508"/>
      <c r="P23" s="30"/>
      <c r="Q23" s="516"/>
      <c r="R23" s="516"/>
      <c r="S23" s="30"/>
    </row>
    <row r="24" spans="1:23" s="11" customFormat="1" ht="13.5" customHeight="1">
      <c r="C24" s="27" t="s">
        <v>24</v>
      </c>
      <c r="E24" s="24"/>
      <c r="F24" s="503"/>
      <c r="G24" s="175">
        <f>SUM(G10:G22)</f>
        <v>40611154</v>
      </c>
      <c r="H24" s="135"/>
      <c r="I24" s="141"/>
      <c r="J24" s="175">
        <f>SUM(J10:J22)</f>
        <v>123312464</v>
      </c>
      <c r="K24" s="35"/>
      <c r="L24" s="143"/>
      <c r="M24" s="175">
        <f>SUM(M10:M22)</f>
        <v>508416</v>
      </c>
      <c r="N24" s="405"/>
      <c r="O24" s="401"/>
      <c r="P24" s="175">
        <f>SUM(P10:P22)</f>
        <v>28870</v>
      </c>
      <c r="Q24" s="514"/>
      <c r="R24" s="515"/>
      <c r="S24" s="175">
        <f>SUM(S10:S22)</f>
        <v>164460904</v>
      </c>
    </row>
    <row r="25" spans="1:23" ht="9" customHeight="1">
      <c r="A25" s="137"/>
      <c r="B25" s="11"/>
      <c r="C25" s="27"/>
      <c r="D25" s="11"/>
      <c r="E25" s="24"/>
      <c r="F25" s="24"/>
      <c r="G25" s="33"/>
      <c r="H25" s="32"/>
      <c r="I25" s="32"/>
      <c r="J25" s="33"/>
      <c r="K25" s="32"/>
      <c r="L25" s="32"/>
      <c r="M25" s="33"/>
      <c r="N25" s="507"/>
      <c r="O25" s="507"/>
      <c r="P25" s="33"/>
      <c r="S25" s="33"/>
    </row>
    <row r="26" spans="1:23" ht="15" customHeight="1">
      <c r="A26" s="138" t="s">
        <v>115</v>
      </c>
      <c r="B26" s="11"/>
      <c r="C26" s="26"/>
      <c r="D26" s="27"/>
      <c r="E26" s="24"/>
      <c r="F26" s="24"/>
      <c r="G26" s="30"/>
      <c r="H26" s="32"/>
      <c r="I26" s="32"/>
      <c r="J26" s="30"/>
      <c r="K26" s="29"/>
      <c r="L26" s="29"/>
      <c r="M26" s="30"/>
      <c r="N26" s="508"/>
      <c r="O26" s="508"/>
      <c r="P26" s="30"/>
      <c r="S26" s="30"/>
    </row>
    <row r="27" spans="1:23" s="11" customFormat="1" ht="12.75" customHeight="1">
      <c r="A27" s="518"/>
      <c r="B27" s="12" t="s">
        <v>116</v>
      </c>
      <c r="C27" s="27"/>
      <c r="E27" s="24"/>
      <c r="F27" s="24"/>
      <c r="G27" s="173">
        <v>20966299</v>
      </c>
      <c r="H27" s="402"/>
      <c r="I27" s="402"/>
      <c r="J27" s="173">
        <v>79089814</v>
      </c>
      <c r="K27" s="402"/>
      <c r="L27" s="402"/>
      <c r="M27" s="173"/>
      <c r="N27" s="402"/>
      <c r="O27" s="402"/>
      <c r="P27" s="173"/>
      <c r="Q27" s="402"/>
      <c r="R27" s="402"/>
      <c r="S27" s="173">
        <f>SUM(G27:P27)</f>
        <v>100056113</v>
      </c>
    </row>
    <row r="28" spans="1:23" s="11" customFormat="1" ht="12.75" customHeight="1">
      <c r="A28" s="518"/>
      <c r="B28" s="12" t="s">
        <v>27</v>
      </c>
      <c r="C28" s="27"/>
      <c r="D28" s="12"/>
      <c r="E28" s="24"/>
      <c r="F28" s="24"/>
      <c r="G28" s="173">
        <v>2297967</v>
      </c>
      <c r="H28" s="402"/>
      <c r="I28" s="402"/>
      <c r="J28" s="173">
        <v>2760996</v>
      </c>
      <c r="K28" s="402"/>
      <c r="L28" s="402"/>
      <c r="M28" s="173">
        <v>84086</v>
      </c>
      <c r="N28" s="402"/>
      <c r="O28" s="402"/>
      <c r="P28" s="173">
        <f>'I-2 Prior Year'!S19</f>
        <v>8179</v>
      </c>
      <c r="Q28" s="402"/>
      <c r="R28" s="402"/>
      <c r="S28" s="173">
        <f t="shared" ref="S28:S46" si="1">SUM(G28:P28)</f>
        <v>5151228</v>
      </c>
    </row>
    <row r="29" spans="1:23" s="11" customFormat="1" ht="12.75" customHeight="1">
      <c r="A29" s="518"/>
      <c r="B29" s="12" t="s">
        <v>28</v>
      </c>
      <c r="C29" s="27"/>
      <c r="E29" s="24"/>
      <c r="F29" s="24"/>
      <c r="G29" s="173">
        <v>15101989</v>
      </c>
      <c r="H29" s="402"/>
      <c r="I29" s="402"/>
      <c r="J29" s="173">
        <v>1097298</v>
      </c>
      <c r="K29" s="524"/>
      <c r="L29" s="524"/>
      <c r="M29" s="677">
        <v>0</v>
      </c>
      <c r="N29" s="677"/>
      <c r="O29" s="677"/>
      <c r="P29" s="677">
        <v>0</v>
      </c>
      <c r="Q29" s="402"/>
      <c r="R29" s="402"/>
      <c r="S29" s="173">
        <f t="shared" si="1"/>
        <v>16199287</v>
      </c>
    </row>
    <row r="30" spans="1:23" s="11" customFormat="1" ht="12.75" customHeight="1">
      <c r="A30" s="518"/>
      <c r="B30" s="12" t="s">
        <v>29</v>
      </c>
      <c r="C30" s="27"/>
      <c r="D30" s="12"/>
      <c r="E30" s="24"/>
      <c r="F30" s="24"/>
      <c r="G30" s="173">
        <v>4456393</v>
      </c>
      <c r="H30" s="402"/>
      <c r="I30" s="402"/>
      <c r="J30" s="173">
        <v>420457</v>
      </c>
      <c r="K30" s="524"/>
      <c r="L30" s="524"/>
      <c r="M30" s="677">
        <v>0</v>
      </c>
      <c r="N30" s="677"/>
      <c r="O30" s="677"/>
      <c r="P30" s="677">
        <v>0</v>
      </c>
      <c r="Q30" s="402"/>
      <c r="R30" s="402"/>
      <c r="S30" s="173">
        <f t="shared" si="1"/>
        <v>4876850</v>
      </c>
    </row>
    <row r="31" spans="1:23" s="11" customFormat="1" ht="12.75" customHeight="1">
      <c r="A31" s="518"/>
      <c r="B31" s="12" t="s">
        <v>117</v>
      </c>
      <c r="C31" s="27"/>
      <c r="D31" s="12"/>
      <c r="E31" s="24"/>
      <c r="F31" s="24"/>
      <c r="G31" s="173">
        <v>48954</v>
      </c>
      <c r="H31" s="402"/>
      <c r="I31" s="402"/>
      <c r="J31" s="173">
        <v>22417</v>
      </c>
      <c r="K31" s="524"/>
      <c r="L31" s="524"/>
      <c r="M31" s="677">
        <v>0</v>
      </c>
      <c r="N31" s="677"/>
      <c r="O31" s="677"/>
      <c r="P31" s="677">
        <v>0</v>
      </c>
      <c r="Q31" s="402"/>
      <c r="R31" s="402"/>
      <c r="S31" s="173">
        <f t="shared" si="1"/>
        <v>71371</v>
      </c>
    </row>
    <row r="32" spans="1:23" s="11" customFormat="1" ht="12.75" customHeight="1">
      <c r="A32" s="518"/>
      <c r="B32" s="12" t="s">
        <v>118</v>
      </c>
      <c r="C32" s="27"/>
      <c r="E32" s="24"/>
      <c r="F32" s="24"/>
      <c r="G32" s="173">
        <v>101243</v>
      </c>
      <c r="H32" s="402"/>
      <c r="I32" s="402"/>
      <c r="J32" s="173">
        <v>30300</v>
      </c>
      <c r="K32" s="524"/>
      <c r="L32" s="524"/>
      <c r="M32" s="677">
        <v>0</v>
      </c>
      <c r="N32" s="677"/>
      <c r="O32" s="677"/>
      <c r="P32" s="677">
        <v>0</v>
      </c>
      <c r="Q32" s="402"/>
      <c r="R32" s="402"/>
      <c r="S32" s="173">
        <f t="shared" si="1"/>
        <v>131543</v>
      </c>
    </row>
    <row r="33" spans="1:21" s="11" customFormat="1" ht="12.75" customHeight="1">
      <c r="A33" s="518"/>
      <c r="B33" s="12" t="s">
        <v>119</v>
      </c>
      <c r="C33" s="27"/>
      <c r="E33" s="24"/>
      <c r="F33" s="24"/>
      <c r="G33" s="173">
        <v>155876</v>
      </c>
      <c r="H33" s="402"/>
      <c r="I33" s="402"/>
      <c r="J33" s="173">
        <v>25683</v>
      </c>
      <c r="K33" s="524"/>
      <c r="L33" s="524"/>
      <c r="M33" s="677">
        <v>0</v>
      </c>
      <c r="N33" s="677"/>
      <c r="O33" s="677"/>
      <c r="P33" s="677">
        <v>0</v>
      </c>
      <c r="Q33" s="402"/>
      <c r="R33" s="402"/>
      <c r="S33" s="173">
        <f t="shared" si="1"/>
        <v>181559</v>
      </c>
    </row>
    <row r="34" spans="1:21" s="11" customFormat="1" ht="12.75" customHeight="1">
      <c r="A34" s="518"/>
      <c r="B34" s="12" t="s">
        <v>120</v>
      </c>
      <c r="C34" s="27"/>
      <c r="E34" s="24"/>
      <c r="F34" s="24"/>
      <c r="G34" s="173">
        <v>111615</v>
      </c>
      <c r="H34" s="402"/>
      <c r="I34" s="402"/>
      <c r="J34" s="173">
        <v>5832</v>
      </c>
      <c r="K34" s="524"/>
      <c r="L34" s="524"/>
      <c r="M34" s="677">
        <v>0</v>
      </c>
      <c r="N34" s="677"/>
      <c r="O34" s="677"/>
      <c r="P34" s="677">
        <v>0</v>
      </c>
      <c r="Q34" s="402"/>
      <c r="R34" s="402"/>
      <c r="S34" s="173">
        <f t="shared" si="1"/>
        <v>117447</v>
      </c>
    </row>
    <row r="35" spans="1:21" s="11" customFormat="1" ht="12.75" customHeight="1">
      <c r="A35" s="518"/>
      <c r="B35" s="12" t="s">
        <v>121</v>
      </c>
      <c r="C35" s="27"/>
      <c r="E35" s="24"/>
      <c r="F35" s="24"/>
      <c r="G35" s="173">
        <v>223529</v>
      </c>
      <c r="H35" s="402"/>
      <c r="I35" s="402"/>
      <c r="J35" s="173">
        <v>231</v>
      </c>
      <c r="K35" s="524"/>
      <c r="L35" s="524"/>
      <c r="M35" s="677">
        <v>0</v>
      </c>
      <c r="N35" s="677"/>
      <c r="O35" s="677"/>
      <c r="P35" s="677">
        <v>0</v>
      </c>
      <c r="Q35" s="402"/>
      <c r="R35" s="402"/>
      <c r="S35" s="173">
        <f t="shared" si="1"/>
        <v>223760</v>
      </c>
    </row>
    <row r="36" spans="1:21" s="11" customFormat="1" ht="12.75" customHeight="1">
      <c r="A36" s="518"/>
      <c r="B36" s="12" t="s">
        <v>122</v>
      </c>
      <c r="C36" s="27"/>
      <c r="E36" s="24"/>
      <c r="F36" s="24"/>
      <c r="G36" s="173">
        <v>35336</v>
      </c>
      <c r="H36" s="402"/>
      <c r="I36" s="402"/>
      <c r="J36" s="173">
        <v>123649</v>
      </c>
      <c r="K36" s="524"/>
      <c r="L36" s="524"/>
      <c r="M36" s="677">
        <v>0</v>
      </c>
      <c r="N36" s="677"/>
      <c r="O36" s="677"/>
      <c r="P36" s="677">
        <v>0</v>
      </c>
      <c r="Q36" s="402"/>
      <c r="R36" s="402"/>
      <c r="S36" s="173">
        <f t="shared" si="1"/>
        <v>158985</v>
      </c>
    </row>
    <row r="37" spans="1:21" s="11" customFormat="1" ht="12.75" customHeight="1">
      <c r="A37" s="518"/>
      <c r="B37" s="12" t="s">
        <v>123</v>
      </c>
      <c r="C37" s="27"/>
      <c r="E37" s="24"/>
      <c r="F37" s="24"/>
      <c r="G37" s="173">
        <v>370000</v>
      </c>
      <c r="H37" s="402"/>
      <c r="I37" s="402"/>
      <c r="J37" s="677">
        <v>0</v>
      </c>
      <c r="K37" s="677"/>
      <c r="L37" s="677"/>
      <c r="M37" s="677">
        <v>0</v>
      </c>
      <c r="N37" s="402"/>
      <c r="O37" s="402"/>
      <c r="P37" s="173">
        <f>'I-2 Prior Year'!S20</f>
        <v>7425</v>
      </c>
      <c r="Q37" s="402"/>
      <c r="R37" s="402"/>
      <c r="S37" s="173">
        <f t="shared" si="1"/>
        <v>377425</v>
      </c>
    </row>
    <row r="38" spans="1:21" s="11" customFormat="1" ht="12.75" customHeight="1">
      <c r="A38" s="518"/>
      <c r="B38" s="12" t="s">
        <v>30</v>
      </c>
      <c r="C38" s="27"/>
      <c r="E38" s="24"/>
      <c r="F38" s="24"/>
      <c r="G38" s="173"/>
      <c r="H38" s="402"/>
      <c r="I38" s="402"/>
      <c r="J38" s="677"/>
      <c r="K38" s="677"/>
      <c r="L38" s="677"/>
      <c r="M38" s="677"/>
      <c r="N38" s="402"/>
      <c r="O38" s="402"/>
      <c r="P38" s="173"/>
      <c r="Q38" s="402"/>
      <c r="R38" s="402"/>
      <c r="S38" s="173"/>
    </row>
    <row r="39" spans="1:21" s="11" customFormat="1" ht="12.75" customHeight="1">
      <c r="A39" s="518"/>
      <c r="B39" s="12"/>
      <c r="C39" s="27" t="s">
        <v>124</v>
      </c>
      <c r="E39" s="24"/>
      <c r="F39" s="24"/>
      <c r="G39" s="173">
        <v>471961972</v>
      </c>
      <c r="H39" s="402"/>
      <c r="I39" s="402"/>
      <c r="J39" s="677">
        <v>0</v>
      </c>
      <c r="K39" s="677"/>
      <c r="L39" s="677"/>
      <c r="M39" s="677">
        <v>0</v>
      </c>
      <c r="N39" s="402"/>
      <c r="O39" s="402"/>
      <c r="P39" s="677">
        <v>0</v>
      </c>
      <c r="Q39" s="402"/>
      <c r="R39" s="402"/>
      <c r="S39" s="173">
        <f t="shared" si="1"/>
        <v>471961972</v>
      </c>
    </row>
    <row r="40" spans="1:21" s="11" customFormat="1" ht="12.75" customHeight="1">
      <c r="A40" s="518"/>
      <c r="B40" s="12"/>
      <c r="C40" s="27" t="s">
        <v>125</v>
      </c>
      <c r="E40" s="24"/>
      <c r="F40" s="24"/>
      <c r="G40" s="173">
        <v>255128279</v>
      </c>
      <c r="H40" s="402"/>
      <c r="I40" s="402"/>
      <c r="J40" s="677">
        <v>0</v>
      </c>
      <c r="K40" s="402"/>
      <c r="L40" s="402"/>
      <c r="M40" s="173">
        <v>33489</v>
      </c>
      <c r="N40" s="402"/>
      <c r="O40" s="402"/>
      <c r="P40" s="173">
        <f>'I-2 Prior Year'!S21</f>
        <v>680</v>
      </c>
      <c r="Q40" s="402"/>
      <c r="R40" s="402"/>
      <c r="S40" s="173">
        <f t="shared" si="1"/>
        <v>255162448</v>
      </c>
    </row>
    <row r="41" spans="1:21" s="11" customFormat="1" ht="12.75" customHeight="1">
      <c r="A41" s="518"/>
      <c r="B41" s="12"/>
      <c r="C41" s="27" t="s">
        <v>126</v>
      </c>
      <c r="E41" s="24"/>
      <c r="F41" s="24"/>
      <c r="G41" s="173">
        <v>833012</v>
      </c>
      <c r="H41" s="402"/>
      <c r="I41" s="402"/>
      <c r="J41" s="677">
        <v>0</v>
      </c>
      <c r="K41" s="402"/>
      <c r="L41" s="402"/>
      <c r="M41" s="173">
        <v>3179</v>
      </c>
      <c r="N41" s="402"/>
      <c r="O41" s="402"/>
      <c r="P41" s="677">
        <v>0</v>
      </c>
      <c r="Q41" s="402"/>
      <c r="R41" s="402"/>
      <c r="S41" s="173">
        <f t="shared" si="1"/>
        <v>836191</v>
      </c>
    </row>
    <row r="42" spans="1:21" s="11" customFormat="1" ht="12.75" customHeight="1">
      <c r="A42" s="518"/>
      <c r="B42" s="12" t="s">
        <v>31</v>
      </c>
      <c r="C42" s="27"/>
      <c r="E42" s="24"/>
      <c r="F42" s="24"/>
      <c r="G42" s="173">
        <v>2441690</v>
      </c>
      <c r="H42" s="402"/>
      <c r="I42" s="402"/>
      <c r="J42" s="173">
        <v>90724</v>
      </c>
      <c r="K42" s="402"/>
      <c r="L42" s="402"/>
      <c r="M42" s="677">
        <v>0</v>
      </c>
      <c r="N42" s="402"/>
      <c r="O42" s="402"/>
      <c r="P42" s="677">
        <v>0</v>
      </c>
      <c r="Q42" s="402"/>
      <c r="R42" s="402"/>
      <c r="S42" s="173">
        <f t="shared" si="1"/>
        <v>2532414</v>
      </c>
    </row>
    <row r="43" spans="1:21" s="11" customFormat="1" ht="12.75" customHeight="1">
      <c r="A43" s="518"/>
      <c r="B43" s="12" t="s">
        <v>32</v>
      </c>
      <c r="C43" s="27"/>
      <c r="E43" s="24"/>
      <c r="F43" s="24"/>
      <c r="G43" s="173">
        <v>1352083</v>
      </c>
      <c r="H43" s="402"/>
      <c r="I43" s="402"/>
      <c r="J43" s="173">
        <v>14501</v>
      </c>
      <c r="K43" s="402"/>
      <c r="L43" s="402"/>
      <c r="M43" s="677">
        <v>0</v>
      </c>
      <c r="N43" s="402"/>
      <c r="O43" s="402"/>
      <c r="P43" s="677">
        <v>0</v>
      </c>
      <c r="Q43" s="402"/>
      <c r="R43" s="402"/>
      <c r="S43" s="173">
        <f t="shared" si="1"/>
        <v>1366584</v>
      </c>
    </row>
    <row r="44" spans="1:21" s="11" customFormat="1" ht="12.75" customHeight="1">
      <c r="A44" s="518"/>
      <c r="B44" s="12" t="s">
        <v>127</v>
      </c>
      <c r="C44" s="27"/>
      <c r="E44" s="24"/>
      <c r="F44" s="24"/>
      <c r="G44" s="173">
        <v>7250</v>
      </c>
      <c r="H44" s="402"/>
      <c r="I44" s="402"/>
      <c r="J44" s="173">
        <v>3091</v>
      </c>
      <c r="K44" s="402"/>
      <c r="L44" s="402"/>
      <c r="M44" s="677">
        <v>0</v>
      </c>
      <c r="N44" s="402"/>
      <c r="O44" s="402"/>
      <c r="P44" s="677">
        <v>0</v>
      </c>
      <c r="Q44" s="402"/>
      <c r="R44" s="402"/>
      <c r="S44" s="173">
        <f>SUM(G44:P44)</f>
        <v>10341</v>
      </c>
    </row>
    <row r="45" spans="1:21" s="11" customFormat="1" ht="12.75" customHeight="1">
      <c r="A45" s="518"/>
      <c r="B45" s="12" t="s">
        <v>33</v>
      </c>
      <c r="C45" s="27"/>
      <c r="E45" s="24"/>
      <c r="F45" s="24"/>
      <c r="G45" s="173">
        <v>2696221</v>
      </c>
      <c r="H45" s="402"/>
      <c r="I45" s="402"/>
      <c r="J45" s="173">
        <v>70248</v>
      </c>
      <c r="K45" s="402"/>
      <c r="L45" s="402"/>
      <c r="M45" s="677">
        <v>0</v>
      </c>
      <c r="N45" s="402"/>
      <c r="O45" s="402"/>
      <c r="P45" s="677">
        <f>'I-2 Prior Year'!S22</f>
        <v>0</v>
      </c>
      <c r="Q45" s="402"/>
      <c r="R45" s="402"/>
      <c r="S45" s="173">
        <f t="shared" si="1"/>
        <v>2766469</v>
      </c>
    </row>
    <row r="46" spans="1:21" s="11" customFormat="1" ht="12.75" customHeight="1">
      <c r="A46" s="518"/>
      <c r="B46" s="12" t="s">
        <v>128</v>
      </c>
      <c r="C46" s="27"/>
      <c r="E46" s="24"/>
      <c r="F46" s="503"/>
      <c r="G46" s="175">
        <v>6838869</v>
      </c>
      <c r="H46" s="135"/>
      <c r="I46" s="141"/>
      <c r="J46" s="175">
        <v>22856064</v>
      </c>
      <c r="K46" s="35"/>
      <c r="L46" s="143"/>
      <c r="M46" s="175">
        <v>335</v>
      </c>
      <c r="N46" s="405"/>
      <c r="O46" s="401"/>
      <c r="P46" s="175">
        <f>'I-2 Prior Year'!S23</f>
        <v>511506</v>
      </c>
      <c r="Q46" s="514"/>
      <c r="R46" s="515"/>
      <c r="S46" s="175">
        <f t="shared" si="1"/>
        <v>30206774</v>
      </c>
    </row>
    <row r="47" spans="1:21" s="11" customFormat="1" ht="9" customHeight="1">
      <c r="A47" s="518"/>
      <c r="C47" s="27"/>
      <c r="E47" s="24"/>
      <c r="F47" s="24"/>
      <c r="G47" s="30"/>
      <c r="H47" s="32"/>
      <c r="I47" s="32"/>
      <c r="J47" s="30"/>
      <c r="K47" s="29"/>
      <c r="L47" s="29"/>
      <c r="M47" s="30"/>
      <c r="N47" s="508"/>
      <c r="O47" s="508"/>
      <c r="P47" s="30"/>
      <c r="Q47" s="516"/>
      <c r="R47" s="516"/>
      <c r="S47" s="30"/>
    </row>
    <row r="48" spans="1:21" s="11" customFormat="1" ht="13.5" customHeight="1">
      <c r="C48" s="12" t="s">
        <v>35</v>
      </c>
      <c r="E48" s="24"/>
      <c r="F48" s="503"/>
      <c r="G48" s="175">
        <f>SUM(G27:G46)</f>
        <v>785128577</v>
      </c>
      <c r="H48" s="135"/>
      <c r="I48" s="141"/>
      <c r="J48" s="175">
        <f>SUM(J27:J46)</f>
        <v>106611305</v>
      </c>
      <c r="K48" s="35"/>
      <c r="L48" s="143"/>
      <c r="M48" s="175">
        <f>SUM(M27:M46)</f>
        <v>121089</v>
      </c>
      <c r="N48" s="405"/>
      <c r="O48" s="401"/>
      <c r="P48" s="175">
        <f>SUM(P27:P46)</f>
        <v>527790</v>
      </c>
      <c r="Q48" s="514"/>
      <c r="R48" s="515"/>
      <c r="S48" s="175">
        <f>SUM(S27:S46)</f>
        <v>892388761</v>
      </c>
      <c r="U48" s="669">
        <f>S48-'MDA-OS'!J25</f>
        <v>0</v>
      </c>
    </row>
    <row r="49" spans="1:21" s="11" customFormat="1" ht="9" customHeight="1">
      <c r="C49" s="27"/>
      <c r="E49" s="24"/>
      <c r="F49" s="24"/>
      <c r="G49" s="31"/>
      <c r="H49" s="29"/>
      <c r="I49" s="29"/>
      <c r="J49" s="31"/>
      <c r="K49" s="29"/>
      <c r="L49" s="29"/>
      <c r="M49" s="31"/>
      <c r="N49" s="509"/>
      <c r="O49" s="509"/>
      <c r="P49" s="31"/>
      <c r="Q49" s="516"/>
      <c r="R49" s="516"/>
      <c r="S49" s="31"/>
    </row>
    <row r="50" spans="1:21" s="11" customFormat="1" ht="13.5" customHeight="1">
      <c r="C50" s="27"/>
      <c r="D50" s="12" t="s">
        <v>129</v>
      </c>
      <c r="E50" s="24"/>
      <c r="F50" s="503"/>
      <c r="G50" s="175">
        <f>SUM(G24-G48)</f>
        <v>-744517423</v>
      </c>
      <c r="H50" s="135"/>
      <c r="I50" s="141"/>
      <c r="J50" s="175">
        <f>SUM(J24-J48)</f>
        <v>16701159</v>
      </c>
      <c r="K50" s="35"/>
      <c r="L50" s="143"/>
      <c r="M50" s="175">
        <f>SUM(M24-M48)</f>
        <v>387327</v>
      </c>
      <c r="N50" s="405"/>
      <c r="O50" s="401"/>
      <c r="P50" s="175">
        <f>SUM(P24-P48)</f>
        <v>-498920</v>
      </c>
      <c r="Q50" s="514"/>
      <c r="R50" s="515"/>
      <c r="S50" s="175">
        <f>SUM(S24-S48)</f>
        <v>-727927857</v>
      </c>
    </row>
    <row r="51" spans="1:21" s="11" customFormat="1" ht="9" customHeight="1">
      <c r="A51" s="26"/>
      <c r="C51" s="27"/>
      <c r="E51" s="24"/>
      <c r="F51" s="24"/>
      <c r="G51" s="31"/>
      <c r="H51" s="29"/>
      <c r="I51" s="29"/>
      <c r="J51" s="31"/>
      <c r="K51" s="29"/>
      <c r="L51" s="29"/>
      <c r="M51" s="31"/>
      <c r="N51" s="509"/>
      <c r="O51" s="509"/>
      <c r="P51" s="31"/>
      <c r="Q51" s="516"/>
      <c r="R51" s="516"/>
      <c r="S51" s="31"/>
    </row>
    <row r="52" spans="1:21" ht="15" customHeight="1">
      <c r="A52" s="139" t="s">
        <v>130</v>
      </c>
      <c r="B52" s="11"/>
      <c r="C52" s="27"/>
      <c r="D52" s="11"/>
      <c r="E52" s="24"/>
      <c r="F52" s="24"/>
      <c r="G52" s="31"/>
      <c r="H52" s="29"/>
      <c r="I52" s="29"/>
      <c r="J52" s="31"/>
      <c r="K52" s="29"/>
      <c r="L52" s="29"/>
      <c r="M52" s="31"/>
      <c r="N52" s="509"/>
      <c r="O52" s="509"/>
      <c r="P52" s="31"/>
      <c r="S52" s="31"/>
    </row>
    <row r="53" spans="1:21" s="11" customFormat="1" ht="12.75" customHeight="1">
      <c r="A53" s="26"/>
      <c r="B53" s="11" t="s">
        <v>131</v>
      </c>
      <c r="C53" s="27"/>
      <c r="E53" s="24"/>
      <c r="F53" s="24"/>
      <c r="G53" s="173">
        <v>733275212</v>
      </c>
      <c r="H53" s="402"/>
      <c r="I53" s="402"/>
      <c r="J53" s="173"/>
      <c r="K53" s="402"/>
      <c r="L53" s="402"/>
      <c r="M53" s="173"/>
      <c r="N53" s="402"/>
      <c r="O53" s="402"/>
      <c r="P53" s="173"/>
      <c r="Q53" s="402"/>
      <c r="R53" s="402"/>
      <c r="S53" s="173">
        <f t="shared" ref="S53:S59" si="2">SUM(G53:P53)</f>
        <v>733275212</v>
      </c>
    </row>
    <row r="54" spans="1:21" s="11" customFormat="1" ht="12.75" customHeight="1">
      <c r="A54" s="26"/>
      <c r="B54" s="11" t="s">
        <v>39</v>
      </c>
      <c r="C54" s="27"/>
      <c r="E54" s="24"/>
      <c r="F54" s="24"/>
      <c r="G54" s="173">
        <v>1586</v>
      </c>
      <c r="H54" s="402"/>
      <c r="I54" s="402"/>
      <c r="J54" s="677">
        <v>0</v>
      </c>
      <c r="K54" s="677"/>
      <c r="L54" s="677"/>
      <c r="M54" s="677">
        <v>0</v>
      </c>
      <c r="N54" s="677"/>
      <c r="O54" s="677"/>
      <c r="P54" s="677">
        <v>0</v>
      </c>
      <c r="Q54" s="402"/>
      <c r="R54" s="402"/>
      <c r="S54" s="173">
        <f t="shared" si="2"/>
        <v>1586</v>
      </c>
    </row>
    <row r="55" spans="1:21" s="11" customFormat="1" ht="12.75" customHeight="1">
      <c r="A55" s="518"/>
      <c r="B55" s="11" t="s">
        <v>41</v>
      </c>
      <c r="C55" s="27"/>
      <c r="E55" s="24"/>
      <c r="F55" s="24"/>
      <c r="G55" s="173">
        <v>329360000</v>
      </c>
      <c r="H55" s="402"/>
      <c r="I55" s="402"/>
      <c r="J55" s="677">
        <v>0</v>
      </c>
      <c r="K55" s="677"/>
      <c r="L55" s="677"/>
      <c r="M55" s="677">
        <v>0</v>
      </c>
      <c r="N55" s="677"/>
      <c r="O55" s="677"/>
      <c r="P55" s="677">
        <v>0</v>
      </c>
      <c r="Q55" s="402"/>
      <c r="R55" s="402"/>
      <c r="S55" s="173">
        <f t="shared" si="2"/>
        <v>329360000</v>
      </c>
    </row>
    <row r="56" spans="1:21" s="11" customFormat="1" ht="12.75" customHeight="1">
      <c r="A56" s="518"/>
      <c r="B56" s="11" t="s">
        <v>42</v>
      </c>
      <c r="C56" s="27"/>
      <c r="E56" s="24"/>
      <c r="F56" s="24"/>
      <c r="G56" s="173">
        <v>88065635</v>
      </c>
      <c r="H56" s="402"/>
      <c r="I56" s="402"/>
      <c r="J56" s="677">
        <v>0</v>
      </c>
      <c r="K56" s="677"/>
      <c r="L56" s="677"/>
      <c r="M56" s="677">
        <v>0</v>
      </c>
      <c r="N56" s="677"/>
      <c r="O56" s="677"/>
      <c r="P56" s="677">
        <v>0</v>
      </c>
      <c r="Q56" s="402"/>
      <c r="R56" s="402"/>
      <c r="S56" s="173">
        <f t="shared" si="2"/>
        <v>88065635</v>
      </c>
    </row>
    <row r="57" spans="1:21" s="11" customFormat="1" ht="12.75" customHeight="1">
      <c r="A57" s="518"/>
      <c r="B57" s="11" t="s">
        <v>43</v>
      </c>
      <c r="C57" s="27"/>
      <c r="E57" s="24"/>
      <c r="F57" s="24"/>
      <c r="G57" s="173">
        <v>-416509303</v>
      </c>
      <c r="H57" s="402"/>
      <c r="I57" s="402"/>
      <c r="J57" s="677">
        <v>0</v>
      </c>
      <c r="K57" s="677"/>
      <c r="L57" s="677"/>
      <c r="M57" s="677">
        <v>0</v>
      </c>
      <c r="N57" s="677"/>
      <c r="O57" s="677"/>
      <c r="P57" s="677">
        <v>0</v>
      </c>
      <c r="Q57" s="402"/>
      <c r="R57" s="402"/>
      <c r="S57" s="173">
        <f t="shared" si="2"/>
        <v>-416509303</v>
      </c>
    </row>
    <row r="58" spans="1:21" s="11" customFormat="1" ht="12.75" customHeight="1">
      <c r="A58" s="518"/>
      <c r="B58" s="11" t="s">
        <v>132</v>
      </c>
      <c r="C58" s="27"/>
      <c r="E58" s="24"/>
      <c r="F58" s="24"/>
      <c r="G58" s="173">
        <v>-371139</v>
      </c>
      <c r="H58" s="402"/>
      <c r="I58" s="402"/>
      <c r="J58" s="677"/>
      <c r="K58" s="677"/>
      <c r="L58" s="677"/>
      <c r="M58" s="677"/>
      <c r="N58" s="677"/>
      <c r="O58" s="677"/>
      <c r="P58" s="677"/>
      <c r="Q58" s="402"/>
      <c r="R58" s="402"/>
      <c r="S58" s="173">
        <f t="shared" si="2"/>
        <v>-371139</v>
      </c>
    </row>
    <row r="59" spans="1:21" s="11" customFormat="1" ht="12.75" customHeight="1">
      <c r="A59" s="518"/>
      <c r="B59" s="11" t="s">
        <v>133</v>
      </c>
      <c r="C59" s="27"/>
      <c r="E59" s="24"/>
      <c r="F59" s="24"/>
      <c r="G59" s="173">
        <v>10941038</v>
      </c>
      <c r="H59" s="402"/>
      <c r="I59" s="402"/>
      <c r="J59" s="677">
        <v>0</v>
      </c>
      <c r="K59" s="677"/>
      <c r="L59" s="677"/>
      <c r="M59" s="677">
        <v>0</v>
      </c>
      <c r="N59" s="677"/>
      <c r="O59" s="677"/>
      <c r="P59" s="677">
        <v>0</v>
      </c>
      <c r="Q59" s="402"/>
      <c r="R59" s="402"/>
      <c r="S59" s="173">
        <f t="shared" si="2"/>
        <v>10941038</v>
      </c>
      <c r="U59" s="669">
        <f>S59+S60</f>
        <v>0</v>
      </c>
    </row>
    <row r="60" spans="1:21" s="11" customFormat="1" ht="12.75" customHeight="1">
      <c r="A60" s="26"/>
      <c r="B60" s="11" t="s">
        <v>134</v>
      </c>
      <c r="C60" s="27"/>
      <c r="E60" s="24"/>
      <c r="F60" s="503"/>
      <c r="G60" s="678">
        <v>0</v>
      </c>
      <c r="H60" s="135"/>
      <c r="I60" s="141"/>
      <c r="J60" s="175">
        <v>-865974</v>
      </c>
      <c r="K60" s="35"/>
      <c r="L60" s="143"/>
      <c r="M60" s="175">
        <v>-9780810</v>
      </c>
      <c r="N60" s="405"/>
      <c r="O60" s="401"/>
      <c r="P60" s="175">
        <f>'I-2 Prior Year'!S30</f>
        <v>-294254</v>
      </c>
      <c r="Q60" s="514"/>
      <c r="R60" s="515"/>
      <c r="S60" s="175">
        <f>SUM(G60:P60)</f>
        <v>-10941038</v>
      </c>
    </row>
    <row r="61" spans="1:21" s="11" customFormat="1" ht="9" customHeight="1">
      <c r="A61" s="26"/>
      <c r="C61" s="27"/>
      <c r="E61" s="24"/>
      <c r="F61" s="24"/>
      <c r="G61" s="31"/>
      <c r="H61" s="29"/>
      <c r="I61" s="29"/>
      <c r="J61" s="31"/>
      <c r="K61" s="29"/>
      <c r="L61" s="29"/>
      <c r="M61" s="31"/>
      <c r="N61" s="509"/>
      <c r="O61" s="509"/>
      <c r="P61" s="31"/>
      <c r="Q61" s="516"/>
      <c r="R61" s="516"/>
      <c r="S61" s="31"/>
    </row>
    <row r="62" spans="1:21" s="11" customFormat="1" ht="13.5" customHeight="1">
      <c r="C62" s="11" t="s">
        <v>48</v>
      </c>
      <c r="E62" s="24"/>
      <c r="F62" s="503"/>
      <c r="G62" s="175">
        <f>SUM(G53:G60)</f>
        <v>744763029</v>
      </c>
      <c r="H62" s="135"/>
      <c r="I62" s="141"/>
      <c r="J62" s="175">
        <f>SUM(J53:J60)</f>
        <v>-865974</v>
      </c>
      <c r="K62" s="35"/>
      <c r="L62" s="143"/>
      <c r="M62" s="175">
        <f>SUM(M53:M60)</f>
        <v>-9780810</v>
      </c>
      <c r="N62" s="405"/>
      <c r="O62" s="401"/>
      <c r="P62" s="175">
        <f>SUM(P53:P60)</f>
        <v>-294254</v>
      </c>
      <c r="Q62" s="514"/>
      <c r="R62" s="515"/>
      <c r="S62" s="175">
        <f>SUM(S53:S60)</f>
        <v>733821991</v>
      </c>
    </row>
    <row r="63" spans="1:21" s="11" customFormat="1" ht="9" customHeight="1">
      <c r="C63" s="27"/>
      <c r="D63" s="12"/>
      <c r="E63" s="24"/>
      <c r="F63" s="24"/>
      <c r="G63" s="31"/>
      <c r="H63" s="29"/>
      <c r="I63" s="29"/>
      <c r="J63" s="31"/>
      <c r="K63" s="29"/>
      <c r="L63" s="29"/>
      <c r="M63" s="31"/>
      <c r="N63" s="509"/>
      <c r="O63" s="509"/>
      <c r="P63" s="31"/>
      <c r="Q63" s="516"/>
      <c r="R63" s="516"/>
      <c r="S63" s="31"/>
    </row>
    <row r="64" spans="1:21" s="11" customFormat="1" ht="13.5" customHeight="1">
      <c r="B64" s="12"/>
      <c r="C64" s="27"/>
      <c r="D64" s="11" t="s">
        <v>135</v>
      </c>
      <c r="E64" s="25"/>
      <c r="F64" s="25"/>
      <c r="G64" s="173">
        <f>+G50+G62</f>
        <v>245606</v>
      </c>
      <c r="H64" s="402"/>
      <c r="I64" s="402"/>
      <c r="J64" s="173">
        <f>+J50+J62</f>
        <v>15835185</v>
      </c>
      <c r="K64" s="402"/>
      <c r="L64" s="402"/>
      <c r="M64" s="173">
        <f>+M50+M62</f>
        <v>-9393483</v>
      </c>
      <c r="N64" s="402"/>
      <c r="O64" s="402"/>
      <c r="P64" s="173">
        <f>+P50+P62</f>
        <v>-793174</v>
      </c>
      <c r="Q64" s="402"/>
      <c r="R64" s="402"/>
      <c r="S64" s="173">
        <f>+S50+S62</f>
        <v>5894134</v>
      </c>
    </row>
    <row r="65" spans="1:19" s="11" customFormat="1" ht="9" customHeight="1">
      <c r="A65" s="12"/>
      <c r="B65" s="12"/>
      <c r="C65" s="27"/>
      <c r="D65" s="12"/>
      <c r="E65" s="25"/>
      <c r="F65" s="25"/>
      <c r="G65" s="30"/>
      <c r="H65" s="32"/>
      <c r="I65" s="32"/>
      <c r="J65" s="30"/>
      <c r="K65" s="32"/>
      <c r="L65" s="32"/>
      <c r="M65" s="30"/>
      <c r="N65" s="508"/>
      <c r="O65" s="508"/>
      <c r="P65" s="30"/>
      <c r="Q65" s="516"/>
      <c r="R65" s="516"/>
      <c r="S65" s="30"/>
    </row>
    <row r="66" spans="1:19" s="11" customFormat="1" ht="13.5" customHeight="1">
      <c r="A66" s="12" t="s">
        <v>136</v>
      </c>
      <c r="D66" s="27"/>
      <c r="E66" s="24"/>
      <c r="F66" s="503"/>
      <c r="G66" s="175">
        <v>4938984</v>
      </c>
      <c r="H66" s="135"/>
      <c r="I66" s="141"/>
      <c r="J66" s="175">
        <v>571209506</v>
      </c>
      <c r="K66" s="35"/>
      <c r="L66" s="143"/>
      <c r="M66" s="175">
        <v>125066838</v>
      </c>
      <c r="N66" s="405"/>
      <c r="O66" s="401"/>
      <c r="P66" s="175">
        <f>'I-2 Prior Year'!S36</f>
        <v>5157160</v>
      </c>
      <c r="Q66" s="514"/>
      <c r="R66" s="515"/>
      <c r="S66" s="175">
        <f>G66+J66+M66+P66</f>
        <v>706372488</v>
      </c>
    </row>
    <row r="67" spans="1:19" s="11" customFormat="1" ht="9" customHeight="1">
      <c r="A67" s="12"/>
      <c r="D67" s="27"/>
      <c r="E67" s="24"/>
      <c r="F67" s="24"/>
      <c r="G67" s="20"/>
      <c r="H67" s="35"/>
      <c r="I67" s="35"/>
      <c r="J67" s="20"/>
      <c r="K67" s="35"/>
      <c r="L67" s="35"/>
      <c r="M67" s="20"/>
      <c r="N67" s="510"/>
      <c r="O67" s="510"/>
      <c r="P67" s="20"/>
      <c r="Q67" s="516"/>
      <c r="R67" s="516"/>
      <c r="S67" s="20"/>
    </row>
    <row r="68" spans="1:19" s="11" customFormat="1" ht="13.5" customHeight="1" thickBot="1">
      <c r="A68" s="12" t="s">
        <v>137</v>
      </c>
      <c r="D68" s="27"/>
      <c r="E68" s="24"/>
      <c r="F68" s="504" t="s">
        <v>2</v>
      </c>
      <c r="G68" s="676">
        <f>SUM(G64:G66)</f>
        <v>5184590</v>
      </c>
      <c r="H68" s="135"/>
      <c r="I68" s="504" t="s">
        <v>2</v>
      </c>
      <c r="J68" s="676">
        <f>SUM(J64:J66)</f>
        <v>587044691</v>
      </c>
      <c r="K68" s="35"/>
      <c r="L68" s="504" t="s">
        <v>2</v>
      </c>
      <c r="M68" s="676">
        <f>SUM(M64:M66)</f>
        <v>115673355</v>
      </c>
      <c r="N68" s="405"/>
      <c r="O68" s="504" t="s">
        <v>2</v>
      </c>
      <c r="P68" s="676">
        <f>SUM(P64:P66)</f>
        <v>4363986</v>
      </c>
      <c r="Q68" s="514"/>
      <c r="R68" s="504" t="s">
        <v>2</v>
      </c>
      <c r="S68" s="676">
        <f>SUM(S64:S66)</f>
        <v>712266622</v>
      </c>
    </row>
    <row r="69" spans="1:19" s="11" customFormat="1" ht="12.75" customHeight="1" thickTop="1">
      <c r="C69" s="27"/>
      <c r="E69" s="24"/>
      <c r="F69" s="24"/>
      <c r="G69" s="173"/>
      <c r="H69" s="25"/>
      <c r="I69" s="25"/>
      <c r="J69" s="173"/>
      <c r="K69" s="385"/>
      <c r="L69" s="385"/>
      <c r="M69" s="173"/>
      <c r="N69" s="516"/>
      <c r="O69" s="516"/>
      <c r="P69" s="173"/>
      <c r="Q69" s="516"/>
      <c r="R69" s="516"/>
      <c r="S69" s="173"/>
    </row>
    <row r="70" spans="1:19" s="11" customFormat="1" ht="9" customHeight="1">
      <c r="C70" s="27"/>
      <c r="E70" s="24"/>
      <c r="F70" s="24"/>
      <c r="G70" s="16"/>
      <c r="H70" s="25"/>
      <c r="I70" s="25"/>
      <c r="J70" s="16"/>
      <c r="K70" s="385"/>
      <c r="L70" s="385"/>
      <c r="N70" s="516"/>
      <c r="O70" s="516"/>
      <c r="P70" s="16"/>
      <c r="Q70" s="516"/>
      <c r="R70" s="516"/>
      <c r="S70" s="649"/>
    </row>
    <row r="71" spans="1:19" s="11" customFormat="1" ht="12" customHeight="1">
      <c r="A71" s="1066" t="s">
        <v>94</v>
      </c>
      <c r="B71" s="1066"/>
      <c r="C71" s="1066"/>
      <c r="D71" s="1066"/>
      <c r="E71" s="1066"/>
      <c r="F71" s="1066"/>
      <c r="G71" s="1066"/>
      <c r="H71" s="1066"/>
      <c r="I71" s="1066"/>
      <c r="J71" s="1066"/>
      <c r="K71" s="1066"/>
      <c r="L71" s="1066"/>
      <c r="M71" s="1066"/>
      <c r="N71" s="516"/>
      <c r="O71" s="516"/>
      <c r="P71" s="16"/>
      <c r="Q71" s="516"/>
      <c r="R71" s="516"/>
    </row>
    <row r="72" spans="1:19" ht="2.25" customHeight="1"/>
    <row r="76" spans="1:19">
      <c r="D76" s="89" t="s">
        <v>138</v>
      </c>
      <c r="G76" s="134">
        <f>'A-1 Prior Year'!G47</f>
        <v>5184590</v>
      </c>
      <c r="H76" s="488"/>
      <c r="I76" s="488"/>
      <c r="J76" s="134">
        <f>'A-1 Prior Year'!J47</f>
        <v>587044691</v>
      </c>
      <c r="K76" s="488"/>
      <c r="L76" s="488"/>
      <c r="M76" s="134">
        <f>'A-1 Prior Year'!M47</f>
        <v>115673355</v>
      </c>
      <c r="N76" s="488"/>
      <c r="O76" s="488"/>
      <c r="P76" s="134">
        <f>'A-1 Prior Year'!P47</f>
        <v>4363986</v>
      </c>
      <c r="S76" s="134">
        <f>'A-1 Prior Year'!S47</f>
        <v>712266622</v>
      </c>
    </row>
    <row r="77" spans="1:19">
      <c r="D77" s="89" t="s">
        <v>97</v>
      </c>
      <c r="G77" s="134">
        <f>G68-G76</f>
        <v>0</v>
      </c>
      <c r="H77" s="488"/>
      <c r="I77" s="488"/>
      <c r="J77" s="134">
        <f>J68-J76</f>
        <v>0</v>
      </c>
      <c r="K77" s="488"/>
      <c r="L77" s="488"/>
      <c r="M77" s="134">
        <f>M68-M76</f>
        <v>0</v>
      </c>
      <c r="N77" s="488"/>
      <c r="O77" s="488"/>
      <c r="P77" s="134">
        <f>P68-P76</f>
        <v>0</v>
      </c>
      <c r="S77" s="134">
        <f>S68-S76</f>
        <v>0</v>
      </c>
    </row>
    <row r="78" spans="1:19">
      <c r="G78" s="1071"/>
      <c r="H78" s="1071"/>
      <c r="I78" s="1071"/>
      <c r="J78" s="1071"/>
      <c r="K78" s="1071"/>
      <c r="L78" s="1071"/>
      <c r="M78" s="1071"/>
      <c r="N78" s="526"/>
      <c r="O78" s="526"/>
      <c r="P78" s="999"/>
    </row>
    <row r="79" spans="1:19">
      <c r="G79" s="1071"/>
      <c r="H79" s="1071"/>
      <c r="I79" s="1071"/>
      <c r="J79" s="1071"/>
      <c r="K79" s="1071"/>
      <c r="L79" s="1071"/>
      <c r="M79" s="1071"/>
      <c r="N79" s="526"/>
      <c r="O79" s="526"/>
      <c r="P79" s="999"/>
    </row>
    <row r="80" spans="1:19">
      <c r="G80" s="1071"/>
      <c r="H80" s="1071"/>
      <c r="I80" s="1071"/>
      <c r="J80" s="1071"/>
      <c r="K80" s="1071"/>
      <c r="L80" s="1071"/>
      <c r="M80" s="1071"/>
      <c r="N80" s="526"/>
      <c r="O80" s="526"/>
      <c r="P80" s="999"/>
    </row>
  </sheetData>
  <mergeCells count="15">
    <mergeCell ref="G78:M80"/>
    <mergeCell ref="G5:K5"/>
    <mergeCell ref="H6:H8"/>
    <mergeCell ref="F7:G7"/>
    <mergeCell ref="F8:G8"/>
    <mergeCell ref="I7:J7"/>
    <mergeCell ref="I8:J8"/>
    <mergeCell ref="L6:M6"/>
    <mergeCell ref="L7:M7"/>
    <mergeCell ref="L8:M8"/>
    <mergeCell ref="O6:P6"/>
    <mergeCell ref="O7:P7"/>
    <mergeCell ref="O8:P8"/>
    <mergeCell ref="R8:S8"/>
    <mergeCell ref="A71:M71"/>
  </mergeCells>
  <pageMargins left="0.7" right="0.7" top="0.75" bottom="0.75" header="0.55000000000000004" footer="0.55000000000000004"/>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U56"/>
  <sheetViews>
    <sheetView showGridLines="0" view="pageBreakPreview" topLeftCell="A19" zoomScaleNormal="100" zoomScaleSheetLayoutView="100" workbookViewId="0">
      <selection activeCell="P5" sqref="P5"/>
    </sheetView>
  </sheetViews>
  <sheetFormatPr defaultColWidth="9.109375" defaultRowHeight="13.8"/>
  <cols>
    <col min="1" max="3" width="1.6640625" style="9" customWidth="1"/>
    <col min="4" max="4" width="40.88671875" style="9" customWidth="1"/>
    <col min="5" max="6" width="1.6640625" style="532" customWidth="1"/>
    <col min="7" max="7" width="21.33203125" style="111" customWidth="1"/>
    <col min="8" max="9" width="1.6640625" style="532" customWidth="1"/>
    <col min="10" max="10" width="17.6640625" style="9" customWidth="1"/>
    <col min="11" max="12" width="1.6640625" style="133" customWidth="1"/>
    <col min="13" max="13" width="17.6640625" style="9" customWidth="1"/>
    <col min="14" max="15" width="1.6640625" style="133" customWidth="1"/>
    <col min="16" max="16" width="18.109375" style="9" customWidth="1"/>
    <col min="17" max="17" width="1.44140625" style="9" customWidth="1"/>
    <col min="18" max="16384" width="9.109375" style="9"/>
  </cols>
  <sheetData>
    <row r="1" spans="1:21" s="450" customFormat="1" ht="18" customHeight="1">
      <c r="A1" s="167" t="e">
        <f>#REF!</f>
        <v>#REF!</v>
      </c>
      <c r="B1" s="167"/>
      <c r="C1" s="167"/>
      <c r="D1" s="167"/>
      <c r="E1" s="530"/>
      <c r="F1" s="530"/>
      <c r="G1" s="167"/>
      <c r="H1" s="530"/>
      <c r="I1" s="530"/>
      <c r="J1" s="167"/>
      <c r="K1" s="505"/>
      <c r="L1" s="505"/>
      <c r="M1" s="411"/>
      <c r="N1" s="505"/>
      <c r="O1" s="505"/>
      <c r="P1" s="411"/>
      <c r="Q1" s="411"/>
      <c r="R1" s="411"/>
      <c r="S1" s="411"/>
      <c r="T1" s="411"/>
      <c r="U1" s="411"/>
    </row>
    <row r="2" spans="1:21" s="450" customFormat="1" ht="18" customHeight="1">
      <c r="A2" s="136" t="s">
        <v>139</v>
      </c>
      <c r="B2" s="136"/>
      <c r="C2" s="136"/>
      <c r="D2" s="136"/>
      <c r="E2" s="505"/>
      <c r="F2" s="505"/>
      <c r="G2" s="411"/>
      <c r="H2" s="505"/>
      <c r="I2" s="505"/>
      <c r="J2" s="136"/>
      <c r="K2" s="505"/>
      <c r="L2" s="505"/>
      <c r="M2" s="411"/>
      <c r="N2" s="505"/>
      <c r="O2" s="505"/>
      <c r="P2" s="411"/>
      <c r="Q2" s="411"/>
      <c r="R2" s="411"/>
      <c r="S2" s="411"/>
      <c r="T2" s="411"/>
      <c r="U2" s="411"/>
    </row>
    <row r="3" spans="1:21" s="455" customFormat="1" ht="18" customHeight="1">
      <c r="A3" s="416" t="e">
        <f>#REF!</f>
        <v>#REF!</v>
      </c>
      <c r="B3" s="465"/>
      <c r="C3" s="465"/>
      <c r="D3" s="465"/>
      <c r="E3" s="506"/>
      <c r="F3" s="506"/>
      <c r="G3" s="464"/>
      <c r="H3" s="506"/>
      <c r="I3" s="506"/>
      <c r="J3" s="479"/>
      <c r="K3" s="506"/>
      <c r="L3" s="506"/>
      <c r="M3" s="464"/>
      <c r="N3" s="506"/>
      <c r="O3" s="506"/>
      <c r="P3" s="464"/>
      <c r="Q3" s="464"/>
      <c r="R3" s="464"/>
      <c r="S3" s="464"/>
      <c r="T3" s="464"/>
      <c r="U3" s="464"/>
    </row>
    <row r="4" spans="1:21" s="450" customFormat="1" ht="19.5" customHeight="1" thickBot="1">
      <c r="A4" s="481" t="s">
        <v>55</v>
      </c>
      <c r="B4" s="481"/>
      <c r="C4" s="481"/>
      <c r="D4" s="481"/>
      <c r="E4" s="531"/>
      <c r="F4" s="531"/>
      <c r="G4" s="481"/>
      <c r="H4" s="531"/>
      <c r="I4" s="531"/>
      <c r="J4" s="481"/>
      <c r="K4" s="471"/>
      <c r="L4" s="471"/>
      <c r="M4" s="425"/>
      <c r="N4" s="471"/>
      <c r="O4" s="471"/>
      <c r="P4" s="427" t="s">
        <v>140</v>
      </c>
      <c r="Q4" s="479"/>
      <c r="R4" s="479"/>
      <c r="S4" s="479"/>
      <c r="T4" s="479"/>
      <c r="U4" s="480"/>
    </row>
    <row r="5" spans="1:21" ht="20.100000000000001" customHeight="1">
      <c r="A5" s="154"/>
      <c r="B5" s="154"/>
      <c r="C5" s="154"/>
      <c r="D5" s="155"/>
      <c r="G5" s="48"/>
      <c r="Q5" s="38"/>
      <c r="R5" s="38"/>
      <c r="S5" s="38"/>
      <c r="T5" s="38"/>
      <c r="U5" s="38"/>
    </row>
    <row r="6" spans="1:21" ht="14.25" customHeight="1">
      <c r="A6" s="154"/>
      <c r="B6" s="154"/>
      <c r="C6" s="154"/>
      <c r="D6" s="155"/>
      <c r="F6" s="1074" t="s">
        <v>141</v>
      </c>
      <c r="G6" s="1074"/>
      <c r="I6" s="1074"/>
      <c r="J6" s="1074"/>
      <c r="Q6" s="38"/>
      <c r="R6" s="38"/>
      <c r="S6" s="38"/>
      <c r="T6" s="38"/>
      <c r="U6" s="38"/>
    </row>
    <row r="7" spans="1:21" ht="14.25" customHeight="1">
      <c r="A7" s="154"/>
      <c r="B7" s="154"/>
      <c r="C7" s="154"/>
      <c r="D7" s="155"/>
      <c r="F7" s="1074" t="s">
        <v>142</v>
      </c>
      <c r="G7" s="1074"/>
      <c r="I7" s="1074" t="s">
        <v>143</v>
      </c>
      <c r="J7" s="1074"/>
      <c r="L7" s="9"/>
      <c r="Q7" s="38"/>
      <c r="R7" s="38"/>
      <c r="S7" s="38"/>
      <c r="T7" s="38"/>
      <c r="U7" s="38"/>
    </row>
    <row r="8" spans="1:21" ht="14.25" customHeight="1">
      <c r="A8" s="154"/>
      <c r="B8" s="154"/>
      <c r="C8" s="154"/>
      <c r="D8" s="155"/>
      <c r="F8" s="1074" t="s">
        <v>144</v>
      </c>
      <c r="G8" s="1074"/>
      <c r="I8" s="1074" t="s">
        <v>144</v>
      </c>
      <c r="J8" s="1074"/>
      <c r="L8" s="1074" t="s">
        <v>145</v>
      </c>
      <c r="M8" s="1074"/>
      <c r="Q8" s="38"/>
      <c r="R8" s="38"/>
      <c r="S8" s="38"/>
      <c r="T8" s="38"/>
      <c r="U8" s="38"/>
    </row>
    <row r="9" spans="1:21" ht="14.25" customHeight="1">
      <c r="A9" s="154"/>
      <c r="B9" s="154"/>
      <c r="C9" s="154"/>
      <c r="D9" s="155"/>
      <c r="E9" s="598"/>
      <c r="F9" s="1073" t="s">
        <v>146</v>
      </c>
      <c r="G9" s="1062"/>
      <c r="H9" s="598"/>
      <c r="I9" s="1073" t="s">
        <v>147</v>
      </c>
      <c r="J9" s="1062"/>
      <c r="K9" s="990"/>
      <c r="L9" s="1062" t="s">
        <v>148</v>
      </c>
      <c r="M9" s="1062"/>
      <c r="O9" s="1062" t="s">
        <v>66</v>
      </c>
      <c r="P9" s="1062"/>
    </row>
    <row r="10" spans="1:21" ht="15" customHeight="1">
      <c r="A10" s="996" t="s">
        <v>67</v>
      </c>
      <c r="B10" s="39"/>
      <c r="C10" s="39"/>
      <c r="D10" s="156"/>
      <c r="G10" s="61"/>
    </row>
    <row r="11" spans="1:21" s="3" customFormat="1" ht="12.75" customHeight="1">
      <c r="A11" s="11" t="s">
        <v>149</v>
      </c>
      <c r="C11" s="11"/>
      <c r="D11" s="5"/>
      <c r="E11" s="533"/>
      <c r="F11" s="533" t="s">
        <v>2</v>
      </c>
      <c r="G11" s="294">
        <f>'J-1 PY'!AP9</f>
        <v>366210731</v>
      </c>
      <c r="H11" s="533"/>
      <c r="I11" s="533" t="s">
        <v>2</v>
      </c>
      <c r="J11" s="296">
        <f>'J-3 Prior Year'!M10</f>
        <v>12334371</v>
      </c>
      <c r="K11" s="540"/>
      <c r="L11" s="548" t="s">
        <v>2</v>
      </c>
      <c r="M11" s="296">
        <v>7097436.9100000001</v>
      </c>
      <c r="N11" s="551"/>
      <c r="O11" s="533" t="s">
        <v>2</v>
      </c>
      <c r="P11" s="299">
        <f>SUM(G11:M11)</f>
        <v>385642538.91000003</v>
      </c>
    </row>
    <row r="12" spans="1:21" s="3" customFormat="1" ht="12.75" customHeight="1">
      <c r="A12" s="11" t="s">
        <v>150</v>
      </c>
      <c r="B12" s="11"/>
      <c r="C12" s="11"/>
      <c r="D12" s="5"/>
      <c r="E12" s="533"/>
      <c r="F12" s="533"/>
      <c r="G12" s="294"/>
      <c r="H12" s="533"/>
      <c r="I12" s="533"/>
      <c r="J12" s="158"/>
      <c r="K12" s="284"/>
      <c r="L12" s="284"/>
      <c r="M12" s="158"/>
      <c r="N12" s="551"/>
      <c r="O12" s="551"/>
      <c r="P12" s="299"/>
    </row>
    <row r="13" spans="1:21" s="3" customFormat="1" ht="12.75" customHeight="1">
      <c r="A13" s="13"/>
      <c r="B13" s="11" t="s">
        <v>151</v>
      </c>
      <c r="C13" s="11"/>
      <c r="D13" s="5"/>
      <c r="E13" s="533"/>
      <c r="F13" s="533"/>
      <c r="G13" s="294">
        <f>'J-1 PY'!AP11</f>
        <v>231185564</v>
      </c>
      <c r="H13" s="533"/>
      <c r="I13" s="533"/>
      <c r="J13" s="147">
        <v>0</v>
      </c>
      <c r="K13" s="524"/>
      <c r="L13" s="524"/>
      <c r="M13" s="147"/>
      <c r="N13" s="551"/>
      <c r="O13" s="551"/>
      <c r="P13" s="299">
        <f t="shared" ref="P13:P18" si="0">SUM(G13:M13)</f>
        <v>231185564</v>
      </c>
    </row>
    <row r="14" spans="1:21" s="3" customFormat="1" ht="12.75" customHeight="1">
      <c r="A14" s="12"/>
      <c r="B14" s="11" t="s">
        <v>152</v>
      </c>
      <c r="C14" s="11"/>
      <c r="D14" s="1"/>
      <c r="E14" s="533"/>
      <c r="F14" s="533"/>
      <c r="G14" s="294">
        <f>'J-1 PY'!AP12</f>
        <v>780873665</v>
      </c>
      <c r="H14" s="533"/>
      <c r="I14" s="533"/>
      <c r="J14" s="147">
        <v>0</v>
      </c>
      <c r="K14" s="524"/>
      <c r="L14" s="524"/>
      <c r="M14" s="147"/>
      <c r="N14" s="551"/>
      <c r="O14" s="551"/>
      <c r="P14" s="299">
        <f t="shared" si="0"/>
        <v>780873665</v>
      </c>
    </row>
    <row r="15" spans="1:21" s="3" customFormat="1" ht="12.75" customHeight="1">
      <c r="A15" s="12"/>
      <c r="B15" s="11" t="s">
        <v>153</v>
      </c>
      <c r="C15" s="11"/>
      <c r="D15" s="1"/>
      <c r="E15" s="533"/>
      <c r="F15" s="533"/>
      <c r="G15" s="294">
        <f>'J-1 PY'!AP13</f>
        <v>1333666227</v>
      </c>
      <c r="H15" s="533"/>
      <c r="I15" s="533"/>
      <c r="J15" s="147">
        <v>0</v>
      </c>
      <c r="K15" s="524"/>
      <c r="L15" s="524"/>
      <c r="M15" s="147"/>
      <c r="N15" s="551"/>
      <c r="O15" s="551"/>
      <c r="P15" s="299">
        <f t="shared" si="0"/>
        <v>1333666227</v>
      </c>
    </row>
    <row r="16" spans="1:21" s="3" customFormat="1" ht="12.75" customHeight="1">
      <c r="A16" s="86"/>
      <c r="B16" s="11" t="s">
        <v>154</v>
      </c>
      <c r="C16" s="11"/>
      <c r="D16" s="1"/>
      <c r="E16" s="533"/>
      <c r="F16" s="533"/>
      <c r="G16" s="294">
        <f>'J-1 PY'!AP14</f>
        <v>88464006077</v>
      </c>
      <c r="H16" s="533"/>
      <c r="I16" s="533"/>
      <c r="J16" s="296">
        <f>'J-3 Prior Year'!M11</f>
        <v>1128919348</v>
      </c>
      <c r="K16" s="540"/>
      <c r="L16" s="540"/>
      <c r="M16" s="296">
        <v>7338866.8099999996</v>
      </c>
      <c r="N16" s="551"/>
      <c r="O16" s="551"/>
      <c r="P16" s="299">
        <f t="shared" si="0"/>
        <v>89600264291.809998</v>
      </c>
    </row>
    <row r="17" spans="1:19" s="3" customFormat="1" ht="12.75" customHeight="1">
      <c r="A17" s="995"/>
      <c r="B17" s="11" t="s">
        <v>155</v>
      </c>
      <c r="C17" s="11"/>
      <c r="D17" s="1"/>
      <c r="E17" s="533"/>
      <c r="F17" s="533"/>
      <c r="G17" s="294">
        <f>'J-1 PY'!AP15</f>
        <v>6706432255</v>
      </c>
      <c r="H17" s="533"/>
      <c r="I17" s="533"/>
      <c r="J17" s="147">
        <v>0</v>
      </c>
      <c r="K17" s="524"/>
      <c r="L17" s="524"/>
      <c r="M17" s="147"/>
      <c r="N17" s="551"/>
      <c r="O17" s="551"/>
      <c r="P17" s="299">
        <f t="shared" si="0"/>
        <v>6706432255</v>
      </c>
    </row>
    <row r="18" spans="1:19" s="3" customFormat="1" ht="12.75" customHeight="1">
      <c r="A18" s="11" t="s">
        <v>70</v>
      </c>
      <c r="B18" s="11"/>
      <c r="C18" s="11"/>
      <c r="D18" s="1"/>
      <c r="E18" s="533"/>
      <c r="F18" s="533"/>
      <c r="G18" s="294">
        <f>'J-1 PY'!AP16</f>
        <v>2744094036</v>
      </c>
      <c r="H18" s="533"/>
      <c r="I18" s="533"/>
      <c r="J18" s="296">
        <f>'J-3 Prior Year'!M12</f>
        <v>42716219</v>
      </c>
      <c r="K18" s="540"/>
      <c r="L18" s="540"/>
      <c r="M18" s="296">
        <v>392894</v>
      </c>
      <c r="N18" s="551"/>
      <c r="O18" s="551"/>
      <c r="P18" s="299">
        <f t="shared" si="0"/>
        <v>2787203149</v>
      </c>
      <c r="S18" s="52" t="s">
        <v>156</v>
      </c>
    </row>
    <row r="19" spans="1:19" s="3" customFormat="1" ht="12.75" customHeight="1">
      <c r="A19" s="11" t="s">
        <v>71</v>
      </c>
      <c r="B19" s="11"/>
      <c r="C19" s="11"/>
      <c r="D19" s="2"/>
      <c r="E19" s="533"/>
      <c r="F19" s="533"/>
      <c r="G19" s="294"/>
      <c r="H19" s="533"/>
      <c r="I19" s="533"/>
      <c r="J19" s="158"/>
      <c r="K19" s="284"/>
      <c r="L19" s="284"/>
      <c r="M19" s="158"/>
      <c r="N19" s="551"/>
      <c r="O19" s="551"/>
      <c r="P19" s="299"/>
    </row>
    <row r="20" spans="1:19" s="3" customFormat="1" ht="12.75" customHeight="1">
      <c r="A20" s="12"/>
      <c r="B20" s="11" t="s">
        <v>157</v>
      </c>
      <c r="C20" s="11"/>
      <c r="D20" s="2"/>
      <c r="E20" s="533"/>
      <c r="F20" s="533"/>
      <c r="G20" s="294">
        <f>'J-1 PY'!AP18</f>
        <v>30127411</v>
      </c>
      <c r="H20" s="533"/>
      <c r="I20" s="533"/>
      <c r="J20" s="147">
        <v>0</v>
      </c>
      <c r="K20" s="524"/>
      <c r="L20" s="524"/>
      <c r="M20" s="338"/>
      <c r="N20" s="551"/>
      <c r="O20" s="551"/>
      <c r="P20" s="299">
        <f t="shared" ref="P20:P25" si="1">SUM(G20:M20)</f>
        <v>30127411</v>
      </c>
    </row>
    <row r="21" spans="1:19" s="4" customFormat="1" ht="12.75" customHeight="1">
      <c r="A21" s="995"/>
      <c r="B21" s="11" t="s">
        <v>73</v>
      </c>
      <c r="C21" s="11"/>
      <c r="D21" s="1001"/>
      <c r="E21" s="534"/>
      <c r="F21" s="534"/>
      <c r="G21" s="294">
        <f>'J-1 PY'!AP19</f>
        <v>403189</v>
      </c>
      <c r="H21" s="534"/>
      <c r="I21" s="534"/>
      <c r="J21" s="296">
        <f>'J-3 Prior Year'!M13</f>
        <v>771547</v>
      </c>
      <c r="K21" s="541"/>
      <c r="L21" s="541"/>
      <c r="M21" s="300">
        <v>4698.2</v>
      </c>
      <c r="N21" s="552"/>
      <c r="O21" s="552"/>
      <c r="P21" s="299">
        <f t="shared" si="1"/>
        <v>1179434.2</v>
      </c>
      <c r="Q21" s="1001"/>
      <c r="R21" s="1001"/>
      <c r="S21" s="1001"/>
    </row>
    <row r="22" spans="1:19" s="3" customFormat="1" ht="12.75" customHeight="1">
      <c r="A22" s="995"/>
      <c r="B22" s="11" t="s">
        <v>74</v>
      </c>
      <c r="C22" s="11"/>
      <c r="D22" s="51"/>
      <c r="E22" s="533"/>
      <c r="F22" s="533"/>
      <c r="G22" s="294">
        <f>'J-1 PY'!AP20</f>
        <v>145167909</v>
      </c>
      <c r="H22" s="533"/>
      <c r="I22" s="533"/>
      <c r="J22" s="147">
        <v>0</v>
      </c>
      <c r="K22" s="524"/>
      <c r="L22" s="524"/>
      <c r="M22" s="338">
        <v>0</v>
      </c>
      <c r="N22" s="551"/>
      <c r="O22" s="551"/>
      <c r="P22" s="299">
        <f t="shared" si="1"/>
        <v>145167909</v>
      </c>
    </row>
    <row r="23" spans="1:19" s="3" customFormat="1" ht="12.75" customHeight="1">
      <c r="A23" s="12"/>
      <c r="B23" s="11" t="s">
        <v>77</v>
      </c>
      <c r="C23" s="11"/>
      <c r="E23" s="533"/>
      <c r="F23" s="533"/>
      <c r="G23" s="294">
        <f>'J-1 PY'!AP21</f>
        <v>63162826</v>
      </c>
      <c r="H23" s="533"/>
      <c r="I23" s="533"/>
      <c r="J23" s="147">
        <v>0</v>
      </c>
      <c r="K23" s="524"/>
      <c r="L23" s="524"/>
      <c r="M23" s="338">
        <v>0</v>
      </c>
      <c r="N23" s="551"/>
      <c r="O23" s="551"/>
      <c r="P23" s="299">
        <f t="shared" si="1"/>
        <v>63162826</v>
      </c>
    </row>
    <row r="24" spans="1:19" s="3" customFormat="1" ht="12.75" customHeight="1">
      <c r="A24" s="11"/>
      <c r="B24" s="11" t="s">
        <v>158</v>
      </c>
      <c r="C24" s="11"/>
      <c r="E24" s="533"/>
      <c r="F24" s="533"/>
      <c r="G24" s="294">
        <f>'J-1 PY'!AP22</f>
        <v>20393239</v>
      </c>
      <c r="H24" s="533"/>
      <c r="I24" s="533"/>
      <c r="J24" s="147">
        <v>0</v>
      </c>
      <c r="K24" s="524"/>
      <c r="L24" s="524"/>
      <c r="M24" s="338">
        <v>0</v>
      </c>
      <c r="N24" s="551"/>
      <c r="O24" s="551"/>
      <c r="P24" s="299">
        <f t="shared" si="1"/>
        <v>20393239</v>
      </c>
    </row>
    <row r="25" spans="1:19" s="3" customFormat="1" ht="12.75" customHeight="1">
      <c r="A25" s="11"/>
      <c r="B25" s="11" t="s">
        <v>76</v>
      </c>
      <c r="C25" s="11"/>
      <c r="E25" s="397"/>
      <c r="F25" s="399"/>
      <c r="G25" s="297">
        <f>'J-1 PY'!AP23</f>
        <v>311678041</v>
      </c>
      <c r="H25" s="397"/>
      <c r="I25" s="399"/>
      <c r="J25" s="148">
        <v>0</v>
      </c>
      <c r="K25" s="524"/>
      <c r="L25" s="525"/>
      <c r="M25" s="339">
        <v>0</v>
      </c>
      <c r="N25" s="551"/>
      <c r="O25" s="556"/>
      <c r="P25" s="244">
        <f t="shared" si="1"/>
        <v>311678041</v>
      </c>
    </row>
    <row r="26" spans="1:19" s="3" customFormat="1" ht="9" customHeight="1">
      <c r="A26" s="11"/>
      <c r="B26" s="11"/>
      <c r="C26" s="11"/>
      <c r="E26" s="397"/>
      <c r="F26" s="397"/>
      <c r="G26" s="295"/>
      <c r="H26" s="397"/>
      <c r="I26" s="397"/>
      <c r="J26" s="161"/>
      <c r="K26" s="542"/>
      <c r="L26" s="542"/>
      <c r="M26" s="161"/>
      <c r="N26" s="551"/>
      <c r="O26" s="551"/>
      <c r="P26" s="245"/>
    </row>
    <row r="27" spans="1:19" s="3" customFormat="1" ht="13.5" customHeight="1">
      <c r="A27" s="11"/>
      <c r="B27" s="11"/>
      <c r="C27" s="11" t="s">
        <v>79</v>
      </c>
      <c r="E27" s="397"/>
      <c r="F27" s="399"/>
      <c r="G27" s="297">
        <f>SUM(G11:G25)</f>
        <v>101197401170</v>
      </c>
      <c r="H27" s="397"/>
      <c r="I27" s="399"/>
      <c r="J27" s="244">
        <f>SUM(J11:J25)</f>
        <v>1184741485</v>
      </c>
      <c r="K27" s="543"/>
      <c r="L27" s="549"/>
      <c r="M27" s="244">
        <f>SUM(M11:M25)</f>
        <v>14833895.919999998</v>
      </c>
      <c r="N27" s="551"/>
      <c r="O27" s="556"/>
      <c r="P27" s="244">
        <f>SUM(P11:P25)</f>
        <v>102396976550.92</v>
      </c>
    </row>
    <row r="28" spans="1:19" s="3" customFormat="1" ht="9" customHeight="1">
      <c r="A28" s="11"/>
      <c r="B28" s="11"/>
      <c r="C28" s="11"/>
      <c r="E28" s="397"/>
      <c r="F28" s="397"/>
      <c r="G28" s="245"/>
      <c r="H28" s="397"/>
      <c r="I28" s="397"/>
      <c r="J28" s="161"/>
      <c r="K28" s="542"/>
      <c r="L28" s="542"/>
      <c r="M28" s="161"/>
      <c r="N28" s="551"/>
      <c r="O28" s="551"/>
      <c r="P28" s="245"/>
    </row>
    <row r="29" spans="1:19" ht="15" customHeight="1">
      <c r="A29" s="996" t="s">
        <v>159</v>
      </c>
      <c r="B29" s="39"/>
      <c r="C29" s="39"/>
      <c r="E29" s="535"/>
      <c r="F29" s="535"/>
      <c r="G29" s="246"/>
      <c r="H29" s="535"/>
      <c r="I29" s="535"/>
      <c r="J29" s="163"/>
      <c r="K29" s="544"/>
      <c r="L29" s="544"/>
      <c r="M29" s="163"/>
      <c r="N29" s="553"/>
      <c r="O29" s="553"/>
      <c r="P29" s="246"/>
    </row>
    <row r="30" spans="1:19" s="3" customFormat="1" ht="12.75" customHeight="1">
      <c r="A30" s="11" t="s">
        <v>160</v>
      </c>
      <c r="B30" s="11"/>
      <c r="E30" s="397"/>
      <c r="F30" s="397"/>
      <c r="G30" s="245"/>
      <c r="H30" s="397"/>
      <c r="I30" s="397"/>
      <c r="J30" s="161"/>
      <c r="K30" s="542"/>
      <c r="L30" s="542"/>
      <c r="M30" s="161"/>
      <c r="N30" s="551"/>
      <c r="O30" s="551"/>
      <c r="P30" s="245"/>
    </row>
    <row r="31" spans="1:19" s="3" customFormat="1" ht="12.75" customHeight="1">
      <c r="A31" s="11"/>
      <c r="B31" s="11" t="s">
        <v>85</v>
      </c>
      <c r="E31" s="397"/>
      <c r="F31" s="397"/>
      <c r="G31" s="296">
        <f>'J-1 PY'!AP29</f>
        <v>1464096</v>
      </c>
      <c r="H31" s="397"/>
      <c r="I31" s="397"/>
      <c r="J31" s="296"/>
      <c r="K31" s="545"/>
      <c r="L31" s="545"/>
      <c r="M31" s="296"/>
      <c r="N31" s="551"/>
      <c r="O31" s="551"/>
      <c r="P31" s="299">
        <f>SUM(G31:M31)</f>
        <v>1464096</v>
      </c>
    </row>
    <row r="32" spans="1:19" s="3" customFormat="1" ht="12.75" customHeight="1">
      <c r="A32" s="11"/>
      <c r="B32" s="11" t="s">
        <v>161</v>
      </c>
      <c r="E32" s="397"/>
      <c r="F32" s="397"/>
      <c r="G32" s="296">
        <f>'J-1 PY'!AP30</f>
        <v>4251587</v>
      </c>
      <c r="H32" s="397"/>
      <c r="I32" s="397"/>
      <c r="J32" s="147">
        <v>0</v>
      </c>
      <c r="K32" s="524"/>
      <c r="L32" s="524"/>
      <c r="M32" s="338">
        <v>0</v>
      </c>
      <c r="N32" s="551"/>
      <c r="O32" s="551"/>
      <c r="P32" s="299">
        <f>SUM(G32:M32)</f>
        <v>4251587</v>
      </c>
    </row>
    <row r="33" spans="1:19" s="3" customFormat="1" ht="12.75" customHeight="1">
      <c r="A33" s="11" t="s">
        <v>86</v>
      </c>
      <c r="B33" s="11"/>
      <c r="C33" s="11"/>
      <c r="E33" s="397"/>
      <c r="F33" s="397"/>
      <c r="G33" s="296">
        <f>'J-1 PY'!AP31</f>
        <v>2744094036</v>
      </c>
      <c r="H33" s="397"/>
      <c r="I33" s="397"/>
      <c r="J33" s="296">
        <f>'J-3 Prior Year'!M18</f>
        <v>42716219</v>
      </c>
      <c r="K33" s="545"/>
      <c r="L33" s="545"/>
      <c r="M33" s="245">
        <f>M18</f>
        <v>392894</v>
      </c>
      <c r="N33" s="551"/>
      <c r="O33" s="551"/>
      <c r="P33" s="299">
        <f>SUM(G33:M33)</f>
        <v>2787203149</v>
      </c>
      <c r="S33" s="52" t="s">
        <v>156</v>
      </c>
    </row>
    <row r="34" spans="1:19" s="3" customFormat="1" ht="12.75" customHeight="1">
      <c r="A34" s="11" t="s">
        <v>162</v>
      </c>
      <c r="B34" s="11"/>
      <c r="C34" s="11"/>
      <c r="E34" s="397"/>
      <c r="F34" s="399"/>
      <c r="G34" s="244">
        <f>'J-1 PY'!AP32</f>
        <v>7303090</v>
      </c>
      <c r="H34" s="397"/>
      <c r="I34" s="399"/>
      <c r="J34" s="148">
        <v>0</v>
      </c>
      <c r="K34" s="524"/>
      <c r="L34" s="525"/>
      <c r="M34" s="148">
        <v>0</v>
      </c>
      <c r="N34" s="551"/>
      <c r="O34" s="556"/>
      <c r="P34" s="244">
        <f>SUM(G34:M34)</f>
        <v>7303090</v>
      </c>
    </row>
    <row r="35" spans="1:19" s="3" customFormat="1" ht="9" customHeight="1">
      <c r="A35" s="11"/>
      <c r="B35" s="11"/>
      <c r="C35" s="11"/>
      <c r="E35" s="397"/>
      <c r="F35" s="397"/>
      <c r="G35" s="245"/>
      <c r="H35" s="397"/>
      <c r="I35" s="397"/>
      <c r="J35" s="161"/>
      <c r="K35" s="542"/>
      <c r="L35" s="542"/>
      <c r="M35" s="161"/>
      <c r="N35" s="551"/>
      <c r="O35" s="551"/>
      <c r="P35" s="245"/>
    </row>
    <row r="36" spans="1:19" s="3" customFormat="1" ht="13.5" customHeight="1">
      <c r="A36" s="11"/>
      <c r="B36" s="11"/>
      <c r="C36" s="11" t="s">
        <v>89</v>
      </c>
      <c r="E36" s="397"/>
      <c r="F36" s="399"/>
      <c r="G36" s="244">
        <f>SUM(G31:G34)</f>
        <v>2757112809</v>
      </c>
      <c r="H36" s="397"/>
      <c r="I36" s="399"/>
      <c r="J36" s="244">
        <f>SUM(J31:J34)</f>
        <v>42716219</v>
      </c>
      <c r="K36" s="543"/>
      <c r="L36" s="549"/>
      <c r="M36" s="244">
        <f>SUM(M31:M34)</f>
        <v>392894</v>
      </c>
      <c r="N36" s="551"/>
      <c r="O36" s="556"/>
      <c r="P36" s="244">
        <f>SUM(P31:P34)</f>
        <v>2800221922</v>
      </c>
    </row>
    <row r="37" spans="1:19" s="3" customFormat="1" ht="9" customHeight="1">
      <c r="A37" s="11"/>
      <c r="B37" s="11"/>
      <c r="C37" s="11"/>
      <c r="E37" s="397"/>
      <c r="F37" s="397"/>
      <c r="G37" s="245"/>
      <c r="H37" s="397"/>
      <c r="I37" s="397"/>
      <c r="J37" s="161"/>
      <c r="K37" s="542"/>
      <c r="L37" s="542"/>
      <c r="M37" s="161"/>
      <c r="N37" s="551"/>
      <c r="O37" s="551"/>
      <c r="P37" s="245"/>
    </row>
    <row r="38" spans="1:19" ht="15" customHeight="1">
      <c r="A38" s="996" t="s">
        <v>163</v>
      </c>
      <c r="B38" s="39"/>
      <c r="C38" s="39"/>
      <c r="E38" s="535"/>
      <c r="F38" s="535"/>
      <c r="G38" s="246"/>
      <c r="H38" s="535"/>
      <c r="I38" s="535"/>
      <c r="J38" s="163"/>
      <c r="K38" s="544"/>
      <c r="L38" s="544"/>
      <c r="M38" s="163"/>
      <c r="N38" s="553"/>
      <c r="O38" s="553"/>
      <c r="P38" s="246"/>
    </row>
    <row r="39" spans="1:19" s="3" customFormat="1" ht="12.75" customHeight="1">
      <c r="A39" s="11" t="s">
        <v>164</v>
      </c>
      <c r="B39" s="11"/>
      <c r="E39" s="397"/>
      <c r="F39" s="397"/>
      <c r="G39" s="245"/>
      <c r="H39" s="397"/>
      <c r="I39" s="397"/>
      <c r="J39" s="161"/>
      <c r="K39" s="542"/>
      <c r="L39" s="542"/>
      <c r="M39" s="161"/>
      <c r="N39" s="551"/>
      <c r="O39" s="551"/>
      <c r="P39" s="245"/>
    </row>
    <row r="40" spans="1:19" s="3" customFormat="1" ht="12.75" customHeight="1">
      <c r="A40" s="11"/>
      <c r="B40" s="11" t="s">
        <v>165</v>
      </c>
      <c r="E40" s="397"/>
      <c r="F40" s="397"/>
      <c r="G40" s="296">
        <f>'J-1 PY'!AP38</f>
        <v>95314132225</v>
      </c>
      <c r="H40" s="397"/>
      <c r="I40" s="397"/>
      <c r="J40" s="296"/>
      <c r="K40" s="545"/>
      <c r="L40" s="545"/>
      <c r="M40" s="296"/>
      <c r="N40" s="551"/>
      <c r="O40" s="551"/>
      <c r="P40" s="299">
        <f>SUM(G40:M40)</f>
        <v>95314132225</v>
      </c>
    </row>
    <row r="41" spans="1:19" s="3" customFormat="1" ht="12.75" customHeight="1">
      <c r="A41" s="11"/>
      <c r="B41" s="11" t="s">
        <v>166</v>
      </c>
      <c r="E41" s="397"/>
      <c r="F41" s="397"/>
      <c r="G41" s="296">
        <f>'J-1 PY'!AP39</f>
        <v>1522956152</v>
      </c>
      <c r="H41" s="397"/>
      <c r="I41" s="397"/>
      <c r="J41" s="147">
        <v>0</v>
      </c>
      <c r="K41" s="542"/>
      <c r="L41" s="542"/>
      <c r="M41" s="147">
        <v>0</v>
      </c>
      <c r="N41" s="551"/>
      <c r="O41" s="551"/>
      <c r="P41" s="299">
        <f>SUM(G41:M41)</f>
        <v>1522956152</v>
      </c>
    </row>
    <row r="42" spans="1:19" s="3" customFormat="1" ht="12.75" customHeight="1">
      <c r="A42" s="11"/>
      <c r="B42" s="11" t="s">
        <v>167</v>
      </c>
      <c r="E42" s="397"/>
      <c r="F42" s="397"/>
      <c r="G42" s="147">
        <v>0</v>
      </c>
      <c r="H42" s="397"/>
      <c r="I42" s="397"/>
      <c r="J42" s="296">
        <f>'J-3 Prior Year'!M22</f>
        <v>913237055</v>
      </c>
      <c r="K42" s="542"/>
      <c r="L42" s="542"/>
      <c r="M42" s="147">
        <v>0</v>
      </c>
      <c r="N42" s="551"/>
      <c r="O42" s="551"/>
      <c r="P42" s="299">
        <f>SUM(G42:M42)</f>
        <v>913237055</v>
      </c>
    </row>
    <row r="43" spans="1:19" s="3" customFormat="1" ht="12.75" customHeight="1">
      <c r="A43" s="11"/>
      <c r="B43" s="11" t="s">
        <v>168</v>
      </c>
      <c r="E43" s="397"/>
      <c r="F43" s="397"/>
      <c r="G43" s="147">
        <v>0</v>
      </c>
      <c r="H43" s="397"/>
      <c r="I43" s="397"/>
      <c r="J43" s="296">
        <f>'J-3 Prior Year'!M23</f>
        <v>228788211</v>
      </c>
      <c r="K43" s="542"/>
      <c r="L43" s="542"/>
      <c r="M43" s="296">
        <v>14441001.92</v>
      </c>
      <c r="N43" s="551"/>
      <c r="O43" s="551"/>
      <c r="P43" s="299">
        <f>SUM(G43:M43)</f>
        <v>243229212.91999999</v>
      </c>
    </row>
    <row r="44" spans="1:19" s="3" customFormat="1" ht="12.75" customHeight="1">
      <c r="A44" s="11"/>
      <c r="B44" s="11" t="s">
        <v>169</v>
      </c>
      <c r="E44" s="397"/>
      <c r="F44" s="399"/>
      <c r="G44" s="244">
        <f>'J-1 PY'!AP40</f>
        <v>1603199984</v>
      </c>
      <c r="H44" s="397"/>
      <c r="I44" s="399"/>
      <c r="J44" s="148">
        <v>0</v>
      </c>
      <c r="K44" s="397"/>
      <c r="L44" s="399"/>
      <c r="M44" s="148">
        <v>0</v>
      </c>
      <c r="N44" s="551"/>
      <c r="O44" s="556"/>
      <c r="P44" s="244">
        <f>SUM(G44:M44)</f>
        <v>1603199984</v>
      </c>
    </row>
    <row r="45" spans="1:19" s="3" customFormat="1" ht="9" customHeight="1">
      <c r="A45" s="11"/>
      <c r="B45" s="11"/>
      <c r="C45" s="11"/>
      <c r="E45" s="397"/>
      <c r="F45" s="397"/>
      <c r="G45" s="245"/>
      <c r="H45" s="397"/>
      <c r="I45" s="397"/>
      <c r="J45" s="161"/>
      <c r="K45" s="542"/>
      <c r="L45" s="542"/>
      <c r="M45" s="161"/>
      <c r="N45" s="551"/>
      <c r="O45" s="551"/>
      <c r="P45" s="161"/>
    </row>
    <row r="46" spans="1:19" s="3" customFormat="1" ht="13.5" customHeight="1" thickBot="1">
      <c r="A46" s="11"/>
      <c r="B46" s="11"/>
      <c r="C46" s="11" t="s">
        <v>170</v>
      </c>
      <c r="E46" s="397"/>
      <c r="F46" s="539" t="s">
        <v>2</v>
      </c>
      <c r="G46" s="247">
        <f>SUM(G40:G44)</f>
        <v>98440288361</v>
      </c>
      <c r="H46" s="397"/>
      <c r="I46" s="539" t="s">
        <v>2</v>
      </c>
      <c r="J46" s="247">
        <f>SUM(J40:J44)</f>
        <v>1142025266</v>
      </c>
      <c r="K46" s="543"/>
      <c r="L46" s="550" t="s">
        <v>2</v>
      </c>
      <c r="M46" s="247">
        <f>SUM(M40:M44)</f>
        <v>14441001.92</v>
      </c>
      <c r="N46" s="554"/>
      <c r="O46" s="557" t="s">
        <v>2</v>
      </c>
      <c r="P46" s="247">
        <f>SUM(P40:P44)</f>
        <v>99596754628.919998</v>
      </c>
    </row>
    <row r="47" spans="1:19" s="3" customFormat="1" ht="12.75" customHeight="1" thickTop="1">
      <c r="E47" s="536"/>
      <c r="F47" s="536"/>
      <c r="G47" s="57"/>
      <c r="H47" s="536"/>
      <c r="I47" s="536"/>
      <c r="J47" s="132"/>
      <c r="K47" s="529"/>
      <c r="L47" s="529"/>
      <c r="M47" s="132"/>
      <c r="N47" s="555"/>
      <c r="O47" s="555"/>
      <c r="P47" s="53"/>
    </row>
    <row r="48" spans="1:19" s="3" customFormat="1" ht="9" customHeight="1">
      <c r="E48" s="536"/>
      <c r="F48" s="536"/>
      <c r="G48" s="57"/>
      <c r="H48" s="536"/>
      <c r="I48" s="536"/>
      <c r="J48" s="132"/>
      <c r="K48" s="529"/>
      <c r="L48" s="529"/>
      <c r="M48" s="132"/>
      <c r="N48" s="555"/>
      <c r="O48" s="555"/>
      <c r="P48" s="53"/>
    </row>
    <row r="49" spans="1:16" s="3" customFormat="1">
      <c r="A49" s="12" t="s">
        <v>94</v>
      </c>
      <c r="E49" s="537"/>
      <c r="F49" s="537"/>
      <c r="G49" s="10"/>
      <c r="H49" s="537"/>
      <c r="I49" s="537"/>
      <c r="J49" s="111"/>
      <c r="K49" s="546"/>
      <c r="L49" s="546"/>
      <c r="M49" s="111"/>
      <c r="N49" s="347"/>
      <c r="O49" s="347"/>
    </row>
    <row r="50" spans="1:16" s="3" customFormat="1" ht="8.25" customHeight="1">
      <c r="A50" s="9"/>
      <c r="E50" s="537"/>
      <c r="F50" s="537"/>
      <c r="H50" s="537"/>
      <c r="I50" s="537"/>
      <c r="K50" s="347"/>
      <c r="L50" s="347"/>
      <c r="N50" s="347"/>
      <c r="O50" s="347"/>
    </row>
    <row r="51" spans="1:16" ht="15" customHeight="1">
      <c r="A51" s="1002" t="s">
        <v>171</v>
      </c>
    </row>
    <row r="52" spans="1:16" ht="15" customHeight="1">
      <c r="A52" s="1002" t="s">
        <v>172</v>
      </c>
    </row>
    <row r="53" spans="1:16" ht="4.5" customHeight="1"/>
    <row r="56" spans="1:16">
      <c r="D56" s="71" t="s">
        <v>14</v>
      </c>
      <c r="E56" s="538"/>
      <c r="F56" s="538"/>
      <c r="G56" s="55">
        <f>G27-G36-G46</f>
        <v>0</v>
      </c>
      <c r="H56" s="538"/>
      <c r="I56" s="538"/>
      <c r="J56" s="157">
        <f>J27-J36-J46</f>
        <v>0</v>
      </c>
      <c r="K56" s="547"/>
      <c r="L56" s="547"/>
      <c r="M56" s="157">
        <f>M27-M36-M46</f>
        <v>0</v>
      </c>
      <c r="N56" s="347"/>
      <c r="O56" s="347"/>
      <c r="P56" s="55">
        <f>P27-P36-P46</f>
        <v>0</v>
      </c>
    </row>
  </sheetData>
  <mergeCells count="11">
    <mergeCell ref="O9:P9"/>
    <mergeCell ref="F9:G9"/>
    <mergeCell ref="I9:J9"/>
    <mergeCell ref="I7:J7"/>
    <mergeCell ref="I6:J6"/>
    <mergeCell ref="L8:M8"/>
    <mergeCell ref="L9:M9"/>
    <mergeCell ref="F6:G6"/>
    <mergeCell ref="F7:G7"/>
    <mergeCell ref="I8:J8"/>
    <mergeCell ref="F8:G8"/>
  </mergeCells>
  <pageMargins left="0.7" right="0.7" top="0.75" bottom="0.75" header="0.55000000000000004" footer="0.55000000000000004"/>
  <pageSetup scale="67" orientation="portrait" r:id="rId1"/>
  <ignoredErrors>
    <ignoredError sqref="I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U65"/>
  <sheetViews>
    <sheetView showGridLines="0" zoomScaleNormal="100" zoomScaleSheetLayoutView="100" workbookViewId="0">
      <selection activeCell="P55" sqref="O12:P55"/>
    </sheetView>
  </sheetViews>
  <sheetFormatPr defaultColWidth="9.109375" defaultRowHeight="13.8"/>
  <cols>
    <col min="1" max="3" width="1.6640625" style="9" customWidth="1"/>
    <col min="4" max="4" width="39.44140625" style="9" customWidth="1"/>
    <col min="5" max="6" width="1.6640625" style="133" customWidth="1"/>
    <col min="7" max="7" width="22.5546875" style="111" bestFit="1" customWidth="1"/>
    <col min="8" max="9" width="1.6640625" style="133" customWidth="1"/>
    <col min="10" max="10" width="19" style="9" customWidth="1"/>
    <col min="11" max="12" width="1.6640625" style="133" customWidth="1"/>
    <col min="13" max="13" width="19" style="9" customWidth="1"/>
    <col min="14" max="15" width="1.6640625" style="133" customWidth="1"/>
    <col min="16" max="16" width="19" style="9" customWidth="1"/>
    <col min="17" max="17" width="0.6640625" style="9" customWidth="1"/>
    <col min="18" max="16384" width="9.109375" style="9"/>
  </cols>
  <sheetData>
    <row r="1" spans="1:20" s="450" customFormat="1" ht="18" customHeight="1">
      <c r="A1" s="1078" t="e">
        <f>#REF!</f>
        <v>#REF!</v>
      </c>
      <c r="B1" s="1078"/>
      <c r="C1" s="1078"/>
      <c r="D1" s="1078"/>
      <c r="E1" s="1078"/>
      <c r="F1" s="1078"/>
      <c r="G1" s="1078"/>
      <c r="H1" s="1078"/>
      <c r="I1" s="1078"/>
      <c r="J1" s="1078"/>
      <c r="K1" s="567"/>
      <c r="L1" s="567"/>
      <c r="N1" s="558"/>
      <c r="O1" s="558"/>
    </row>
    <row r="2" spans="1:20" s="450" customFormat="1" ht="18" customHeight="1">
      <c r="A2" s="168" t="s">
        <v>173</v>
      </c>
      <c r="B2" s="168"/>
      <c r="C2" s="168"/>
      <c r="D2" s="168"/>
      <c r="E2" s="384"/>
      <c r="F2" s="384"/>
      <c r="G2" s="168"/>
      <c r="H2" s="384"/>
      <c r="I2" s="384"/>
      <c r="J2" s="168"/>
      <c r="K2" s="384"/>
      <c r="L2" s="384"/>
      <c r="N2" s="558"/>
      <c r="O2" s="558"/>
    </row>
    <row r="3" spans="1:20" s="424" customFormat="1" ht="18" customHeight="1">
      <c r="A3" s="992" t="e">
        <f>#REF!</f>
        <v>#REF!</v>
      </c>
      <c r="B3" s="414"/>
      <c r="C3" s="414"/>
      <c r="D3" s="414"/>
      <c r="E3" s="441"/>
      <c r="F3" s="441"/>
      <c r="G3" s="414"/>
      <c r="H3" s="441"/>
      <c r="I3" s="441"/>
      <c r="J3" s="414"/>
      <c r="K3" s="441"/>
      <c r="L3" s="441"/>
      <c r="N3" s="470"/>
      <c r="O3" s="470"/>
    </row>
    <row r="4" spans="1:20" s="450" customFormat="1" ht="19.5" customHeight="1" thickBot="1">
      <c r="A4" s="1009" t="s">
        <v>100</v>
      </c>
      <c r="B4" s="1009"/>
      <c r="C4" s="1009"/>
      <c r="D4" s="1009"/>
      <c r="E4" s="568"/>
      <c r="F4" s="568"/>
      <c r="G4" s="1009"/>
      <c r="H4" s="568"/>
      <c r="I4" s="568"/>
      <c r="J4" s="1009"/>
      <c r="K4" s="568"/>
      <c r="L4" s="568"/>
      <c r="M4" s="452"/>
      <c r="N4" s="559"/>
      <c r="O4" s="559"/>
      <c r="P4" s="452" t="s">
        <v>174</v>
      </c>
      <c r="Q4" s="431"/>
      <c r="R4" s="431"/>
      <c r="S4" s="431"/>
      <c r="T4" s="431"/>
    </row>
    <row r="5" spans="1:20" ht="20.100000000000001" customHeight="1">
      <c r="A5" s="154"/>
      <c r="B5" s="154"/>
      <c r="C5" s="154"/>
      <c r="D5" s="154"/>
      <c r="E5" s="235"/>
      <c r="F5" s="235"/>
      <c r="G5" s="191"/>
      <c r="H5" s="569"/>
      <c r="I5" s="569"/>
      <c r="J5" s="169"/>
      <c r="K5" s="569"/>
      <c r="L5" s="569"/>
      <c r="M5" s="169"/>
    </row>
    <row r="6" spans="1:20" s="38" customFormat="1" ht="15.6">
      <c r="E6" s="532"/>
      <c r="F6" s="1079" t="s">
        <v>141</v>
      </c>
      <c r="G6" s="1079"/>
      <c r="H6" s="532"/>
      <c r="I6" s="1077"/>
      <c r="J6" s="1077"/>
      <c r="K6" s="532"/>
      <c r="L6" s="532"/>
      <c r="M6" s="1003"/>
      <c r="N6" s="532"/>
      <c r="O6" s="532"/>
    </row>
    <row r="7" spans="1:20" ht="14.25" customHeight="1">
      <c r="F7" s="1074" t="s">
        <v>142</v>
      </c>
      <c r="G7" s="1074"/>
      <c r="H7" s="532"/>
      <c r="I7" s="1074" t="s">
        <v>143</v>
      </c>
      <c r="J7" s="1074"/>
    </row>
    <row r="8" spans="1:20" ht="14.25" customHeight="1">
      <c r="F8" s="1074" t="s">
        <v>144</v>
      </c>
      <c r="G8" s="1074"/>
      <c r="H8" s="532"/>
      <c r="I8" s="1074" t="s">
        <v>144</v>
      </c>
      <c r="J8" s="1074"/>
      <c r="L8" s="1074" t="s">
        <v>145</v>
      </c>
      <c r="M8" s="1074"/>
    </row>
    <row r="9" spans="1:20" ht="14.25" customHeight="1">
      <c r="A9" s="154"/>
      <c r="B9" s="154"/>
      <c r="C9" s="154"/>
      <c r="D9" s="154"/>
      <c r="E9" s="235"/>
      <c r="F9" s="1073" t="s">
        <v>146</v>
      </c>
      <c r="G9" s="1062"/>
      <c r="H9" s="598"/>
      <c r="I9" s="1073" t="s">
        <v>147</v>
      </c>
      <c r="J9" s="1062"/>
      <c r="K9" s="990"/>
      <c r="L9" s="1062" t="s">
        <v>148</v>
      </c>
      <c r="M9" s="1062"/>
      <c r="O9" s="1062" t="s">
        <v>66</v>
      </c>
      <c r="P9" s="1062"/>
    </row>
    <row r="10" spans="1:20" ht="15" customHeight="1">
      <c r="A10" s="170" t="s">
        <v>175</v>
      </c>
      <c r="B10" s="156"/>
      <c r="C10" s="156"/>
      <c r="D10" s="156"/>
      <c r="G10" s="171"/>
      <c r="M10" s="111"/>
    </row>
    <row r="11" spans="1:20" s="52" customFormat="1" ht="12.75" customHeight="1">
      <c r="A11" s="3" t="s">
        <v>176</v>
      </c>
      <c r="B11" s="63"/>
      <c r="C11" s="63"/>
      <c r="D11" s="63"/>
      <c r="E11" s="560"/>
      <c r="F11" s="560"/>
      <c r="G11" s="64"/>
      <c r="H11" s="560"/>
      <c r="I11" s="560"/>
      <c r="K11" s="560"/>
      <c r="L11" s="560"/>
      <c r="N11" s="560"/>
      <c r="O11" s="560"/>
    </row>
    <row r="12" spans="1:20" s="52" customFormat="1" ht="12.75" customHeight="1">
      <c r="A12" s="3"/>
      <c r="B12" s="3" t="s">
        <v>177</v>
      </c>
      <c r="C12" s="3"/>
      <c r="D12" s="3"/>
      <c r="E12" s="560"/>
      <c r="F12" s="560" t="s">
        <v>2</v>
      </c>
      <c r="G12" s="173">
        <f>SUM('J-2 Prior Year'!G10:AM10)</f>
        <v>2863356670</v>
      </c>
      <c r="H12" s="397"/>
      <c r="I12" s="560" t="s">
        <v>2</v>
      </c>
      <c r="J12" s="173">
        <v>0</v>
      </c>
      <c r="K12" s="587"/>
      <c r="L12" s="566" t="s">
        <v>2</v>
      </c>
      <c r="M12" s="173">
        <v>0</v>
      </c>
      <c r="N12" s="561"/>
      <c r="O12" s="560" t="s">
        <v>2</v>
      </c>
      <c r="P12" s="173">
        <f>SUM(G12:M12)</f>
        <v>2863356670</v>
      </c>
    </row>
    <row r="13" spans="1:20" s="52" customFormat="1" ht="12.75" customHeight="1">
      <c r="A13" s="3"/>
      <c r="B13" s="3" t="s">
        <v>178</v>
      </c>
      <c r="C13" s="3"/>
      <c r="D13" s="3"/>
      <c r="E13" s="560"/>
      <c r="F13" s="560"/>
      <c r="G13" s="173">
        <f>SUM('J-2 Prior Year'!G11:AM11)</f>
        <v>1634554373</v>
      </c>
      <c r="H13" s="397"/>
      <c r="I13" s="397"/>
      <c r="J13" s="677">
        <v>0</v>
      </c>
      <c r="K13" s="570"/>
      <c r="L13" s="570"/>
      <c r="M13" s="677">
        <v>0</v>
      </c>
      <c r="N13" s="561"/>
      <c r="O13" s="561"/>
      <c r="P13" s="173">
        <f>SUM(G13:M13)</f>
        <v>1634554373</v>
      </c>
    </row>
    <row r="14" spans="1:20" s="52" customFormat="1" ht="12.75" customHeight="1">
      <c r="A14" s="3"/>
      <c r="B14" s="3" t="s">
        <v>179</v>
      </c>
      <c r="C14" s="3"/>
      <c r="D14" s="3"/>
      <c r="E14" s="560"/>
      <c r="F14" s="560"/>
      <c r="G14" s="677">
        <v>0</v>
      </c>
      <c r="H14" s="397"/>
      <c r="I14" s="397"/>
      <c r="J14" s="677">
        <v>0</v>
      </c>
      <c r="K14" s="570"/>
      <c r="L14" s="570"/>
      <c r="M14" s="173">
        <v>3778.58</v>
      </c>
      <c r="N14" s="561"/>
      <c r="O14" s="561"/>
      <c r="P14" s="173">
        <f>SUM(G14:M14)</f>
        <v>3778.58</v>
      </c>
    </row>
    <row r="15" spans="1:20" s="52" customFormat="1" ht="12.75" customHeight="1">
      <c r="A15" s="3"/>
      <c r="B15" s="3" t="s">
        <v>180</v>
      </c>
      <c r="C15" s="3"/>
      <c r="D15" s="3"/>
      <c r="E15" s="574"/>
      <c r="F15" s="573"/>
      <c r="G15" s="175">
        <f>SUM('J-2 Prior Year'!G12:AM12)</f>
        <v>45593601</v>
      </c>
      <c r="H15" s="286"/>
      <c r="I15" s="584"/>
      <c r="J15" s="678">
        <v>0</v>
      </c>
      <c r="K15" s="570"/>
      <c r="L15" s="571"/>
      <c r="M15" s="678">
        <v>0</v>
      </c>
      <c r="N15" s="561"/>
      <c r="O15" s="562"/>
      <c r="P15" s="175">
        <f>SUM(G15:M15)</f>
        <v>45593601</v>
      </c>
    </row>
    <row r="16" spans="1:20" s="52" customFormat="1" ht="9" customHeight="1">
      <c r="A16" s="3"/>
      <c r="B16" s="3"/>
      <c r="C16" s="3"/>
      <c r="D16" s="3"/>
      <c r="E16" s="574"/>
      <c r="F16" s="574"/>
      <c r="G16" s="301"/>
      <c r="H16" s="286"/>
      <c r="I16" s="286"/>
      <c r="J16" s="301"/>
      <c r="K16" s="570"/>
      <c r="L16" s="570"/>
      <c r="M16" s="301"/>
      <c r="N16" s="561"/>
      <c r="O16" s="561"/>
      <c r="P16" s="301"/>
    </row>
    <row r="17" spans="1:21" s="52" customFormat="1" ht="13.5" customHeight="1">
      <c r="B17" s="3"/>
      <c r="C17" s="3" t="s">
        <v>181</v>
      </c>
      <c r="D17" s="3"/>
      <c r="E17" s="574"/>
      <c r="F17" s="573"/>
      <c r="G17" s="175">
        <f>SUM(G12:G15)</f>
        <v>4543504644</v>
      </c>
      <c r="H17" s="286"/>
      <c r="I17" s="584"/>
      <c r="J17" s="175"/>
      <c r="K17" s="570"/>
      <c r="L17" s="571"/>
      <c r="M17" s="175">
        <f>SUM(M12:M15)</f>
        <v>3778.58</v>
      </c>
      <c r="N17" s="561"/>
      <c r="O17" s="562"/>
      <c r="P17" s="175">
        <f>SUM(P12:P15)</f>
        <v>4543508422.5799999</v>
      </c>
    </row>
    <row r="18" spans="1:21" s="52" customFormat="1" ht="9" customHeight="1">
      <c r="B18" s="3"/>
      <c r="C18" s="3"/>
      <c r="D18" s="3"/>
      <c r="E18" s="574"/>
      <c r="F18" s="574"/>
      <c r="G18" s="301"/>
      <c r="H18" s="286"/>
      <c r="I18" s="286"/>
      <c r="J18" s="301"/>
      <c r="K18" s="570"/>
      <c r="L18" s="570"/>
      <c r="M18" s="301"/>
      <c r="N18" s="561"/>
      <c r="O18" s="561"/>
      <c r="P18" s="301"/>
    </row>
    <row r="19" spans="1:21" s="52" customFormat="1" ht="12.75" customHeight="1">
      <c r="A19" s="3" t="s">
        <v>182</v>
      </c>
      <c r="B19" s="3"/>
      <c r="C19" s="3"/>
      <c r="D19" s="3"/>
      <c r="E19" s="574"/>
      <c r="F19" s="574"/>
      <c r="G19" s="301"/>
      <c r="H19" s="286"/>
      <c r="I19" s="286"/>
      <c r="J19" s="301"/>
      <c r="K19" s="570"/>
      <c r="L19" s="570"/>
      <c r="M19" s="301"/>
      <c r="N19" s="561"/>
      <c r="O19" s="561"/>
      <c r="P19" s="301"/>
    </row>
    <row r="20" spans="1:21" s="52" customFormat="1" ht="12.75" customHeight="1">
      <c r="A20" s="3"/>
      <c r="B20" s="3" t="s">
        <v>21</v>
      </c>
      <c r="C20" s="3"/>
      <c r="D20" s="3"/>
      <c r="E20" s="574"/>
      <c r="F20" s="574"/>
      <c r="G20" s="173">
        <f>SUM('J-2 Prior Year'!G17:AM17)</f>
        <v>1318174331</v>
      </c>
      <c r="H20" s="286"/>
      <c r="I20" s="286"/>
      <c r="J20" s="173">
        <f>'J-4 Prior Year'!M11</f>
        <v>-2631065</v>
      </c>
      <c r="K20" s="570"/>
      <c r="L20" s="570"/>
      <c r="M20" s="173">
        <f>600274.37+1562</f>
        <v>601836.37</v>
      </c>
      <c r="N20" s="561"/>
      <c r="O20" s="561"/>
      <c r="P20" s="173">
        <f>SUM(G20:M20)</f>
        <v>1316145102.3699999</v>
      </c>
    </row>
    <row r="21" spans="1:21" s="52" customFormat="1" ht="12.75" customHeight="1">
      <c r="A21" s="3"/>
      <c r="B21" s="3" t="s">
        <v>183</v>
      </c>
      <c r="C21" s="3"/>
      <c r="D21" s="3"/>
      <c r="E21" s="574"/>
      <c r="F21" s="573"/>
      <c r="G21" s="175">
        <f>SUM('J-2 Prior Year'!G18:AM18)</f>
        <v>-582071893</v>
      </c>
      <c r="H21" s="286"/>
      <c r="I21" s="584"/>
      <c r="J21" s="175">
        <f>'J-4 Prior Year'!M12</f>
        <v>-1362167</v>
      </c>
      <c r="K21" s="570"/>
      <c r="L21" s="571"/>
      <c r="M21" s="175">
        <f>-877.02-1562</f>
        <v>-2439.02</v>
      </c>
      <c r="N21" s="561"/>
      <c r="O21" s="562"/>
      <c r="P21" s="175">
        <f>SUM(G21:M21)</f>
        <v>-583436499.01999998</v>
      </c>
    </row>
    <row r="22" spans="1:21" s="52" customFormat="1" ht="9" customHeight="1">
      <c r="A22" s="3"/>
      <c r="B22" s="3"/>
      <c r="C22" s="3"/>
      <c r="D22" s="3"/>
      <c r="E22" s="574"/>
      <c r="F22" s="574"/>
      <c r="G22" s="301"/>
      <c r="H22" s="286"/>
      <c r="I22" s="286"/>
      <c r="J22" s="301"/>
      <c r="K22" s="570"/>
      <c r="L22" s="570"/>
      <c r="M22" s="301"/>
      <c r="N22" s="561"/>
      <c r="O22" s="561"/>
      <c r="P22" s="301"/>
    </row>
    <row r="23" spans="1:21" s="52" customFormat="1" ht="13.5" customHeight="1">
      <c r="A23" s="3"/>
      <c r="B23" s="3"/>
      <c r="C23" s="3" t="s">
        <v>184</v>
      </c>
      <c r="E23" s="95"/>
      <c r="F23" s="502"/>
      <c r="G23" s="175">
        <f>SUM(G20:G21)</f>
        <v>736102438</v>
      </c>
      <c r="H23" s="262"/>
      <c r="I23" s="263"/>
      <c r="J23" s="175">
        <f>SUM(J20:J21)</f>
        <v>-3993232</v>
      </c>
      <c r="K23" s="258"/>
      <c r="L23" s="264"/>
      <c r="M23" s="175">
        <f>SUM(M20:M21)</f>
        <v>599397.35</v>
      </c>
      <c r="N23" s="561"/>
      <c r="O23" s="562"/>
      <c r="P23" s="175">
        <f>SUM(P20:P21)</f>
        <v>732708603.3499999</v>
      </c>
    </row>
    <row r="24" spans="1:21" s="52" customFormat="1" ht="9" customHeight="1">
      <c r="A24" s="3"/>
      <c r="B24" s="3"/>
      <c r="C24" s="3"/>
      <c r="E24" s="95"/>
      <c r="F24" s="95"/>
      <c r="G24" s="303"/>
      <c r="H24" s="262"/>
      <c r="I24" s="262"/>
      <c r="J24" s="303"/>
      <c r="K24" s="258"/>
      <c r="L24" s="258"/>
      <c r="M24" s="303"/>
      <c r="N24" s="561"/>
      <c r="O24" s="561"/>
      <c r="P24" s="303"/>
    </row>
    <row r="25" spans="1:21" s="52" customFormat="1" ht="12.75" customHeight="1">
      <c r="A25" s="3" t="s">
        <v>185</v>
      </c>
      <c r="B25" s="3"/>
      <c r="C25" s="3"/>
      <c r="E25" s="95"/>
      <c r="F25" s="95"/>
      <c r="G25" s="303"/>
      <c r="H25" s="262"/>
      <c r="I25" s="262"/>
      <c r="J25" s="303"/>
      <c r="K25" s="258"/>
      <c r="L25" s="258"/>
      <c r="M25" s="303"/>
      <c r="N25" s="561"/>
      <c r="O25" s="561"/>
      <c r="P25" s="303"/>
      <c r="Q25" s="66"/>
      <c r="R25" s="66"/>
      <c r="S25" s="66"/>
      <c r="U25" s="66"/>
    </row>
    <row r="26" spans="1:21" s="52" customFormat="1" ht="12.75" customHeight="1">
      <c r="A26" s="3"/>
      <c r="B26" s="3" t="s">
        <v>186</v>
      </c>
      <c r="C26" s="3"/>
      <c r="E26" s="95"/>
      <c r="F26" s="95"/>
      <c r="G26" s="173"/>
      <c r="H26" s="262"/>
      <c r="I26" s="262"/>
      <c r="J26" s="173">
        <f>'J-4 Prior Year'!M17</f>
        <v>-3634336</v>
      </c>
      <c r="K26" s="570"/>
      <c r="L26" s="570"/>
      <c r="M26" s="173"/>
      <c r="N26" s="561"/>
      <c r="O26" s="561"/>
      <c r="P26" s="173">
        <f>SUM(G26:M26)</f>
        <v>-3634336</v>
      </c>
      <c r="Q26" s="67"/>
      <c r="S26" s="67"/>
    </row>
    <row r="27" spans="1:21" s="52" customFormat="1" ht="12.75" customHeight="1">
      <c r="A27" s="3"/>
      <c r="B27" s="3" t="s">
        <v>187</v>
      </c>
      <c r="C27" s="3"/>
      <c r="E27" s="95"/>
      <c r="F27" s="502"/>
      <c r="G27" s="678">
        <v>0</v>
      </c>
      <c r="H27" s="262"/>
      <c r="I27" s="263"/>
      <c r="J27" s="175">
        <f>'J-4 Prior Year'!M18</f>
        <v>27638029</v>
      </c>
      <c r="K27" s="570"/>
      <c r="L27" s="571"/>
      <c r="M27" s="678">
        <v>0</v>
      </c>
      <c r="N27" s="561"/>
      <c r="O27" s="562"/>
      <c r="P27" s="175">
        <f>SUM(G27:M27)</f>
        <v>27638029</v>
      </c>
      <c r="Q27" s="67"/>
      <c r="S27" s="67"/>
    </row>
    <row r="28" spans="1:21" s="52" customFormat="1" ht="9" customHeight="1">
      <c r="A28" s="3"/>
      <c r="B28" s="3"/>
      <c r="C28" s="3"/>
      <c r="E28" s="95"/>
      <c r="F28" s="95"/>
      <c r="G28" s="301"/>
      <c r="H28" s="262"/>
      <c r="I28" s="262"/>
      <c r="J28" s="301"/>
      <c r="K28" s="570"/>
      <c r="L28" s="570"/>
      <c r="M28" s="301"/>
      <c r="N28" s="561"/>
      <c r="O28" s="561"/>
      <c r="P28" s="301"/>
      <c r="Q28" s="67"/>
      <c r="S28" s="67"/>
    </row>
    <row r="29" spans="1:21" s="52" customFormat="1" ht="13.5" customHeight="1">
      <c r="A29" s="3"/>
      <c r="B29" s="3"/>
      <c r="C29" s="3" t="s">
        <v>188</v>
      </c>
      <c r="E29" s="95"/>
      <c r="F29" s="502"/>
      <c r="G29" s="175"/>
      <c r="H29" s="262"/>
      <c r="I29" s="263"/>
      <c r="J29" s="175">
        <f>SUM(J26:J27)</f>
        <v>24003693</v>
      </c>
      <c r="K29" s="258"/>
      <c r="L29" s="264"/>
      <c r="M29" s="175"/>
      <c r="N29" s="561"/>
      <c r="O29" s="562"/>
      <c r="P29" s="175">
        <f>SUM(P26:P27)</f>
        <v>24003693</v>
      </c>
      <c r="Q29" s="66"/>
      <c r="S29" s="66"/>
    </row>
    <row r="30" spans="1:21" s="52" customFormat="1" ht="9" customHeight="1">
      <c r="A30" s="3"/>
      <c r="B30" s="3"/>
      <c r="C30" s="3"/>
      <c r="E30" s="95"/>
      <c r="F30" s="95"/>
      <c r="G30" s="303"/>
      <c r="H30" s="262"/>
      <c r="I30" s="262"/>
      <c r="J30" s="303"/>
      <c r="K30" s="258"/>
      <c r="L30" s="258"/>
      <c r="M30" s="303"/>
      <c r="N30" s="561"/>
      <c r="O30" s="561"/>
      <c r="P30" s="303"/>
    </row>
    <row r="31" spans="1:21" s="52" customFormat="1" ht="12.75" customHeight="1">
      <c r="A31" s="3" t="s">
        <v>189</v>
      </c>
      <c r="B31" s="3"/>
      <c r="C31" s="3"/>
      <c r="D31" s="3"/>
      <c r="E31" s="95"/>
      <c r="F31" s="95"/>
      <c r="G31" s="303"/>
      <c r="H31" s="262"/>
      <c r="I31" s="262"/>
      <c r="J31" s="303"/>
      <c r="K31" s="258"/>
      <c r="L31" s="258"/>
      <c r="M31" s="303"/>
      <c r="N31" s="561"/>
      <c r="O31" s="561"/>
      <c r="P31" s="303"/>
    </row>
    <row r="32" spans="1:21" s="52" customFormat="1" ht="12.75" customHeight="1">
      <c r="A32" s="3"/>
      <c r="B32" s="3" t="s">
        <v>104</v>
      </c>
      <c r="C32" s="3"/>
      <c r="D32" s="3"/>
      <c r="E32" s="95"/>
      <c r="F32" s="95"/>
      <c r="G32" s="173">
        <f>SUM('J-2 Prior Year'!G23:AM23)</f>
        <v>3150427</v>
      </c>
      <c r="H32" s="262"/>
      <c r="I32" s="262"/>
      <c r="J32" s="173"/>
      <c r="K32" s="570"/>
      <c r="L32" s="570"/>
      <c r="M32" s="173"/>
      <c r="N32" s="561"/>
      <c r="O32" s="561"/>
      <c r="P32" s="173">
        <f>SUM(G32:M32)</f>
        <v>3150427</v>
      </c>
    </row>
    <row r="33" spans="1:16" s="52" customFormat="1" ht="12.75" customHeight="1">
      <c r="A33" s="3"/>
      <c r="B33" s="3" t="s">
        <v>108</v>
      </c>
      <c r="C33" s="3"/>
      <c r="D33" s="3"/>
      <c r="E33" s="575"/>
      <c r="F33" s="575"/>
      <c r="G33" s="173">
        <f>SUM('J-2 Prior Year'!G24:AM24)</f>
        <v>12904557</v>
      </c>
      <c r="H33" s="580"/>
      <c r="I33" s="580"/>
      <c r="J33" s="677">
        <v>0</v>
      </c>
      <c r="K33" s="677"/>
      <c r="L33" s="677"/>
      <c r="M33" s="677">
        <v>0</v>
      </c>
      <c r="N33" s="561"/>
      <c r="O33" s="561"/>
      <c r="P33" s="173">
        <f>SUM(G33:M33)</f>
        <v>12904557</v>
      </c>
    </row>
    <row r="34" spans="1:16" s="52" customFormat="1" ht="12.75" customHeight="1">
      <c r="A34" s="3"/>
      <c r="B34" s="3" t="s">
        <v>190</v>
      </c>
      <c r="C34" s="3"/>
      <c r="D34" s="3"/>
      <c r="E34" s="314"/>
      <c r="F34" s="313"/>
      <c r="G34" s="175">
        <f>SUM('J-2 Prior Year'!G25:AM25)</f>
        <v>2549345</v>
      </c>
      <c r="H34" s="179"/>
      <c r="I34" s="187"/>
      <c r="J34" s="678">
        <v>0</v>
      </c>
      <c r="K34" s="570"/>
      <c r="L34" s="571"/>
      <c r="M34" s="678">
        <v>0</v>
      </c>
      <c r="N34" s="561"/>
      <c r="O34" s="562"/>
      <c r="P34" s="175">
        <f>SUM(G34:M34)</f>
        <v>2549345</v>
      </c>
    </row>
    <row r="35" spans="1:16" s="52" customFormat="1" ht="9" customHeight="1">
      <c r="A35" s="3"/>
      <c r="B35" s="3"/>
      <c r="C35" s="3"/>
      <c r="D35" s="3"/>
      <c r="E35" s="314"/>
      <c r="F35" s="314"/>
      <c r="G35" s="301"/>
      <c r="H35" s="179"/>
      <c r="I35" s="179"/>
      <c r="J35" s="301"/>
      <c r="K35" s="570"/>
      <c r="L35" s="570"/>
      <c r="M35" s="301"/>
      <c r="N35" s="561"/>
      <c r="O35" s="561"/>
      <c r="P35" s="301"/>
    </row>
    <row r="36" spans="1:16" s="52" customFormat="1" ht="13.5" customHeight="1">
      <c r="A36" s="3"/>
      <c r="B36" s="3"/>
      <c r="C36" s="3" t="s">
        <v>191</v>
      </c>
      <c r="E36" s="560"/>
      <c r="F36" s="576"/>
      <c r="G36" s="175">
        <f>SUM(G32:G34)</f>
        <v>18604329</v>
      </c>
      <c r="H36" s="561"/>
      <c r="I36" s="562"/>
      <c r="J36" s="175"/>
      <c r="K36" s="397"/>
      <c r="L36" s="399"/>
      <c r="M36" s="175"/>
      <c r="N36" s="561"/>
      <c r="O36" s="562"/>
      <c r="P36" s="175">
        <f>SUM(P32:P34)</f>
        <v>18604329</v>
      </c>
    </row>
    <row r="37" spans="1:16" s="52" customFormat="1" ht="9" customHeight="1">
      <c r="A37" s="3"/>
      <c r="B37" s="3"/>
      <c r="C37" s="3"/>
      <c r="E37" s="560"/>
      <c r="F37" s="560"/>
      <c r="G37" s="302"/>
      <c r="H37" s="561"/>
      <c r="I37" s="561"/>
      <c r="J37" s="302"/>
      <c r="K37" s="397"/>
      <c r="L37" s="397"/>
      <c r="M37" s="302"/>
      <c r="N37" s="561"/>
      <c r="O37" s="561"/>
      <c r="P37" s="302"/>
    </row>
    <row r="38" spans="1:16" s="52" customFormat="1" ht="13.5" customHeight="1">
      <c r="B38" s="3"/>
      <c r="C38" s="3"/>
      <c r="D38" s="3" t="s">
        <v>192</v>
      </c>
      <c r="E38" s="560"/>
      <c r="F38" s="576"/>
      <c r="G38" s="175">
        <f>G17+G23+G36+G29</f>
        <v>5298211411</v>
      </c>
      <c r="H38" s="397"/>
      <c r="I38" s="399"/>
      <c r="J38" s="175">
        <f>J17+J23+J36+J29</f>
        <v>20010461</v>
      </c>
      <c r="K38" s="397"/>
      <c r="L38" s="399"/>
      <c r="M38" s="175">
        <f>M17+M23+M36+M29</f>
        <v>603175.92999999993</v>
      </c>
      <c r="N38" s="561"/>
      <c r="O38" s="562"/>
      <c r="P38" s="175">
        <f>P17+P23+P36+P29</f>
        <v>5318825047.9300003</v>
      </c>
    </row>
    <row r="39" spans="1:16" s="52" customFormat="1" ht="9" customHeight="1">
      <c r="A39" s="3"/>
      <c r="B39" s="3"/>
      <c r="C39" s="3"/>
      <c r="D39" s="3"/>
      <c r="E39" s="560"/>
      <c r="F39" s="560"/>
      <c r="G39" s="302"/>
      <c r="H39" s="397"/>
      <c r="I39" s="397"/>
      <c r="J39" s="302"/>
      <c r="K39" s="397"/>
      <c r="L39" s="397"/>
      <c r="M39" s="302"/>
      <c r="N39" s="561"/>
      <c r="O39" s="561"/>
      <c r="P39" s="302"/>
    </row>
    <row r="40" spans="1:16" s="52" customFormat="1" ht="15" customHeight="1">
      <c r="A40" s="170" t="s">
        <v>193</v>
      </c>
      <c r="B40" s="3"/>
      <c r="C40" s="3"/>
      <c r="D40" s="3"/>
      <c r="E40" s="560"/>
      <c r="F40" s="560"/>
      <c r="G40" s="302"/>
      <c r="H40" s="397"/>
      <c r="I40" s="397"/>
      <c r="J40" s="302"/>
      <c r="K40" s="397"/>
      <c r="L40" s="397"/>
      <c r="M40" s="302"/>
      <c r="N40" s="561"/>
      <c r="O40" s="561"/>
      <c r="P40" s="302"/>
    </row>
    <row r="41" spans="1:16" s="52" customFormat="1" ht="12.75" customHeight="1">
      <c r="A41" s="3" t="s">
        <v>123</v>
      </c>
      <c r="C41" s="3"/>
      <c r="D41" s="3"/>
      <c r="E41" s="574"/>
      <c r="F41" s="574"/>
      <c r="G41" s="173">
        <f>SUM('J-2 Prior Year'!G32:AM32)</f>
        <v>6134485132</v>
      </c>
      <c r="H41" s="284"/>
      <c r="I41" s="284"/>
      <c r="J41" s="173"/>
      <c r="K41" s="570"/>
      <c r="L41" s="570"/>
      <c r="M41" s="173"/>
      <c r="N41" s="561"/>
      <c r="O41" s="561"/>
      <c r="P41" s="173">
        <f>SUM(G41:M41)</f>
        <v>6134485132</v>
      </c>
    </row>
    <row r="42" spans="1:16" s="52" customFormat="1" ht="12.75" customHeight="1">
      <c r="A42" s="3" t="s">
        <v>194</v>
      </c>
      <c r="C42" s="3"/>
      <c r="D42" s="3"/>
      <c r="E42" s="574"/>
      <c r="F42" s="574"/>
      <c r="G42" s="173">
        <f>SUM('J-2 Prior Year'!G33:AM33)</f>
        <v>855948277</v>
      </c>
      <c r="H42" s="284"/>
      <c r="I42" s="284"/>
      <c r="J42" s="677">
        <v>0</v>
      </c>
      <c r="K42" s="677"/>
      <c r="L42" s="677"/>
      <c r="M42" s="677">
        <v>0</v>
      </c>
      <c r="N42" s="561"/>
      <c r="O42" s="561"/>
      <c r="P42" s="173">
        <f t="shared" ref="P42:P47" si="0">SUM(G42:M42)</f>
        <v>855948277</v>
      </c>
    </row>
    <row r="43" spans="1:16" s="52" customFormat="1" ht="12.75" customHeight="1">
      <c r="A43" s="3" t="s">
        <v>195</v>
      </c>
      <c r="C43" s="3"/>
      <c r="D43" s="3"/>
      <c r="E43" s="574"/>
      <c r="F43" s="574"/>
      <c r="G43" s="173">
        <f>SUM('J-2 Prior Year'!G34:AM34)</f>
        <v>175268365</v>
      </c>
      <c r="H43" s="284"/>
      <c r="I43" s="284"/>
      <c r="J43" s="677">
        <v>0</v>
      </c>
      <c r="K43" s="677"/>
      <c r="L43" s="677"/>
      <c r="M43" s="677">
        <v>0</v>
      </c>
      <c r="N43" s="561"/>
      <c r="O43" s="561"/>
      <c r="P43" s="173">
        <f t="shared" si="0"/>
        <v>175268365</v>
      </c>
    </row>
    <row r="44" spans="1:16" s="52" customFormat="1" ht="12.75" customHeight="1">
      <c r="A44" s="3" t="s">
        <v>196</v>
      </c>
      <c r="C44" s="3"/>
      <c r="D44" s="3"/>
      <c r="E44" s="574"/>
      <c r="F44" s="574"/>
      <c r="G44" s="677">
        <v>0</v>
      </c>
      <c r="H44" s="284"/>
      <c r="I44" s="284"/>
      <c r="J44" s="173">
        <f>'J-4 Prior Year'!M25</f>
        <v>-3634336</v>
      </c>
      <c r="K44" s="570"/>
      <c r="L44" s="570"/>
      <c r="M44" s="677">
        <v>0</v>
      </c>
      <c r="N44" s="561"/>
      <c r="O44" s="561"/>
      <c r="P44" s="173">
        <f t="shared" si="0"/>
        <v>-3634336</v>
      </c>
    </row>
    <row r="45" spans="1:16" s="52" customFormat="1" ht="12.75" customHeight="1">
      <c r="A45" s="10" t="s">
        <v>197</v>
      </c>
      <c r="C45" s="10"/>
      <c r="D45" s="10"/>
      <c r="E45" s="574"/>
      <c r="F45" s="574"/>
      <c r="G45" s="677">
        <v>0</v>
      </c>
      <c r="H45" s="284"/>
      <c r="I45" s="284"/>
      <c r="J45" s="677">
        <v>0</v>
      </c>
      <c r="K45" s="570"/>
      <c r="L45" s="570"/>
      <c r="M45" s="173">
        <v>350000</v>
      </c>
      <c r="N45" s="561"/>
      <c r="O45" s="561"/>
      <c r="P45" s="173">
        <f t="shared" si="0"/>
        <v>350000</v>
      </c>
    </row>
    <row r="46" spans="1:16" s="52" customFormat="1" ht="12.75" customHeight="1">
      <c r="A46" s="3" t="s">
        <v>198</v>
      </c>
      <c r="C46" s="3"/>
      <c r="D46" s="3"/>
      <c r="E46" s="574"/>
      <c r="F46" s="574"/>
      <c r="G46" s="173">
        <f>SUM('J-2 Prior Year'!G35:AM35)</f>
        <v>20300557</v>
      </c>
      <c r="H46" s="284"/>
      <c r="I46" s="284"/>
      <c r="J46" s="677">
        <v>0</v>
      </c>
      <c r="K46" s="570"/>
      <c r="L46" s="570"/>
      <c r="M46" s="677">
        <v>0</v>
      </c>
      <c r="N46" s="561"/>
      <c r="O46" s="561"/>
      <c r="P46" s="173">
        <f t="shared" si="0"/>
        <v>20300557</v>
      </c>
    </row>
    <row r="47" spans="1:16" s="52" customFormat="1" ht="12.75" customHeight="1">
      <c r="A47" s="3" t="s">
        <v>199</v>
      </c>
      <c r="C47" s="3"/>
      <c r="D47" s="3"/>
      <c r="E47" s="574"/>
      <c r="F47" s="573"/>
      <c r="G47" s="175">
        <f>SUM('J-2 Prior Year'!G36:AM36)</f>
        <v>8397466</v>
      </c>
      <c r="H47" s="284"/>
      <c r="I47" s="585"/>
      <c r="J47" s="678">
        <v>0</v>
      </c>
      <c r="K47" s="570"/>
      <c r="L47" s="571"/>
      <c r="M47" s="678">
        <v>0</v>
      </c>
      <c r="N47" s="561"/>
      <c r="O47" s="562"/>
      <c r="P47" s="175">
        <f t="shared" si="0"/>
        <v>8397466</v>
      </c>
    </row>
    <row r="48" spans="1:16" s="52" customFormat="1" ht="9" customHeight="1">
      <c r="A48" s="3"/>
      <c r="B48" s="3"/>
      <c r="C48" s="3"/>
      <c r="D48" s="3"/>
      <c r="E48" s="574"/>
      <c r="F48" s="574"/>
      <c r="G48" s="301"/>
      <c r="H48" s="284"/>
      <c r="I48" s="284"/>
      <c r="J48" s="301"/>
      <c r="K48" s="570"/>
      <c r="L48" s="570"/>
      <c r="M48" s="301"/>
      <c r="N48" s="561"/>
      <c r="O48" s="561"/>
      <c r="P48" s="301"/>
    </row>
    <row r="49" spans="1:16" s="52" customFormat="1" ht="13.5" customHeight="1">
      <c r="A49" s="3"/>
      <c r="B49" s="3"/>
      <c r="D49" s="3" t="s">
        <v>200</v>
      </c>
      <c r="E49" s="95"/>
      <c r="F49" s="502"/>
      <c r="G49" s="175">
        <f>SUM(G41:G47)</f>
        <v>7194399797</v>
      </c>
      <c r="H49" s="258"/>
      <c r="I49" s="264"/>
      <c r="J49" s="175">
        <f>SUM(J41:J47)</f>
        <v>-3634336</v>
      </c>
      <c r="K49" s="258"/>
      <c r="L49" s="264"/>
      <c r="M49" s="175">
        <f>SUM(M41:M47)</f>
        <v>350000</v>
      </c>
      <c r="N49" s="561"/>
      <c r="O49" s="562"/>
      <c r="P49" s="175">
        <f>SUM(P41:P47)</f>
        <v>7191115461</v>
      </c>
    </row>
    <row r="50" spans="1:16" s="52" customFormat="1" ht="9" customHeight="1">
      <c r="A50" s="3"/>
      <c r="B50" s="3"/>
      <c r="C50" s="3"/>
      <c r="D50" s="3"/>
      <c r="E50" s="95"/>
      <c r="F50" s="95"/>
      <c r="G50" s="303"/>
      <c r="H50" s="258"/>
      <c r="I50" s="258"/>
      <c r="J50" s="303"/>
      <c r="K50" s="258"/>
      <c r="L50" s="258"/>
      <c r="M50" s="303"/>
      <c r="N50" s="561"/>
      <c r="O50" s="561"/>
      <c r="P50" s="303"/>
    </row>
    <row r="51" spans="1:16" s="3" customFormat="1" ht="13.5" customHeight="1">
      <c r="A51" s="3" t="s">
        <v>201</v>
      </c>
      <c r="B51" s="2"/>
      <c r="C51" s="2"/>
      <c r="D51" s="2"/>
      <c r="E51" s="577"/>
      <c r="F51" s="577"/>
      <c r="G51" s="173">
        <f>G38-G49</f>
        <v>-1896188386</v>
      </c>
      <c r="H51" s="487"/>
      <c r="I51" s="487"/>
      <c r="J51" s="173">
        <f>J38-J49</f>
        <v>23644797</v>
      </c>
      <c r="K51" s="588"/>
      <c r="L51" s="588"/>
      <c r="M51" s="173">
        <f>M38-M49</f>
        <v>253175.92999999993</v>
      </c>
      <c r="N51" s="563"/>
      <c r="O51" s="563"/>
      <c r="P51" s="173">
        <f>P38-P49</f>
        <v>-1872290413.0699997</v>
      </c>
    </row>
    <row r="52" spans="1:16" s="3" customFormat="1" ht="9" customHeight="1">
      <c r="B52" s="2"/>
      <c r="C52" s="2"/>
      <c r="D52" s="2"/>
      <c r="E52" s="577"/>
      <c r="F52" s="577"/>
      <c r="G52" s="304"/>
      <c r="H52" s="487"/>
      <c r="I52" s="487"/>
      <c r="J52" s="304"/>
      <c r="K52" s="588"/>
      <c r="L52" s="588"/>
      <c r="M52" s="304"/>
      <c r="N52" s="563"/>
      <c r="O52" s="563"/>
      <c r="P52" s="304"/>
    </row>
    <row r="53" spans="1:16" s="3" customFormat="1" ht="13.5" customHeight="1">
      <c r="A53" s="3" t="s">
        <v>202</v>
      </c>
      <c r="E53" s="347"/>
      <c r="F53" s="578"/>
      <c r="G53" s="175">
        <f>SUM('J-2 Prior Year'!G42:AM42)</f>
        <v>100336476747</v>
      </c>
      <c r="H53" s="581"/>
      <c r="I53" s="562"/>
      <c r="J53" s="175">
        <f>'J-4 Prior Year'!M29</f>
        <v>1118380469</v>
      </c>
      <c r="K53" s="543"/>
      <c r="L53" s="549"/>
      <c r="M53" s="175">
        <v>14187825.99</v>
      </c>
      <c r="N53" s="563"/>
      <c r="O53" s="564"/>
      <c r="P53" s="175">
        <f>SUM(G53:M53)</f>
        <v>101469045041.99001</v>
      </c>
    </row>
    <row r="54" spans="1:16" s="3" customFormat="1" ht="9" customHeight="1">
      <c r="E54" s="347"/>
      <c r="F54" s="347"/>
      <c r="G54" s="298"/>
      <c r="H54" s="581"/>
      <c r="I54" s="581"/>
      <c r="J54" s="298"/>
      <c r="K54" s="543"/>
      <c r="L54" s="543"/>
      <c r="M54" s="298"/>
      <c r="N54" s="563"/>
      <c r="O54" s="563"/>
      <c r="P54" s="298"/>
    </row>
    <row r="55" spans="1:16" s="3" customFormat="1" ht="13.5" customHeight="1" thickBot="1">
      <c r="A55" s="3" t="s">
        <v>203</v>
      </c>
      <c r="E55" s="347"/>
      <c r="F55" s="343" t="s">
        <v>2</v>
      </c>
      <c r="G55" s="676">
        <f>G51+G53</f>
        <v>98440288361</v>
      </c>
      <c r="H55" s="581"/>
      <c r="I55" s="586" t="s">
        <v>2</v>
      </c>
      <c r="J55" s="676">
        <f>J51+J53</f>
        <v>1142025266</v>
      </c>
      <c r="K55" s="543"/>
      <c r="L55" s="550" t="s">
        <v>2</v>
      </c>
      <c r="M55" s="676">
        <f>M51+M53</f>
        <v>14441001.92</v>
      </c>
      <c r="N55" s="563"/>
      <c r="O55" s="590" t="s">
        <v>2</v>
      </c>
      <c r="P55" s="676">
        <f>P51+P53</f>
        <v>99596754628.920013</v>
      </c>
    </row>
    <row r="56" spans="1:16" s="3" customFormat="1" ht="12.75" customHeight="1" thickTop="1">
      <c r="A56" s="9"/>
      <c r="B56" s="9"/>
      <c r="C56" s="9"/>
      <c r="D56" s="9"/>
      <c r="E56" s="133"/>
      <c r="F56" s="133"/>
      <c r="G56" s="184"/>
      <c r="H56" s="582"/>
      <c r="I56" s="582"/>
      <c r="J56" s="185"/>
      <c r="K56" s="589"/>
      <c r="L56" s="589"/>
      <c r="M56" s="185"/>
      <c r="N56" s="589"/>
      <c r="O56" s="589"/>
      <c r="P56" s="185"/>
    </row>
    <row r="57" spans="1:16" s="3" customFormat="1" ht="9" customHeight="1">
      <c r="E57" s="347"/>
      <c r="F57" s="347"/>
      <c r="G57" s="10"/>
      <c r="H57" s="133"/>
      <c r="I57" s="133"/>
      <c r="J57" s="9"/>
      <c r="K57" s="133"/>
      <c r="L57" s="133"/>
      <c r="M57" s="9"/>
      <c r="N57" s="347"/>
      <c r="O57" s="347"/>
    </row>
    <row r="58" spans="1:16" s="3" customFormat="1" ht="14.25" customHeight="1">
      <c r="A58" s="1075" t="s">
        <v>94</v>
      </c>
      <c r="B58" s="1075"/>
      <c r="C58" s="1075"/>
      <c r="D58" s="1075"/>
      <c r="E58" s="1075"/>
      <c r="F58" s="1075"/>
      <c r="G58" s="1075"/>
      <c r="H58" s="1075"/>
      <c r="I58" s="1075"/>
      <c r="J58" s="1075"/>
      <c r="K58" s="1075"/>
      <c r="L58" s="1075"/>
      <c r="M58" s="1075"/>
      <c r="N58" s="347"/>
      <c r="O58" s="347"/>
    </row>
    <row r="59" spans="1:16" s="3" customFormat="1" ht="9" customHeight="1">
      <c r="E59" s="347"/>
      <c r="F59" s="347"/>
      <c r="G59" s="10"/>
      <c r="H59" s="133"/>
      <c r="I59" s="133"/>
      <c r="J59" s="9"/>
      <c r="K59" s="133"/>
      <c r="L59" s="133"/>
      <c r="M59" s="9"/>
      <c r="N59" s="347"/>
      <c r="O59" s="347"/>
    </row>
    <row r="60" spans="1:16">
      <c r="A60" s="1076" t="s">
        <v>204</v>
      </c>
      <c r="B60" s="1076"/>
      <c r="C60" s="1076"/>
      <c r="D60" s="1076"/>
      <c r="E60" s="1076"/>
      <c r="F60" s="1076"/>
      <c r="G60" s="1076"/>
      <c r="H60" s="1076"/>
      <c r="I60" s="1076"/>
      <c r="J60" s="1076"/>
      <c r="K60" s="1076"/>
      <c r="L60" s="1076"/>
      <c r="M60" s="1076"/>
    </row>
    <row r="61" spans="1:16">
      <c r="A61" s="1002" t="s">
        <v>205</v>
      </c>
    </row>
    <row r="62" spans="1:16" ht="5.25" customHeight="1"/>
    <row r="63" spans="1:16" s="3" customFormat="1">
      <c r="E63" s="347"/>
      <c r="F63" s="347"/>
      <c r="G63" s="10"/>
      <c r="H63" s="133"/>
      <c r="I63" s="133"/>
      <c r="J63" s="9"/>
      <c r="K63" s="133"/>
      <c r="L63" s="133"/>
      <c r="M63" s="9"/>
      <c r="N63" s="347"/>
      <c r="O63" s="347"/>
    </row>
    <row r="64" spans="1:16" s="3" customFormat="1">
      <c r="D64" s="3" t="s">
        <v>206</v>
      </c>
      <c r="E64" s="347"/>
      <c r="F64" s="347"/>
      <c r="G64" s="50">
        <f>'B-1 Prior Year'!G46</f>
        <v>98440288361</v>
      </c>
      <c r="H64" s="572"/>
      <c r="I64" s="572"/>
      <c r="J64" s="67">
        <f>'B-1 Prior Year'!J46</f>
        <v>1142025266</v>
      </c>
      <c r="K64" s="572"/>
      <c r="L64" s="572"/>
      <c r="M64" s="172">
        <f>'B-1 Prior Year'!M46</f>
        <v>14441001.92</v>
      </c>
      <c r="N64" s="537"/>
      <c r="O64" s="537"/>
      <c r="P64" s="172">
        <f>'B-1 Prior Year'!P46</f>
        <v>99596754628.919998</v>
      </c>
    </row>
    <row r="65" spans="4:16" s="53" customFormat="1">
      <c r="D65" s="53" t="s">
        <v>207</v>
      </c>
      <c r="E65" s="555"/>
      <c r="F65" s="555"/>
      <c r="G65" s="54">
        <f>G55-G64</f>
        <v>0</v>
      </c>
      <c r="H65" s="529"/>
      <c r="I65" s="529"/>
      <c r="J65" s="132">
        <f>J55-J64</f>
        <v>0</v>
      </c>
      <c r="K65" s="529"/>
      <c r="L65" s="529"/>
      <c r="M65" s="132">
        <f>M55-M64</f>
        <v>0</v>
      </c>
      <c r="N65" s="555"/>
      <c r="O65" s="555"/>
      <c r="P65" s="54">
        <f>P55-P64</f>
        <v>0</v>
      </c>
    </row>
  </sheetData>
  <mergeCells count="14">
    <mergeCell ref="A58:M58"/>
    <mergeCell ref="A60:M60"/>
    <mergeCell ref="I6:J6"/>
    <mergeCell ref="A1:J1"/>
    <mergeCell ref="F6:G6"/>
    <mergeCell ref="L9:M9"/>
    <mergeCell ref="O9:P9"/>
    <mergeCell ref="F7:G7"/>
    <mergeCell ref="F9:G9"/>
    <mergeCell ref="I9:J9"/>
    <mergeCell ref="I7:J7"/>
    <mergeCell ref="F8:G8"/>
    <mergeCell ref="I8:J8"/>
    <mergeCell ref="L8:M8"/>
  </mergeCells>
  <pageMargins left="0.7" right="0.7" top="0.75" bottom="0.75" header="0.55000000000000004" footer="0.55000000000000004"/>
  <pageSetup scale="18" orientation="portrait" r:id="rId1"/>
  <ignoredErrors>
    <ignoredError sqref="I9 F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M56"/>
  <sheetViews>
    <sheetView showGridLines="0" zoomScaleNormal="100" zoomScaleSheetLayoutView="100" workbookViewId="0">
      <selection activeCell="D16" sqref="D16"/>
    </sheetView>
  </sheetViews>
  <sheetFormatPr defaultColWidth="9.109375" defaultRowHeight="13.8"/>
  <cols>
    <col min="1" max="1" width="1.88671875" style="9" customWidth="1"/>
    <col min="2" max="2" width="1.6640625" style="9" customWidth="1"/>
    <col min="3" max="3" width="2" style="9" customWidth="1"/>
    <col min="4" max="4" width="64.33203125" style="9" customWidth="1"/>
    <col min="5" max="5" width="1.88671875" style="9" customWidth="1"/>
    <col min="6" max="6" width="17.33203125" style="9" customWidth="1"/>
    <col min="7" max="8" width="1.6640625" style="9" customWidth="1"/>
    <col min="9" max="9" width="17.33203125" style="9" customWidth="1"/>
    <col min="10" max="10" width="0.6640625" style="9" customWidth="1"/>
    <col min="11" max="11" width="12.33203125" style="9" bestFit="1" customWidth="1"/>
    <col min="12" max="16384" width="9.109375" style="9"/>
  </cols>
  <sheetData>
    <row r="1" spans="1:13" ht="20.399999999999999">
      <c r="A1" s="136" t="e">
        <f>#REF!</f>
        <v>#REF!</v>
      </c>
      <c r="B1" s="39"/>
      <c r="C1" s="39"/>
      <c r="D1" s="39"/>
      <c r="E1" s="39"/>
      <c r="F1" s="39"/>
      <c r="G1" s="39"/>
      <c r="H1" s="39"/>
      <c r="I1" s="39"/>
      <c r="J1" s="39"/>
      <c r="K1" s="39"/>
      <c r="L1" s="39"/>
      <c r="M1" s="39"/>
    </row>
    <row r="2" spans="1:13" s="149" customFormat="1" ht="17.399999999999999">
      <c r="A2" s="144" t="s">
        <v>208</v>
      </c>
      <c r="B2" s="144"/>
      <c r="C2" s="144"/>
      <c r="D2" s="144"/>
      <c r="E2" s="144"/>
      <c r="F2" s="144"/>
      <c r="G2" s="144"/>
      <c r="H2" s="144"/>
      <c r="I2" s="144"/>
      <c r="J2" s="112"/>
      <c r="K2" s="112"/>
      <c r="L2" s="112"/>
      <c r="M2" s="112"/>
    </row>
    <row r="3" spans="1:13" s="149" customFormat="1" ht="17.399999999999999">
      <c r="A3" s="144" t="s">
        <v>209</v>
      </c>
      <c r="B3" s="145"/>
      <c r="C3" s="145"/>
      <c r="D3" s="145"/>
      <c r="E3" s="150"/>
      <c r="F3" s="145"/>
      <c r="G3" s="150"/>
      <c r="H3" s="150"/>
      <c r="I3" s="150"/>
      <c r="J3" s="112"/>
      <c r="K3" s="112"/>
      <c r="L3" s="112"/>
      <c r="M3" s="112"/>
    </row>
    <row r="4" spans="1:13" s="149" customFormat="1" ht="17.399999999999999">
      <c r="A4" s="205" t="s">
        <v>210</v>
      </c>
      <c r="B4" s="152"/>
      <c r="C4" s="152"/>
      <c r="D4" s="152"/>
      <c r="E4" s="152"/>
      <c r="F4" s="152"/>
      <c r="G4" s="152"/>
      <c r="H4" s="152"/>
      <c r="J4" s="153"/>
      <c r="K4" s="153"/>
      <c r="L4" s="112"/>
    </row>
    <row r="5" spans="1:13" s="149" customFormat="1" ht="18" thickBot="1">
      <c r="A5" s="206"/>
      <c r="B5" s="207"/>
      <c r="C5" s="207"/>
      <c r="D5" s="208" t="s">
        <v>211</v>
      </c>
      <c r="E5" s="207"/>
      <c r="F5" s="207"/>
      <c r="G5" s="207"/>
      <c r="H5" s="207"/>
      <c r="I5" s="209" t="s">
        <v>212</v>
      </c>
      <c r="J5" s="153"/>
      <c r="K5" s="153"/>
      <c r="L5" s="112"/>
    </row>
    <row r="6" spans="1:13" ht="9" customHeight="1"/>
    <row r="7" spans="1:13" ht="15.6">
      <c r="A7" s="195"/>
      <c r="H7" s="1062" t="s">
        <v>213</v>
      </c>
      <c r="I7" s="1062"/>
    </row>
    <row r="8" spans="1:13" ht="15.6">
      <c r="A8" s="195"/>
      <c r="E8" s="1062" t="s">
        <v>214</v>
      </c>
      <c r="F8" s="1062"/>
      <c r="G8" s="990"/>
      <c r="H8" s="1062" t="s">
        <v>215</v>
      </c>
      <c r="I8" s="1062"/>
    </row>
    <row r="9" spans="1:13" ht="15.6">
      <c r="A9" s="196" t="s">
        <v>216</v>
      </c>
      <c r="F9" s="53"/>
      <c r="G9" s="53"/>
      <c r="H9" s="53"/>
      <c r="I9" s="53"/>
    </row>
    <row r="10" spans="1:13" s="3" customFormat="1" ht="13.2">
      <c r="B10" s="84" t="s">
        <v>217</v>
      </c>
      <c r="E10" s="3" t="s">
        <v>2</v>
      </c>
      <c r="F10" s="160">
        <v>3084117069</v>
      </c>
      <c r="G10" s="160"/>
      <c r="H10" s="3" t="s">
        <v>2</v>
      </c>
      <c r="I10" s="160">
        <v>2987603862</v>
      </c>
    </row>
    <row r="11" spans="1:13" s="3" customFormat="1" ht="13.2">
      <c r="B11" s="83" t="s">
        <v>218</v>
      </c>
      <c r="F11" s="160">
        <v>-359988606</v>
      </c>
      <c r="G11" s="160"/>
      <c r="H11" s="160"/>
      <c r="I11" s="160">
        <v>-326848492</v>
      </c>
    </row>
    <row r="12" spans="1:13" s="3" customFormat="1" ht="13.2">
      <c r="B12" s="83" t="s">
        <v>219</v>
      </c>
      <c r="F12" s="160">
        <v>-3575414</v>
      </c>
      <c r="G12" s="160"/>
      <c r="H12" s="160"/>
      <c r="I12" s="160">
        <v>-3800375</v>
      </c>
    </row>
    <row r="13" spans="1:13" s="3" customFormat="1" ht="13.2">
      <c r="B13" s="83" t="s">
        <v>220</v>
      </c>
      <c r="F13" s="160">
        <v>-2816695206</v>
      </c>
      <c r="G13" s="160"/>
      <c r="H13" s="160"/>
      <c r="I13" s="160">
        <v>-2667030433</v>
      </c>
    </row>
    <row r="14" spans="1:13" s="3" customFormat="1" ht="13.2">
      <c r="B14" s="83" t="s">
        <v>221</v>
      </c>
      <c r="E14" s="165"/>
      <c r="F14" s="165">
        <f>-117672+1</f>
        <v>-117671</v>
      </c>
      <c r="G14" s="160"/>
      <c r="H14" s="165"/>
      <c r="I14" s="165">
        <v>-168172</v>
      </c>
    </row>
    <row r="15" spans="1:13" s="3" customFormat="1" ht="8.25" customHeight="1">
      <c r="B15" s="83"/>
      <c r="F15" s="160"/>
      <c r="G15" s="160"/>
      <c r="H15" s="160"/>
      <c r="I15" s="160"/>
    </row>
    <row r="16" spans="1:13" s="3" customFormat="1" ht="13.2">
      <c r="C16" s="83" t="s">
        <v>222</v>
      </c>
      <c r="E16" s="189"/>
      <c r="F16" s="165">
        <f>SUM(F10:F14)</f>
        <v>-96259828</v>
      </c>
      <c r="G16" s="160"/>
      <c r="H16" s="165"/>
      <c r="I16" s="165">
        <f>SUM(I10:I14)</f>
        <v>-10243610</v>
      </c>
    </row>
    <row r="17" spans="1:9" s="3" customFormat="1" ht="8.25" customHeight="1">
      <c r="A17" s="84"/>
      <c r="F17" s="160"/>
      <c r="G17" s="160"/>
      <c r="H17" s="160"/>
      <c r="I17" s="160"/>
    </row>
    <row r="18" spans="1:9" ht="15.6">
      <c r="A18" s="196" t="s">
        <v>223</v>
      </c>
      <c r="F18" s="160"/>
      <c r="G18" s="160"/>
      <c r="H18" s="160"/>
      <c r="I18" s="160"/>
    </row>
    <row r="19" spans="1:9" s="3" customFormat="1" ht="13.2">
      <c r="B19" s="83" t="s">
        <v>224</v>
      </c>
      <c r="E19" s="189"/>
      <c r="F19" s="165">
        <v>18225181</v>
      </c>
      <c r="G19" s="160"/>
      <c r="H19" s="165"/>
      <c r="I19" s="165">
        <v>70739456</v>
      </c>
    </row>
    <row r="20" spans="1:9" s="3" customFormat="1" ht="8.25" customHeight="1">
      <c r="A20" s="84"/>
      <c r="F20" s="160"/>
      <c r="G20" s="160"/>
      <c r="H20" s="160"/>
      <c r="I20" s="160"/>
    </row>
    <row r="21" spans="1:9" ht="15.6">
      <c r="A21" s="196" t="s">
        <v>225</v>
      </c>
      <c r="F21" s="160"/>
      <c r="G21" s="160"/>
      <c r="H21" s="160"/>
      <c r="I21" s="160"/>
    </row>
    <row r="22" spans="1:9" s="3" customFormat="1" ht="13.2">
      <c r="B22" s="83" t="s">
        <v>21</v>
      </c>
      <c r="F22" s="159">
        <v>7393185</v>
      </c>
      <c r="G22" s="159"/>
      <c r="H22" s="159"/>
      <c r="I22" s="159">
        <v>5065734</v>
      </c>
    </row>
    <row r="23" spans="1:9" s="3" customFormat="1" ht="8.25" customHeight="1">
      <c r="A23" s="84"/>
      <c r="F23" s="160"/>
      <c r="G23" s="160"/>
      <c r="H23" s="160"/>
      <c r="I23" s="160"/>
    </row>
    <row r="24" spans="1:9" s="3" customFormat="1" ht="13.2">
      <c r="B24" s="83" t="s">
        <v>226</v>
      </c>
      <c r="F24" s="160">
        <f>F16+F19+F22</f>
        <v>-70641462</v>
      </c>
      <c r="G24" s="160"/>
      <c r="H24" s="160"/>
      <c r="I24" s="160">
        <f>I16+I19+I22</f>
        <v>65561580</v>
      </c>
    </row>
    <row r="25" spans="1:9" s="3" customFormat="1" ht="13.2">
      <c r="B25" s="83" t="s">
        <v>227</v>
      </c>
      <c r="E25" s="189"/>
      <c r="F25" s="165">
        <f>I27</f>
        <v>1024119618</v>
      </c>
      <c r="G25" s="160"/>
      <c r="H25" s="165"/>
      <c r="I25" s="165">
        <v>958558038</v>
      </c>
    </row>
    <row r="26" spans="1:9" s="3" customFormat="1" ht="8.25" customHeight="1">
      <c r="B26" s="83"/>
      <c r="F26" s="159"/>
      <c r="G26" s="160"/>
      <c r="H26" s="160"/>
      <c r="I26" s="159"/>
    </row>
    <row r="27" spans="1:9" s="3" customFormat="1" thickBot="1">
      <c r="B27" s="83" t="s">
        <v>228</v>
      </c>
      <c r="E27" s="190" t="s">
        <v>2</v>
      </c>
      <c r="F27" s="166">
        <f>F24+F25</f>
        <v>953478156</v>
      </c>
      <c r="G27" s="160"/>
      <c r="H27" s="166" t="s">
        <v>2</v>
      </c>
      <c r="I27" s="166">
        <f>I24+I25</f>
        <v>1024119618</v>
      </c>
    </row>
    <row r="28" spans="1:9" s="3" customFormat="1" ht="8.25" customHeight="1" thickTop="1">
      <c r="A28" s="84"/>
      <c r="F28" s="160"/>
      <c r="G28" s="160"/>
      <c r="H28" s="160"/>
      <c r="I28" s="160"/>
    </row>
    <row r="29" spans="1:9" ht="15.6">
      <c r="A29" s="196" t="s">
        <v>229</v>
      </c>
      <c r="F29" s="160"/>
      <c r="G29" s="160"/>
      <c r="H29" s="160"/>
      <c r="I29" s="160"/>
    </row>
    <row r="30" spans="1:9" ht="15.6">
      <c r="A30" s="196" t="s">
        <v>230</v>
      </c>
      <c r="F30" s="160"/>
      <c r="G30" s="160"/>
      <c r="H30" s="160"/>
      <c r="I30" s="160"/>
    </row>
    <row r="31" spans="1:9" s="3" customFormat="1" ht="13.2">
      <c r="B31" s="83" t="s">
        <v>231</v>
      </c>
      <c r="E31" s="3" t="s">
        <v>2</v>
      </c>
      <c r="F31" s="160" t="e">
        <f>ROUND(#REF!,0)</f>
        <v>#REF!</v>
      </c>
      <c r="G31" s="160"/>
      <c r="H31" s="160" t="s">
        <v>2</v>
      </c>
      <c r="I31" s="160" t="e">
        <f>ROUND(#REF!,0)</f>
        <v>#REF!</v>
      </c>
    </row>
    <row r="32" spans="1:9" s="3" customFormat="1" ht="13.2">
      <c r="B32" s="84" t="s">
        <v>232</v>
      </c>
      <c r="F32" s="160"/>
      <c r="G32" s="160"/>
      <c r="H32" s="160"/>
      <c r="I32" s="160"/>
    </row>
    <row r="33" spans="2:11" s="3" customFormat="1" ht="13.2">
      <c r="B33" s="84"/>
      <c r="C33" s="84" t="s">
        <v>233</v>
      </c>
      <c r="F33" s="160"/>
      <c r="G33" s="160"/>
      <c r="H33" s="160"/>
      <c r="I33" s="160"/>
    </row>
    <row r="34" spans="2:11" s="3" customFormat="1" ht="13.2">
      <c r="B34" s="84"/>
      <c r="D34" s="3" t="s">
        <v>234</v>
      </c>
      <c r="F34" s="160">
        <v>0</v>
      </c>
      <c r="G34" s="160"/>
      <c r="H34" s="160"/>
      <c r="I34" s="160">
        <v>3252</v>
      </c>
    </row>
    <row r="35" spans="2:11" s="3" customFormat="1" ht="13.2">
      <c r="D35" s="83" t="s">
        <v>235</v>
      </c>
      <c r="F35" s="160">
        <v>67765</v>
      </c>
      <c r="G35" s="160"/>
      <c r="H35" s="160"/>
      <c r="I35" s="160">
        <v>108245</v>
      </c>
    </row>
    <row r="36" spans="2:11" s="3" customFormat="1" ht="13.2">
      <c r="D36" s="83" t="s">
        <v>236</v>
      </c>
      <c r="F36" s="160">
        <v>31457</v>
      </c>
      <c r="G36" s="160"/>
      <c r="H36" s="160"/>
      <c r="I36" s="160">
        <v>0</v>
      </c>
    </row>
    <row r="37" spans="2:11" s="3" customFormat="1" ht="13.2">
      <c r="B37" s="84" t="s">
        <v>237</v>
      </c>
      <c r="F37" s="160"/>
      <c r="G37" s="160"/>
      <c r="H37" s="160"/>
      <c r="I37" s="160"/>
    </row>
    <row r="38" spans="2:11" s="3" customFormat="1" ht="13.2">
      <c r="D38" s="83" t="s">
        <v>238</v>
      </c>
      <c r="F38" s="160">
        <f>-(4183020+1371976+18385042)</f>
        <v>-23940038</v>
      </c>
      <c r="G38" s="160"/>
      <c r="H38" s="160"/>
      <c r="I38" s="160">
        <f>112549+97158+-3561848-2</f>
        <v>-3352143</v>
      </c>
      <c r="K38" s="3" t="s">
        <v>239</v>
      </c>
    </row>
    <row r="39" spans="2:11" s="3" customFormat="1" ht="13.2">
      <c r="D39" s="83" t="s">
        <v>240</v>
      </c>
      <c r="F39" s="160">
        <v>-251434</v>
      </c>
      <c r="G39" s="160"/>
      <c r="H39" s="160"/>
      <c r="I39" s="160">
        <v>-267584</v>
      </c>
    </row>
    <row r="40" spans="2:11" s="3" customFormat="1" ht="13.2">
      <c r="B40" s="84" t="s">
        <v>241</v>
      </c>
      <c r="F40" s="160"/>
      <c r="G40" s="160"/>
      <c r="H40" s="160"/>
      <c r="I40" s="160"/>
    </row>
    <row r="41" spans="2:11" s="3" customFormat="1" ht="13.2">
      <c r="D41" s="83" t="s">
        <v>84</v>
      </c>
      <c r="F41" s="160">
        <f>2048324+5911880+15198</f>
        <v>7975402</v>
      </c>
      <c r="G41" s="160"/>
      <c r="H41" s="160"/>
      <c r="I41" s="160">
        <v>5023332</v>
      </c>
    </row>
    <row r="42" spans="2:11" s="3" customFormat="1" ht="13.2">
      <c r="D42" s="83" t="s">
        <v>242</v>
      </c>
      <c r="F42" s="160"/>
      <c r="G42" s="160"/>
      <c r="H42" s="160"/>
      <c r="I42" s="160">
        <v>-856</v>
      </c>
    </row>
    <row r="43" spans="2:11" s="3" customFormat="1" ht="13.2">
      <c r="D43" s="83" t="s">
        <v>243</v>
      </c>
      <c r="F43" s="160">
        <v>-7328</v>
      </c>
      <c r="G43" s="160"/>
      <c r="H43" s="160"/>
      <c r="I43" s="160">
        <v>8358</v>
      </c>
    </row>
    <row r="44" spans="2:11" s="3" customFormat="1" ht="13.2">
      <c r="D44" s="83" t="s">
        <v>244</v>
      </c>
      <c r="F44" s="160">
        <v>13881028</v>
      </c>
      <c r="G44" s="160"/>
      <c r="H44" s="160"/>
      <c r="I44" s="160">
        <v>5393245</v>
      </c>
    </row>
    <row r="45" spans="2:11" s="3" customFormat="1" ht="13.2">
      <c r="D45" s="83" t="s">
        <v>245</v>
      </c>
      <c r="E45" s="189"/>
      <c r="F45" s="165">
        <v>-20397655</v>
      </c>
      <c r="G45" s="160"/>
      <c r="H45" s="165"/>
      <c r="I45" s="165">
        <v>52357595</v>
      </c>
      <c r="K45" s="81"/>
    </row>
    <row r="46" spans="2:11" s="3" customFormat="1" ht="8.25" customHeight="1">
      <c r="C46" s="84"/>
      <c r="F46" s="160"/>
      <c r="G46" s="160"/>
      <c r="H46" s="160"/>
      <c r="I46" s="160"/>
    </row>
    <row r="47" spans="2:11" s="3" customFormat="1" thickBot="1">
      <c r="C47" s="83" t="s">
        <v>222</v>
      </c>
      <c r="E47" s="190" t="s">
        <v>2</v>
      </c>
      <c r="F47" s="166" t="e">
        <f>SUM(F31:F45)</f>
        <v>#REF!</v>
      </c>
      <c r="G47" s="160"/>
      <c r="H47" s="166" t="s">
        <v>2</v>
      </c>
      <c r="I47" s="166" t="e">
        <f>SUM(I31:I45)</f>
        <v>#REF!</v>
      </c>
    </row>
    <row r="48" spans="2:11" s="3" customFormat="1" thickTop="1"/>
    <row r="49" spans="1:9" s="3" customFormat="1" ht="13.2">
      <c r="A49" s="80" t="s">
        <v>94</v>
      </c>
    </row>
    <row r="50" spans="1:9" ht="3.75" customHeight="1"/>
    <row r="52" spans="1:9">
      <c r="F52" s="197" t="e">
        <f>F16-F47</f>
        <v>#REF!</v>
      </c>
      <c r="G52" s="197"/>
      <c r="H52" s="197"/>
      <c r="I52" s="197" t="e">
        <f>I16-I47</f>
        <v>#REF!</v>
      </c>
    </row>
    <row r="53" spans="1:9">
      <c r="F53" s="197"/>
      <c r="G53" s="197"/>
      <c r="H53" s="197"/>
      <c r="I53" s="197"/>
    </row>
    <row r="54" spans="1:9">
      <c r="E54" s="198" t="s">
        <v>246</v>
      </c>
      <c r="F54" s="197" t="e">
        <f>#REF!</f>
        <v>#REF!</v>
      </c>
      <c r="G54" s="197"/>
      <c r="H54" s="197"/>
      <c r="I54" s="197" t="e">
        <f>#REF!</f>
        <v>#REF!</v>
      </c>
    </row>
    <row r="55" spans="1:9">
      <c r="E55" s="198" t="s">
        <v>247</v>
      </c>
      <c r="F55" s="199">
        <f>F27</f>
        <v>953478156</v>
      </c>
      <c r="G55" s="197"/>
      <c r="H55" s="197"/>
      <c r="I55" s="199">
        <f>I27</f>
        <v>1024119618</v>
      </c>
    </row>
    <row r="56" spans="1:9">
      <c r="E56" s="198" t="s">
        <v>16</v>
      </c>
      <c r="F56" s="197" t="e">
        <f>F54-F55</f>
        <v>#REF!</v>
      </c>
      <c r="G56" s="197"/>
      <c r="H56" s="197"/>
      <c r="I56" s="197" t="e">
        <f>I54-I55</f>
        <v>#REF!</v>
      </c>
    </row>
  </sheetData>
  <mergeCells count="3">
    <mergeCell ref="E8:F8"/>
    <mergeCell ref="H8:I8"/>
    <mergeCell ref="H7:I7"/>
  </mergeCells>
  <pageMargins left="0.7" right="0.7" top="0.75" bottom="0.75" header="0.3" footer="0.3"/>
  <pageSetup scale="95"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J66"/>
  <sheetViews>
    <sheetView workbookViewId="0">
      <selection activeCell="D22" sqref="D22"/>
    </sheetView>
  </sheetViews>
  <sheetFormatPr defaultRowHeight="14.4"/>
  <cols>
    <col min="1" max="1" width="31.44140625" customWidth="1"/>
    <col min="2" max="2" width="15.109375" style="79" customWidth="1"/>
    <col min="3" max="6" width="15.109375" customWidth="1"/>
    <col min="7" max="7" width="15.109375" style="82" customWidth="1"/>
    <col min="8" max="10" width="15.109375" customWidth="1"/>
  </cols>
  <sheetData>
    <row r="2" spans="1:10">
      <c r="A2" s="74" t="s">
        <v>248</v>
      </c>
      <c r="B2" s="100"/>
      <c r="C2" s="73"/>
      <c r="D2" s="73"/>
      <c r="E2" s="73"/>
      <c r="F2" s="73"/>
      <c r="G2" s="73"/>
      <c r="H2" s="73"/>
      <c r="I2" s="73"/>
      <c r="J2" s="73"/>
    </row>
    <row r="3" spans="1:10">
      <c r="A3" s="73"/>
      <c r="B3" s="100"/>
      <c r="C3" s="73"/>
      <c r="D3" s="73"/>
      <c r="E3" s="73"/>
      <c r="F3" s="73"/>
      <c r="G3" s="73"/>
      <c r="H3" s="73"/>
      <c r="I3" s="73"/>
      <c r="J3" s="73"/>
    </row>
    <row r="4" spans="1:10">
      <c r="A4" s="74" t="s">
        <v>249</v>
      </c>
      <c r="B4" s="100"/>
      <c r="C4" s="73"/>
      <c r="D4" s="73"/>
      <c r="E4" s="73"/>
      <c r="F4" s="73"/>
      <c r="G4" s="73"/>
      <c r="H4" s="73"/>
      <c r="I4" s="73"/>
      <c r="J4" s="73"/>
    </row>
    <row r="5" spans="1:10">
      <c r="A5" s="73"/>
      <c r="B5" s="100"/>
      <c r="C5" s="73"/>
      <c r="D5" s="73"/>
      <c r="E5" s="73"/>
      <c r="F5" s="73"/>
      <c r="G5" s="73"/>
      <c r="H5" s="73"/>
      <c r="I5" s="73"/>
      <c r="J5" s="73"/>
    </row>
    <row r="6" spans="1:10">
      <c r="A6" s="74" t="s">
        <v>250</v>
      </c>
      <c r="B6" s="100"/>
      <c r="C6" s="73"/>
      <c r="D6" s="73"/>
      <c r="E6" s="73"/>
      <c r="F6" s="73"/>
      <c r="G6" s="73"/>
      <c r="H6" s="73"/>
      <c r="I6" s="73"/>
      <c r="J6" s="73"/>
    </row>
    <row r="7" spans="1:10">
      <c r="A7" s="73"/>
      <c r="B7" s="100"/>
      <c r="C7" s="73"/>
      <c r="D7" s="73"/>
      <c r="E7" s="73"/>
      <c r="F7" s="73"/>
      <c r="G7" s="73"/>
      <c r="H7" s="73"/>
      <c r="I7" s="73"/>
      <c r="J7" s="73"/>
    </row>
    <row r="8" spans="1:10">
      <c r="A8" s="74" t="s">
        <v>251</v>
      </c>
      <c r="B8" s="100"/>
      <c r="C8" s="73"/>
      <c r="D8" s="73"/>
      <c r="E8" s="73"/>
      <c r="F8" s="73"/>
      <c r="G8" s="73"/>
      <c r="H8" s="73"/>
      <c r="I8" s="73"/>
      <c r="J8" s="73"/>
    </row>
    <row r="9" spans="1:10" s="106" customFormat="1" ht="43.2">
      <c r="A9" s="104"/>
      <c r="B9" s="105" t="s">
        <v>252</v>
      </c>
      <c r="C9" s="104" t="s">
        <v>253</v>
      </c>
      <c r="D9" s="104" t="s">
        <v>254</v>
      </c>
      <c r="E9" s="104" t="s">
        <v>255</v>
      </c>
      <c r="F9" s="104" t="s">
        <v>256</v>
      </c>
      <c r="G9" s="104"/>
      <c r="H9" s="104" t="s">
        <v>257</v>
      </c>
      <c r="I9" s="104" t="s">
        <v>258</v>
      </c>
      <c r="J9" s="104" t="s">
        <v>259</v>
      </c>
    </row>
    <row r="10" spans="1:10">
      <c r="A10" s="74" t="s">
        <v>102</v>
      </c>
      <c r="B10" s="101">
        <v>31600950.48</v>
      </c>
      <c r="C10" s="75">
        <v>20094706.91</v>
      </c>
      <c r="D10" s="75">
        <v>4200100.6100000003</v>
      </c>
      <c r="E10" s="75">
        <v>467.04</v>
      </c>
      <c r="F10" s="75">
        <v>7305675.9199999999</v>
      </c>
      <c r="G10" s="75"/>
      <c r="H10" s="75">
        <v>212177381.93000001</v>
      </c>
      <c r="I10" s="75">
        <v>475493.17</v>
      </c>
      <c r="J10" s="75">
        <v>2039597.3</v>
      </c>
    </row>
    <row r="11" spans="1:10">
      <c r="A11" s="74" t="s">
        <v>260</v>
      </c>
      <c r="B11" s="101">
        <v>25573.13</v>
      </c>
      <c r="C11" s="75">
        <v>0</v>
      </c>
      <c r="D11" s="75">
        <v>15349.26</v>
      </c>
      <c r="E11" s="75">
        <v>467.04</v>
      </c>
      <c r="F11" s="75">
        <v>9756.83</v>
      </c>
      <c r="G11" s="75"/>
      <c r="H11" s="75">
        <v>11676218.83</v>
      </c>
      <c r="I11" s="75">
        <v>475493.17</v>
      </c>
      <c r="J11" s="75">
        <v>0</v>
      </c>
    </row>
    <row r="12" spans="1:10">
      <c r="A12" s="74" t="s">
        <v>261</v>
      </c>
      <c r="B12" s="101">
        <v>518385.89</v>
      </c>
      <c r="C12" s="75">
        <v>0</v>
      </c>
      <c r="D12" s="75">
        <v>0</v>
      </c>
      <c r="E12" s="75">
        <v>0</v>
      </c>
      <c r="F12" s="75">
        <v>518385.89</v>
      </c>
      <c r="G12" s="75"/>
      <c r="H12" s="75">
        <v>0</v>
      </c>
      <c r="I12" s="75">
        <v>0</v>
      </c>
      <c r="J12" s="75">
        <v>0</v>
      </c>
    </row>
    <row r="13" spans="1:10">
      <c r="A13" s="74" t="s">
        <v>262</v>
      </c>
      <c r="B13" s="101">
        <v>4795346.46</v>
      </c>
      <c r="C13" s="75">
        <v>4179235.96</v>
      </c>
      <c r="D13" s="75">
        <v>616110.5</v>
      </c>
      <c r="E13" s="75">
        <v>0</v>
      </c>
      <c r="F13" s="75">
        <v>0</v>
      </c>
      <c r="G13" s="75"/>
      <c r="H13" s="75">
        <v>156691.24</v>
      </c>
      <c r="I13" s="75">
        <v>0</v>
      </c>
      <c r="J13" s="75">
        <v>0</v>
      </c>
    </row>
    <row r="14" spans="1:10">
      <c r="A14" s="74" t="s">
        <v>263</v>
      </c>
      <c r="B14" s="101">
        <v>125</v>
      </c>
      <c r="C14" s="75">
        <v>125</v>
      </c>
      <c r="D14" s="75">
        <v>0</v>
      </c>
      <c r="E14" s="75">
        <v>0</v>
      </c>
      <c r="F14" s="75">
        <v>0</v>
      </c>
      <c r="G14" s="75"/>
      <c r="H14" s="75">
        <v>0</v>
      </c>
      <c r="I14" s="75">
        <v>0</v>
      </c>
      <c r="J14" s="75">
        <v>0</v>
      </c>
    </row>
    <row r="15" spans="1:10">
      <c r="A15" s="74" t="s">
        <v>264</v>
      </c>
      <c r="B15" s="101">
        <v>6919640.2000000002</v>
      </c>
      <c r="C15" s="75">
        <v>6919640.2000000002</v>
      </c>
      <c r="D15" s="75">
        <v>0</v>
      </c>
      <c r="E15" s="75">
        <v>0</v>
      </c>
      <c r="F15" s="75">
        <v>0</v>
      </c>
      <c r="G15" s="75"/>
      <c r="H15" s="75">
        <v>250.01</v>
      </c>
      <c r="I15" s="75">
        <v>0</v>
      </c>
      <c r="J15" s="75">
        <v>0</v>
      </c>
    </row>
    <row r="16" spans="1:10">
      <c r="A16" s="74" t="s">
        <v>265</v>
      </c>
      <c r="B16" s="101">
        <v>1977775.1</v>
      </c>
      <c r="C16" s="75">
        <v>0</v>
      </c>
      <c r="D16" s="75">
        <v>1977775.1</v>
      </c>
      <c r="E16" s="75">
        <v>0</v>
      </c>
      <c r="F16" s="75">
        <v>0</v>
      </c>
      <c r="G16" s="75"/>
      <c r="H16" s="75">
        <v>7736.61</v>
      </c>
      <c r="I16" s="75">
        <v>0</v>
      </c>
      <c r="J16" s="75">
        <v>0</v>
      </c>
    </row>
    <row r="17" spans="1:10">
      <c r="A17" s="74" t="s">
        <v>266</v>
      </c>
      <c r="B17" s="101">
        <v>0</v>
      </c>
      <c r="C17" s="75">
        <v>0</v>
      </c>
      <c r="D17" s="75">
        <v>0</v>
      </c>
      <c r="E17" s="75">
        <v>0</v>
      </c>
      <c r="F17" s="75">
        <v>0</v>
      </c>
      <c r="G17" s="75"/>
      <c r="H17" s="75">
        <v>200324793.84</v>
      </c>
      <c r="I17" s="75">
        <v>0</v>
      </c>
      <c r="J17" s="75">
        <v>0</v>
      </c>
    </row>
    <row r="18" spans="1:10">
      <c r="A18" s="74" t="s">
        <v>190</v>
      </c>
      <c r="B18" s="101">
        <v>16078704.050000001</v>
      </c>
      <c r="C18" s="75">
        <v>7710305.0999999996</v>
      </c>
      <c r="D18" s="75">
        <v>1590865.75</v>
      </c>
      <c r="E18" s="75">
        <v>0</v>
      </c>
      <c r="F18" s="75">
        <v>6777533.2000000002</v>
      </c>
      <c r="G18" s="75"/>
      <c r="H18" s="75">
        <v>11691.4</v>
      </c>
      <c r="I18" s="75">
        <v>0</v>
      </c>
      <c r="J18" s="75">
        <v>2039597.3</v>
      </c>
    </row>
    <row r="19" spans="1:10" s="40" customFormat="1">
      <c r="A19" s="77" t="s">
        <v>267</v>
      </c>
      <c r="B19" s="102">
        <v>1285400.6499999999</v>
      </c>
      <c r="C19" s="78">
        <v>1285400.6499999999</v>
      </c>
      <c r="D19" s="78">
        <v>0</v>
      </c>
      <c r="E19" s="78">
        <v>0</v>
      </c>
      <c r="F19" s="78">
        <v>0</v>
      </c>
      <c r="G19" s="78"/>
      <c r="H19" s="78">
        <v>0</v>
      </c>
      <c r="I19" s="78">
        <v>0</v>
      </c>
      <c r="J19" s="78">
        <v>0</v>
      </c>
    </row>
    <row r="20" spans="1:10" s="40" customFormat="1">
      <c r="A20" s="77" t="s">
        <v>268</v>
      </c>
      <c r="B20" s="102">
        <v>1285400.6499999999</v>
      </c>
      <c r="C20" s="78">
        <v>1285400.6499999999</v>
      </c>
      <c r="D20" s="78">
        <v>0</v>
      </c>
      <c r="E20" s="78">
        <v>0</v>
      </c>
      <c r="F20" s="78">
        <v>0</v>
      </c>
      <c r="G20" s="78"/>
      <c r="H20" s="78">
        <v>0</v>
      </c>
      <c r="I20" s="78">
        <v>0</v>
      </c>
      <c r="J20" s="78">
        <v>0</v>
      </c>
    </row>
    <row r="21" spans="1:10" s="40" customFormat="1">
      <c r="A21" s="77" t="s">
        <v>269</v>
      </c>
      <c r="B21" s="102">
        <v>1285400.6499999999</v>
      </c>
      <c r="C21" s="78">
        <v>1285400.6499999999</v>
      </c>
      <c r="D21" s="78">
        <v>0</v>
      </c>
      <c r="E21" s="78">
        <v>0</v>
      </c>
      <c r="F21" s="78">
        <v>0</v>
      </c>
      <c r="G21" s="78"/>
      <c r="H21" s="78">
        <v>0</v>
      </c>
      <c r="I21" s="78">
        <v>0</v>
      </c>
      <c r="J21" s="78">
        <v>0</v>
      </c>
    </row>
    <row r="22" spans="1:10" s="40" customFormat="1">
      <c r="A22" s="77" t="s">
        <v>270</v>
      </c>
      <c r="B22" s="102">
        <v>1285400.6499999999</v>
      </c>
      <c r="C22" s="78">
        <v>1285400.6499999999</v>
      </c>
      <c r="D22" s="78">
        <v>0</v>
      </c>
      <c r="E22" s="78">
        <v>0</v>
      </c>
      <c r="F22" s="78">
        <v>0</v>
      </c>
      <c r="G22" s="78"/>
      <c r="H22" s="78">
        <v>0</v>
      </c>
      <c r="I22" s="78">
        <v>0</v>
      </c>
      <c r="J22" s="78">
        <v>0</v>
      </c>
    </row>
    <row r="23" spans="1:10">
      <c r="A23" s="74" t="s">
        <v>271</v>
      </c>
      <c r="B23" s="101">
        <v>31600950.48</v>
      </c>
      <c r="C23" s="75">
        <v>20094706.91</v>
      </c>
      <c r="D23" s="75">
        <v>4200100.6100000003</v>
      </c>
      <c r="E23" s="75">
        <v>467.04</v>
      </c>
      <c r="F23" s="75">
        <v>7305675.9199999999</v>
      </c>
      <c r="G23" s="75"/>
      <c r="H23" s="75">
        <v>212177381.93000001</v>
      </c>
      <c r="I23" s="75">
        <v>475493.17</v>
      </c>
      <c r="J23" s="75">
        <v>2039597.3</v>
      </c>
    </row>
    <row r="24" spans="1:10">
      <c r="A24" s="74" t="s">
        <v>115</v>
      </c>
      <c r="B24" s="101">
        <v>821612188.13</v>
      </c>
      <c r="C24" s="75">
        <v>40831823.350000001</v>
      </c>
      <c r="D24" s="75">
        <v>4666632.67</v>
      </c>
      <c r="E24" s="75">
        <v>776113732.11000001</v>
      </c>
      <c r="F24" s="75">
        <v>0</v>
      </c>
      <c r="G24" s="75"/>
      <c r="H24" s="75">
        <v>42923972.109999999</v>
      </c>
      <c r="I24" s="75">
        <v>129471.65</v>
      </c>
      <c r="J24" s="75">
        <v>1779946.11</v>
      </c>
    </row>
    <row r="25" spans="1:10" s="40" customFormat="1">
      <c r="A25" s="77" t="s">
        <v>272</v>
      </c>
      <c r="B25" s="102">
        <v>21935902.149999999</v>
      </c>
      <c r="C25" s="78">
        <v>21298677.77</v>
      </c>
      <c r="D25" s="78">
        <v>637224.38</v>
      </c>
      <c r="E25" s="78">
        <v>0</v>
      </c>
      <c r="F25" s="78">
        <v>0</v>
      </c>
      <c r="G25" s="78"/>
      <c r="H25" s="78">
        <v>0</v>
      </c>
      <c r="I25" s="78">
        <v>0</v>
      </c>
      <c r="J25" s="78">
        <v>637228</v>
      </c>
    </row>
    <row r="26" spans="1:10" s="40" customFormat="1">
      <c r="A26" s="77" t="s">
        <v>273</v>
      </c>
      <c r="B26" s="102">
        <v>7118699.5199999996</v>
      </c>
      <c r="C26" s="78">
        <v>7092073.0999999996</v>
      </c>
      <c r="D26" s="78">
        <v>26626.42</v>
      </c>
      <c r="E26" s="78">
        <v>0</v>
      </c>
      <c r="F26" s="78">
        <v>0</v>
      </c>
      <c r="G26" s="78"/>
      <c r="H26" s="78">
        <v>0</v>
      </c>
      <c r="I26" s="78">
        <v>0</v>
      </c>
      <c r="J26" s="78">
        <v>197496.78</v>
      </c>
    </row>
    <row r="27" spans="1:10">
      <c r="A27" s="74" t="s">
        <v>274</v>
      </c>
      <c r="B27" s="101">
        <v>5298007.2</v>
      </c>
      <c r="C27" s="75">
        <v>4116632.99</v>
      </c>
      <c r="D27" s="75">
        <v>1181374.21</v>
      </c>
      <c r="E27" s="75">
        <v>0</v>
      </c>
      <c r="F27" s="75">
        <v>0</v>
      </c>
      <c r="G27" s="75"/>
      <c r="H27" s="75">
        <v>5568529.79</v>
      </c>
      <c r="I27" s="75">
        <v>92122.01</v>
      </c>
      <c r="J27" s="75">
        <v>891925.91</v>
      </c>
    </row>
    <row r="28" spans="1:10">
      <c r="A28" s="74" t="s">
        <v>275</v>
      </c>
      <c r="B28" s="101">
        <v>237924.03</v>
      </c>
      <c r="C28" s="75">
        <v>237924.03</v>
      </c>
      <c r="D28" s="75">
        <v>0</v>
      </c>
      <c r="E28" s="75">
        <v>0</v>
      </c>
      <c r="F28" s="75">
        <v>0</v>
      </c>
      <c r="G28" s="75"/>
      <c r="H28" s="75">
        <v>0</v>
      </c>
      <c r="I28" s="75">
        <v>0</v>
      </c>
      <c r="J28" s="75">
        <v>2684.23</v>
      </c>
    </row>
    <row r="29" spans="1:10">
      <c r="A29" s="74" t="s">
        <v>118</v>
      </c>
      <c r="B29" s="101">
        <v>200841.27</v>
      </c>
      <c r="C29" s="75">
        <v>200841.27</v>
      </c>
      <c r="D29" s="75">
        <v>0</v>
      </c>
      <c r="E29" s="75">
        <v>0</v>
      </c>
      <c r="F29" s="75">
        <v>0</v>
      </c>
      <c r="G29" s="75"/>
      <c r="H29" s="75">
        <v>0</v>
      </c>
      <c r="I29" s="75">
        <v>0</v>
      </c>
      <c r="J29" s="75">
        <v>17644.22</v>
      </c>
    </row>
    <row r="30" spans="1:10">
      <c r="A30" s="74" t="s">
        <v>119</v>
      </c>
      <c r="B30" s="101">
        <v>500896.33</v>
      </c>
      <c r="C30" s="75">
        <v>500896.33</v>
      </c>
      <c r="D30" s="75">
        <v>0</v>
      </c>
      <c r="E30" s="75">
        <v>0</v>
      </c>
      <c r="F30" s="75">
        <v>0</v>
      </c>
      <c r="G30" s="75"/>
      <c r="H30" s="75">
        <v>0</v>
      </c>
      <c r="I30" s="75">
        <v>0</v>
      </c>
      <c r="J30" s="75">
        <v>0</v>
      </c>
    </row>
    <row r="31" spans="1:10">
      <c r="A31" s="74" t="s">
        <v>120</v>
      </c>
      <c r="B31" s="101">
        <v>214398.03</v>
      </c>
      <c r="C31" s="75">
        <v>214398.03</v>
      </c>
      <c r="D31" s="75">
        <v>0</v>
      </c>
      <c r="E31" s="75">
        <v>0</v>
      </c>
      <c r="F31" s="75">
        <v>0</v>
      </c>
      <c r="G31" s="75"/>
      <c r="H31" s="75">
        <v>0</v>
      </c>
      <c r="I31" s="75">
        <v>0</v>
      </c>
      <c r="J31" s="75">
        <v>5151.72</v>
      </c>
    </row>
    <row r="32" spans="1:10">
      <c r="A32" s="74" t="s">
        <v>276</v>
      </c>
      <c r="B32" s="101">
        <v>224205.74</v>
      </c>
      <c r="C32" s="75">
        <v>224205.74</v>
      </c>
      <c r="D32" s="75">
        <v>0</v>
      </c>
      <c r="E32" s="75">
        <v>0</v>
      </c>
      <c r="F32" s="75">
        <v>0</v>
      </c>
      <c r="G32" s="75"/>
      <c r="H32" s="75">
        <v>0</v>
      </c>
      <c r="I32" s="75">
        <v>0</v>
      </c>
      <c r="J32" s="75">
        <v>0</v>
      </c>
    </row>
    <row r="33" spans="1:10">
      <c r="A33" s="74" t="s">
        <v>277</v>
      </c>
      <c r="B33" s="101">
        <v>920624.07</v>
      </c>
      <c r="C33" s="75">
        <v>920624.07</v>
      </c>
      <c r="D33" s="75">
        <v>0</v>
      </c>
      <c r="E33" s="75">
        <v>0</v>
      </c>
      <c r="F33" s="75">
        <v>0</v>
      </c>
      <c r="G33" s="75"/>
      <c r="H33" s="75">
        <v>0</v>
      </c>
      <c r="I33" s="75">
        <v>0</v>
      </c>
      <c r="J33" s="75">
        <v>8077.18</v>
      </c>
    </row>
    <row r="34" spans="1:10">
      <c r="A34" s="74" t="s">
        <v>278</v>
      </c>
      <c r="B34" s="101">
        <v>675000</v>
      </c>
      <c r="C34" s="75">
        <v>675000</v>
      </c>
      <c r="D34" s="75">
        <v>0</v>
      </c>
      <c r="E34" s="75">
        <v>0</v>
      </c>
      <c r="F34" s="75">
        <v>0</v>
      </c>
      <c r="G34" s="75"/>
      <c r="H34" s="75">
        <v>7425</v>
      </c>
      <c r="I34" s="75">
        <v>0</v>
      </c>
      <c r="J34" s="75">
        <v>0</v>
      </c>
    </row>
    <row r="35" spans="1:10">
      <c r="A35" s="74" t="s">
        <v>279</v>
      </c>
      <c r="B35" s="101">
        <v>821612188.13</v>
      </c>
      <c r="C35" s="75">
        <v>40831823.350000001</v>
      </c>
      <c r="D35" s="75">
        <v>4666632.67</v>
      </c>
      <c r="E35" s="75">
        <v>776113732.11000001</v>
      </c>
      <c r="F35" s="75">
        <v>0</v>
      </c>
      <c r="G35" s="75"/>
      <c r="H35" s="75">
        <v>42923972.109999999</v>
      </c>
      <c r="I35" s="75">
        <v>129471.65</v>
      </c>
      <c r="J35" s="75">
        <v>1779946.11</v>
      </c>
    </row>
    <row r="36" spans="1:10">
      <c r="A36" s="74" t="s">
        <v>280</v>
      </c>
      <c r="B36" s="101">
        <v>509545000</v>
      </c>
      <c r="C36" s="75">
        <v>0</v>
      </c>
      <c r="D36" s="75">
        <v>0</v>
      </c>
      <c r="E36" s="75">
        <v>509545000</v>
      </c>
      <c r="F36" s="75">
        <v>0</v>
      </c>
      <c r="G36" s="75"/>
      <c r="H36" s="75">
        <v>0</v>
      </c>
      <c r="I36" s="75">
        <v>0</v>
      </c>
      <c r="J36" s="75">
        <v>0</v>
      </c>
    </row>
    <row r="37" spans="1:10">
      <c r="A37" s="74" t="s">
        <v>281</v>
      </c>
      <c r="B37" s="101">
        <v>266146997.5</v>
      </c>
      <c r="C37" s="75">
        <v>0</v>
      </c>
      <c r="D37" s="75">
        <v>0</v>
      </c>
      <c r="E37" s="75">
        <v>266146997.5</v>
      </c>
      <c r="F37" s="75">
        <v>0</v>
      </c>
      <c r="G37" s="75"/>
      <c r="H37" s="75">
        <v>0</v>
      </c>
      <c r="I37" s="75">
        <v>34169.64</v>
      </c>
      <c r="J37" s="75">
        <v>0</v>
      </c>
    </row>
    <row r="38" spans="1:10">
      <c r="A38" s="74" t="s">
        <v>282</v>
      </c>
      <c r="B38" s="101">
        <v>923665.09</v>
      </c>
      <c r="C38" s="75">
        <v>501930.48</v>
      </c>
      <c r="D38" s="75">
        <v>0</v>
      </c>
      <c r="E38" s="75">
        <v>421734.61</v>
      </c>
      <c r="F38" s="75">
        <v>0</v>
      </c>
      <c r="G38" s="75"/>
      <c r="H38" s="75">
        <v>0</v>
      </c>
      <c r="I38" s="75">
        <v>3180</v>
      </c>
      <c r="J38" s="75">
        <v>0</v>
      </c>
    </row>
    <row r="39" spans="1:10">
      <c r="A39" s="74" t="s">
        <v>283</v>
      </c>
      <c r="B39" s="101">
        <v>2498629.8199999998</v>
      </c>
      <c r="C39" s="75">
        <v>2202509.8199999998</v>
      </c>
      <c r="D39" s="75">
        <v>296120</v>
      </c>
      <c r="E39" s="75">
        <v>0</v>
      </c>
      <c r="F39" s="75">
        <v>0</v>
      </c>
      <c r="G39" s="75"/>
      <c r="H39" s="75">
        <v>60775.32</v>
      </c>
      <c r="I39" s="75">
        <v>0</v>
      </c>
      <c r="J39" s="75">
        <v>1127.99</v>
      </c>
    </row>
    <row r="40" spans="1:10">
      <c r="A40" s="74" t="s">
        <v>284</v>
      </c>
      <c r="B40" s="101">
        <v>1890422.38</v>
      </c>
      <c r="C40" s="75">
        <v>1583034.38</v>
      </c>
      <c r="D40" s="75">
        <v>307388</v>
      </c>
      <c r="E40" s="75">
        <v>0</v>
      </c>
      <c r="F40" s="75">
        <v>0</v>
      </c>
      <c r="G40" s="75"/>
      <c r="H40" s="75">
        <v>0</v>
      </c>
      <c r="I40" s="75">
        <v>0</v>
      </c>
      <c r="J40" s="75">
        <v>1380.36</v>
      </c>
    </row>
    <row r="41" spans="1:10">
      <c r="A41" s="74" t="s">
        <v>285</v>
      </c>
      <c r="B41" s="101">
        <v>20966299</v>
      </c>
      <c r="C41" s="75">
        <v>20966299</v>
      </c>
      <c r="D41" s="75">
        <v>0</v>
      </c>
      <c r="E41" s="75">
        <v>0</v>
      </c>
      <c r="F41" s="75">
        <v>0</v>
      </c>
      <c r="G41" s="75"/>
      <c r="H41" s="75">
        <v>37287242</v>
      </c>
      <c r="I41" s="75">
        <v>0</v>
      </c>
      <c r="J41" s="75">
        <v>0</v>
      </c>
    </row>
    <row r="42" spans="1:10">
      <c r="A42" s="74" t="s">
        <v>286</v>
      </c>
      <c r="B42" s="101">
        <v>12060.09</v>
      </c>
      <c r="C42" s="75">
        <v>12060.09</v>
      </c>
      <c r="D42" s="75">
        <v>0</v>
      </c>
      <c r="E42" s="75">
        <v>0</v>
      </c>
      <c r="F42" s="75">
        <v>0</v>
      </c>
      <c r="G42" s="75"/>
      <c r="H42" s="75">
        <v>0</v>
      </c>
      <c r="I42" s="75">
        <v>0</v>
      </c>
      <c r="J42" s="75">
        <v>94.41</v>
      </c>
    </row>
    <row r="43" spans="1:10">
      <c r="A43" s="74" t="s">
        <v>287</v>
      </c>
      <c r="B43" s="101">
        <v>3085531.28</v>
      </c>
      <c r="C43" s="75">
        <v>807431.62</v>
      </c>
      <c r="D43" s="75">
        <v>2278099.66</v>
      </c>
      <c r="E43" s="75">
        <v>0</v>
      </c>
      <c r="F43" s="75">
        <v>0</v>
      </c>
      <c r="G43" s="75"/>
      <c r="H43" s="75">
        <v>0</v>
      </c>
      <c r="I43" s="75">
        <v>0</v>
      </c>
      <c r="J43" s="75">
        <v>17135.310000000001</v>
      </c>
    </row>
    <row r="44" spans="1:10">
      <c r="A44" s="74" t="s">
        <v>288</v>
      </c>
      <c r="B44" s="102">
        <v>-20782915.370000001</v>
      </c>
      <c r="C44" s="75">
        <v>-20722715.370000001</v>
      </c>
      <c r="D44" s="75">
        <v>-60200</v>
      </c>
      <c r="E44" s="75">
        <v>0</v>
      </c>
      <c r="F44" s="75">
        <v>0</v>
      </c>
      <c r="G44" s="75"/>
      <c r="H44" s="75">
        <v>0</v>
      </c>
      <c r="I44" s="75">
        <v>0</v>
      </c>
      <c r="J44" s="75">
        <v>0</v>
      </c>
    </row>
    <row r="45" spans="1:10">
      <c r="A45" s="74" t="s">
        <v>289</v>
      </c>
      <c r="B45" s="101">
        <v>821612188.13</v>
      </c>
      <c r="C45" s="75">
        <v>40831823.350000001</v>
      </c>
      <c r="D45" s="75">
        <v>4666632.67</v>
      </c>
      <c r="E45" s="75">
        <v>776113732.11000001</v>
      </c>
      <c r="F45" s="75">
        <v>0</v>
      </c>
      <c r="G45" s="75"/>
      <c r="H45" s="75">
        <v>42923972.109999999</v>
      </c>
      <c r="I45" s="75">
        <v>129471.65</v>
      </c>
      <c r="J45" s="75">
        <v>1779946.11</v>
      </c>
    </row>
    <row r="46" spans="1:10">
      <c r="A46" s="74" t="s">
        <v>290</v>
      </c>
      <c r="B46" s="101">
        <v>-790011237.64999998</v>
      </c>
      <c r="C46" s="75">
        <v>-20737116.440000001</v>
      </c>
      <c r="D46" s="75">
        <v>-466532.06</v>
      </c>
      <c r="E46" s="75">
        <v>-776113265.07000005</v>
      </c>
      <c r="F46" s="75">
        <v>7305675.9199999999</v>
      </c>
      <c r="G46" s="75"/>
      <c r="H46" s="75">
        <v>169253409.81999999</v>
      </c>
      <c r="I46" s="75">
        <v>346021.52</v>
      </c>
      <c r="J46" s="75">
        <v>259651.19</v>
      </c>
    </row>
    <row r="47" spans="1:10">
      <c r="A47" s="74" t="s">
        <v>130</v>
      </c>
      <c r="B47" s="101">
        <v>792133963.38</v>
      </c>
      <c r="C47" s="75">
        <v>22923441.190000001</v>
      </c>
      <c r="D47" s="75">
        <v>380883.32</v>
      </c>
      <c r="E47" s="75">
        <v>776135314.78999996</v>
      </c>
      <c r="F47" s="75">
        <v>-7305675.9199999999</v>
      </c>
      <c r="G47" s="75"/>
      <c r="H47" s="75">
        <v>-22856064</v>
      </c>
      <c r="I47" s="75">
        <v>-10581876.279999999</v>
      </c>
      <c r="J47" s="75">
        <v>-194650.38</v>
      </c>
    </row>
    <row r="48" spans="1:10">
      <c r="A48" s="74" t="s">
        <v>291</v>
      </c>
      <c r="B48" s="101">
        <v>329360000</v>
      </c>
      <c r="C48" s="75">
        <v>0</v>
      </c>
      <c r="D48" s="75">
        <v>0</v>
      </c>
      <c r="E48" s="107">
        <v>329360000</v>
      </c>
      <c r="F48" s="75">
        <v>0</v>
      </c>
      <c r="G48" s="75"/>
      <c r="H48" s="75">
        <v>0</v>
      </c>
      <c r="I48" s="75">
        <v>0</v>
      </c>
      <c r="J48" s="75">
        <v>0</v>
      </c>
    </row>
    <row r="49" spans="1:10">
      <c r="A49" s="74" t="s">
        <v>292</v>
      </c>
      <c r="B49" s="101">
        <v>88065634.849999994</v>
      </c>
      <c r="C49" s="75">
        <v>0</v>
      </c>
      <c r="D49" s="75">
        <v>0</v>
      </c>
      <c r="E49" s="107">
        <v>88065634.849999994</v>
      </c>
      <c r="F49" s="75">
        <v>0</v>
      </c>
      <c r="G49" s="75"/>
      <c r="H49" s="75">
        <v>0</v>
      </c>
      <c r="I49" s="75">
        <v>0</v>
      </c>
      <c r="J49" s="75">
        <v>0</v>
      </c>
    </row>
    <row r="50" spans="1:10">
      <c r="A50" s="74" t="s">
        <v>293</v>
      </c>
      <c r="B50" s="101">
        <v>-416509302.93000001</v>
      </c>
      <c r="C50" s="75">
        <v>0</v>
      </c>
      <c r="D50" s="75">
        <v>0</v>
      </c>
      <c r="E50" s="107">
        <v>-416509302.93000001</v>
      </c>
      <c r="F50" s="75">
        <v>0</v>
      </c>
      <c r="G50" s="75"/>
      <c r="H50" s="75">
        <v>0</v>
      </c>
      <c r="I50" s="75">
        <v>0</v>
      </c>
      <c r="J50" s="75">
        <v>0</v>
      </c>
    </row>
    <row r="51" spans="1:10">
      <c r="A51" s="74" t="s">
        <v>294</v>
      </c>
      <c r="B51" s="101">
        <v>1586.31</v>
      </c>
      <c r="C51" s="75">
        <v>1586.31</v>
      </c>
      <c r="D51" s="75">
        <v>0</v>
      </c>
      <c r="E51" s="107">
        <v>0</v>
      </c>
      <c r="F51" s="75">
        <v>0</v>
      </c>
      <c r="G51" s="75"/>
      <c r="H51" s="75">
        <v>0</v>
      </c>
      <c r="I51" s="75">
        <v>0</v>
      </c>
      <c r="J51" s="75">
        <v>0</v>
      </c>
    </row>
    <row r="52" spans="1:10">
      <c r="A52" s="74" t="s">
        <v>295</v>
      </c>
      <c r="B52" s="101">
        <v>809354978.38</v>
      </c>
      <c r="C52" s="75">
        <v>33282097.559999999</v>
      </c>
      <c r="D52" s="75">
        <v>380883.32</v>
      </c>
      <c r="E52" s="107">
        <v>775691997.5</v>
      </c>
      <c r="F52" s="75">
        <v>0</v>
      </c>
      <c r="G52" s="75"/>
      <c r="H52" s="75">
        <v>0</v>
      </c>
      <c r="I52" s="75">
        <v>5028.3100000000004</v>
      </c>
      <c r="J52" s="75">
        <v>0</v>
      </c>
    </row>
    <row r="53" spans="1:10">
      <c r="A53" s="74" t="s">
        <v>296</v>
      </c>
      <c r="B53" s="101">
        <v>-753519699.09000003</v>
      </c>
      <c r="C53" s="75">
        <v>-745741008.53999996</v>
      </c>
      <c r="D53" s="75">
        <v>0</v>
      </c>
      <c r="E53" s="107">
        <v>-473014.63</v>
      </c>
      <c r="F53" s="75">
        <v>-7305675.9199999999</v>
      </c>
      <c r="G53" s="75"/>
      <c r="H53" s="75">
        <v>-22856064</v>
      </c>
      <c r="I53" s="75">
        <v>-10586904.59</v>
      </c>
      <c r="J53" s="75">
        <v>-194650.38</v>
      </c>
    </row>
    <row r="54" spans="1:10">
      <c r="A54" s="74" t="s">
        <v>297</v>
      </c>
      <c r="B54" s="102">
        <v>735380765.86000001</v>
      </c>
      <c r="C54" s="75">
        <v>735380765.86000001</v>
      </c>
      <c r="D54" s="75">
        <v>0</v>
      </c>
      <c r="E54" s="75">
        <v>0</v>
      </c>
      <c r="F54" s="75">
        <v>0</v>
      </c>
      <c r="G54" s="75"/>
      <c r="H54" s="75">
        <v>0</v>
      </c>
      <c r="I54" s="75">
        <v>0</v>
      </c>
      <c r="J54" s="75">
        <v>0</v>
      </c>
    </row>
    <row r="55" spans="1:10">
      <c r="A55" s="74" t="s">
        <v>298</v>
      </c>
      <c r="B55" s="101">
        <v>735380765.86000001</v>
      </c>
      <c r="C55" s="75">
        <v>735380765.86000001</v>
      </c>
      <c r="D55" s="75">
        <v>0</v>
      </c>
      <c r="E55" s="75">
        <v>0</v>
      </c>
      <c r="F55" s="75">
        <v>0</v>
      </c>
      <c r="G55" s="75"/>
      <c r="H55" s="75">
        <v>0</v>
      </c>
      <c r="I55" s="75">
        <v>0</v>
      </c>
      <c r="J55" s="75">
        <v>0</v>
      </c>
    </row>
    <row r="56" spans="1:10">
      <c r="A56" s="74" t="s">
        <v>299</v>
      </c>
      <c r="B56" s="101">
        <v>792133963.38</v>
      </c>
      <c r="C56" s="75">
        <v>22923441.190000001</v>
      </c>
      <c r="D56" s="75">
        <v>380883.32</v>
      </c>
      <c r="E56" s="75">
        <v>776135314.78999996</v>
      </c>
      <c r="F56" s="75">
        <v>-7305675.9199999999</v>
      </c>
      <c r="G56" s="75"/>
      <c r="H56" s="75">
        <v>-22856064</v>
      </c>
      <c r="I56" s="75">
        <v>-10581876.279999999</v>
      </c>
      <c r="J56" s="75">
        <v>-194650.38</v>
      </c>
    </row>
    <row r="57" spans="1:10">
      <c r="A57" s="74" t="s">
        <v>300</v>
      </c>
      <c r="B57" s="101">
        <v>2122725.73</v>
      </c>
      <c r="C57" s="78">
        <v>2186324.75</v>
      </c>
      <c r="D57" s="75">
        <v>-85648.74</v>
      </c>
      <c r="E57" s="75">
        <v>22049.72</v>
      </c>
      <c r="F57" s="75">
        <v>0</v>
      </c>
      <c r="G57" s="75"/>
      <c r="H57" s="75">
        <v>146397345.81999999</v>
      </c>
      <c r="I57" s="75">
        <v>-10235854.76</v>
      </c>
      <c r="J57" s="75">
        <v>65000.81</v>
      </c>
    </row>
    <row r="58" spans="1:10">
      <c r="A58" s="74" t="s">
        <v>301</v>
      </c>
      <c r="B58" s="101">
        <v>4990629.2699999996</v>
      </c>
      <c r="C58" s="75">
        <v>670877.74</v>
      </c>
      <c r="D58" s="75">
        <v>3846884.8</v>
      </c>
      <c r="E58" s="75">
        <v>469950</v>
      </c>
      <c r="F58" s="75">
        <v>2916.73</v>
      </c>
      <c r="G58" s="75"/>
      <c r="H58" s="75">
        <v>605079948</v>
      </c>
      <c r="I58" s="75">
        <v>129686303.16</v>
      </c>
      <c r="J58" s="75">
        <v>7857.1</v>
      </c>
    </row>
    <row r="59" spans="1:10">
      <c r="A59" s="74" t="s">
        <v>302</v>
      </c>
      <c r="B59" s="101">
        <v>7113355</v>
      </c>
      <c r="C59" s="75">
        <v>2857202.49</v>
      </c>
      <c r="D59" s="75">
        <v>3761236.06</v>
      </c>
      <c r="E59" s="75">
        <v>491999.72</v>
      </c>
      <c r="F59" s="75">
        <v>2916.73</v>
      </c>
      <c r="G59" s="75"/>
      <c r="H59" s="75">
        <v>751477293.82000005</v>
      </c>
      <c r="I59" s="75">
        <v>119450448.40000001</v>
      </c>
      <c r="J59" s="75">
        <v>72857.91</v>
      </c>
    </row>
    <row r="63" spans="1:10">
      <c r="A63" s="695"/>
      <c r="B63" s="103">
        <v>733194441.11000001</v>
      </c>
      <c r="C63" s="76">
        <f>20764749.37+18166</f>
        <v>20782915.370000001</v>
      </c>
      <c r="D63" s="695"/>
      <c r="E63" s="695"/>
      <c r="F63" s="695"/>
      <c r="G63" s="695"/>
      <c r="H63" s="695"/>
      <c r="I63" s="695"/>
      <c r="J63" s="695"/>
    </row>
    <row r="64" spans="1:10">
      <c r="A64" s="695"/>
      <c r="B64" s="103">
        <f>B54-B63</f>
        <v>2186324.75</v>
      </c>
      <c r="C64" s="76">
        <f>B44+C63</f>
        <v>0</v>
      </c>
      <c r="D64" s="695"/>
      <c r="E64" s="695"/>
      <c r="F64" s="695"/>
      <c r="G64" s="695"/>
      <c r="H64" s="695"/>
      <c r="I64" s="695"/>
      <c r="J64" s="695"/>
    </row>
    <row r="65" spans="2:4">
      <c r="B65" s="103"/>
      <c r="C65" s="76">
        <v>18166</v>
      </c>
      <c r="D65" s="695" t="s">
        <v>303</v>
      </c>
    </row>
    <row r="66" spans="2:4">
      <c r="C66" s="695"/>
      <c r="D66" s="695">
        <v>13410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113"/>
  <sheetViews>
    <sheetView showGridLines="0" view="pageBreakPreview" zoomScale="115" zoomScaleNormal="100" zoomScaleSheetLayoutView="115" workbookViewId="0">
      <selection activeCell="D104" sqref="D104"/>
    </sheetView>
  </sheetViews>
  <sheetFormatPr defaultColWidth="9.109375" defaultRowHeight="14.4" customHeight="1"/>
  <cols>
    <col min="1" max="3" width="1.6640625" style="695" customWidth="1"/>
    <col min="4" max="4" width="64.109375" style="695" customWidth="1"/>
    <col min="5" max="5" width="1.6640625" style="695" customWidth="1"/>
    <col min="6" max="6" width="15.44140625" style="695" customWidth="1"/>
    <col min="7" max="7" width="2.6640625" style="695" customWidth="1"/>
    <col min="8" max="8" width="16" style="695" customWidth="1"/>
    <col min="9" max="9" width="2.33203125" style="695" customWidth="1"/>
    <col min="10" max="10" width="14.33203125" style="695" customWidth="1"/>
    <col min="11" max="11" width="3.5546875" style="695" customWidth="1"/>
    <col min="12" max="12" width="14.33203125" style="695" customWidth="1"/>
    <col min="13" max="13" width="3.33203125" style="695" customWidth="1"/>
    <col min="14" max="14" width="15.33203125" style="483" customWidth="1"/>
    <col min="15" max="16384" width="9.109375" style="695"/>
  </cols>
  <sheetData>
    <row r="1" spans="1:13" ht="19.95" customHeight="1">
      <c r="A1" s="714" t="s">
        <v>304</v>
      </c>
      <c r="B1" s="715"/>
      <c r="C1" s="716"/>
      <c r="D1" s="23"/>
      <c r="E1" s="24"/>
      <c r="F1" s="24"/>
      <c r="G1" s="24"/>
      <c r="H1" s="24" t="s">
        <v>98</v>
      </c>
      <c r="I1" s="24"/>
      <c r="K1" s="24"/>
    </row>
    <row r="2" spans="1:13" ht="19.95" customHeight="1">
      <c r="A2" s="763" t="s">
        <v>305</v>
      </c>
      <c r="B2" s="715"/>
      <c r="C2" s="716"/>
      <c r="D2" s="23"/>
      <c r="E2" s="717"/>
      <c r="F2" s="717"/>
      <c r="G2" s="717"/>
      <c r="H2" s="717"/>
      <c r="I2" s="717"/>
      <c r="J2" s="718"/>
      <c r="K2" s="717"/>
      <c r="L2" s="718"/>
      <c r="M2" s="718"/>
    </row>
    <row r="3" spans="1:13" ht="19.95" customHeight="1">
      <c r="A3" s="763" t="s">
        <v>306</v>
      </c>
      <c r="B3" s="715"/>
      <c r="C3" s="716"/>
      <c r="D3" s="23"/>
      <c r="E3" s="717"/>
      <c r="F3" s="717"/>
      <c r="G3" s="717"/>
      <c r="H3" s="717"/>
      <c r="I3" s="717"/>
      <c r="J3" s="718"/>
      <c r="K3" s="717"/>
      <c r="L3" s="718"/>
      <c r="M3" s="718"/>
    </row>
    <row r="4" spans="1:13" ht="19.95" customHeight="1">
      <c r="A4" s="715"/>
      <c r="B4" s="763" t="s">
        <v>307</v>
      </c>
      <c r="C4" s="716"/>
      <c r="D4" s="23"/>
      <c r="E4" s="719"/>
      <c r="F4" s="719"/>
      <c r="G4" s="719"/>
      <c r="H4" s="719"/>
      <c r="I4" s="719"/>
      <c r="J4" s="720"/>
      <c r="K4" s="719"/>
      <c r="L4" s="720"/>
      <c r="M4" s="720"/>
    </row>
    <row r="5" spans="1:13" ht="19.95" customHeight="1" thickBot="1">
      <c r="A5" s="1012" t="s">
        <v>553</v>
      </c>
      <c r="B5" s="1013"/>
      <c r="C5" s="1014"/>
      <c r="D5" s="1014"/>
      <c r="E5" s="721"/>
      <c r="F5" s="722"/>
      <c r="G5" s="722"/>
      <c r="H5" s="722"/>
      <c r="I5" s="721"/>
      <c r="J5" s="722"/>
      <c r="K5" s="721"/>
      <c r="L5" s="786" t="s">
        <v>308</v>
      </c>
      <c r="M5" s="720"/>
    </row>
    <row r="6" spans="1:13" ht="12.75" customHeight="1">
      <c r="A6" s="15"/>
      <c r="B6" s="15"/>
      <c r="C6" s="723"/>
      <c r="D6" s="724"/>
      <c r="E6" s="12"/>
      <c r="F6" s="16"/>
      <c r="G6" s="16"/>
      <c r="H6" s="16"/>
      <c r="I6" s="12"/>
      <c r="J6" s="15"/>
      <c r="K6" s="12"/>
      <c r="L6" s="15"/>
      <c r="M6" s="15"/>
    </row>
    <row r="7" spans="1:13" ht="19.5" customHeight="1">
      <c r="A7" s="39"/>
      <c r="B7" s="39"/>
      <c r="C7" s="725"/>
      <c r="D7" s="113"/>
      <c r="E7" s="725"/>
      <c r="F7" s="1080" t="s">
        <v>309</v>
      </c>
      <c r="G7" s="1080"/>
      <c r="H7" s="1080"/>
      <c r="I7" s="836"/>
      <c r="J7" s="532"/>
      <c r="K7" s="532"/>
      <c r="L7" s="532"/>
      <c r="M7" s="38"/>
    </row>
    <row r="8" spans="1:13" ht="14.25" customHeight="1">
      <c r="A8" s="39"/>
      <c r="B8" s="39"/>
      <c r="C8" s="725"/>
      <c r="D8" s="113"/>
      <c r="E8" s="725"/>
      <c r="F8" s="826"/>
      <c r="G8" s="726"/>
      <c r="H8" s="726"/>
      <c r="I8" s="726"/>
      <c r="J8" s="960" t="s">
        <v>310</v>
      </c>
      <c r="K8" s="960"/>
      <c r="L8" s="960" t="s">
        <v>311</v>
      </c>
      <c r="M8" s="755"/>
    </row>
    <row r="9" spans="1:13" ht="14.25" customHeight="1">
      <c r="A9" s="827"/>
      <c r="B9" s="224"/>
      <c r="C9" s="828"/>
      <c r="D9" s="791"/>
      <c r="E9" s="234"/>
      <c r="F9" s="961" t="s">
        <v>312</v>
      </c>
      <c r="G9" s="726"/>
      <c r="H9" s="961" t="s">
        <v>313</v>
      </c>
      <c r="I9" s="726"/>
      <c r="J9" s="1004" t="s">
        <v>314</v>
      </c>
      <c r="K9" s="836"/>
      <c r="L9" s="1004" t="s">
        <v>315</v>
      </c>
      <c r="M9" s="862"/>
    </row>
    <row r="10" spans="1:13">
      <c r="A10" s="792" t="s">
        <v>102</v>
      </c>
      <c r="B10" s="111"/>
      <c r="C10" s="793"/>
      <c r="D10" s="794"/>
      <c r="E10" s="725"/>
      <c r="F10" s="796"/>
      <c r="G10" s="796"/>
      <c r="H10" s="796"/>
      <c r="I10" s="797"/>
      <c r="J10" s="111"/>
      <c r="K10" s="725"/>
      <c r="L10" s="39"/>
      <c r="M10" s="15"/>
    </row>
    <row r="11" spans="1:13" s="483" customFormat="1" ht="12.75" customHeight="1">
      <c r="A11" s="798" t="s">
        <v>316</v>
      </c>
      <c r="B11" s="793"/>
      <c r="C11" s="793"/>
      <c r="D11" s="794"/>
      <c r="E11" s="725"/>
      <c r="F11" s="962">
        <v>0</v>
      </c>
      <c r="G11" s="963"/>
      <c r="H11" s="962">
        <v>0</v>
      </c>
      <c r="I11" s="964"/>
      <c r="J11" s="962">
        <v>0</v>
      </c>
      <c r="K11" s="965"/>
      <c r="L11" s="962">
        <f>J11-H11</f>
        <v>0</v>
      </c>
      <c r="M11" s="727"/>
    </row>
    <row r="12" spans="1:13" s="483" customFormat="1" ht="12.75" customHeight="1">
      <c r="A12" s="798" t="s">
        <v>317</v>
      </c>
      <c r="B12" s="793"/>
      <c r="C12" s="793"/>
      <c r="D12" s="794"/>
      <c r="E12" s="725"/>
      <c r="F12" s="969"/>
      <c r="G12" s="970"/>
      <c r="H12" s="969"/>
      <c r="I12" s="971"/>
      <c r="J12" s="969"/>
      <c r="K12" s="972"/>
      <c r="L12" s="969">
        <f t="shared" ref="L12:L28" si="0">J12-H12</f>
        <v>0</v>
      </c>
      <c r="M12" s="727"/>
    </row>
    <row r="13" spans="1:13" s="483" customFormat="1" ht="12.75" customHeight="1">
      <c r="A13" s="798" t="s">
        <v>318</v>
      </c>
      <c r="B13" s="793"/>
      <c r="C13" s="793"/>
      <c r="D13" s="794"/>
      <c r="E13" s="725"/>
      <c r="F13" s="969"/>
      <c r="G13" s="970"/>
      <c r="H13" s="969"/>
      <c r="I13" s="971"/>
      <c r="J13" s="969"/>
      <c r="K13" s="972"/>
      <c r="L13" s="969">
        <f t="shared" si="0"/>
        <v>0</v>
      </c>
      <c r="M13" s="727"/>
    </row>
    <row r="14" spans="1:13" s="483" customFormat="1" ht="12.75" customHeight="1">
      <c r="A14" s="800" t="s">
        <v>21</v>
      </c>
      <c r="B14" s="801"/>
      <c r="C14" s="801"/>
      <c r="D14" s="113"/>
      <c r="E14" s="725"/>
      <c r="F14" s="969"/>
      <c r="G14" s="970"/>
      <c r="H14" s="969"/>
      <c r="I14" s="971"/>
      <c r="J14" s="969"/>
      <c r="K14" s="972"/>
      <c r="L14" s="969">
        <f>J14-H14</f>
        <v>0</v>
      </c>
      <c r="M14" s="727"/>
    </row>
    <row r="15" spans="1:13" s="483" customFormat="1" ht="12.75" customHeight="1">
      <c r="A15" s="800" t="s">
        <v>108</v>
      </c>
      <c r="B15" s="801"/>
      <c r="C15" s="801"/>
      <c r="D15" s="113"/>
      <c r="E15" s="725"/>
      <c r="F15" s="969"/>
      <c r="G15" s="970"/>
      <c r="H15" s="969"/>
      <c r="I15" s="971"/>
      <c r="J15" s="969"/>
      <c r="K15" s="972"/>
      <c r="L15" s="969">
        <f t="shared" si="0"/>
        <v>0</v>
      </c>
      <c r="M15" s="727"/>
    </row>
    <row r="16" spans="1:13" s="483" customFormat="1" ht="12.75" customHeight="1">
      <c r="A16" s="798" t="s">
        <v>319</v>
      </c>
      <c r="B16" s="793"/>
      <c r="C16" s="793"/>
      <c r="D16" s="794"/>
      <c r="E16" s="725"/>
      <c r="F16" s="969"/>
      <c r="G16" s="970"/>
      <c r="H16" s="969"/>
      <c r="I16" s="971"/>
      <c r="J16" s="969"/>
      <c r="K16" s="972"/>
      <c r="L16" s="969">
        <f t="shared" si="0"/>
        <v>0</v>
      </c>
      <c r="M16" s="727"/>
    </row>
    <row r="17" spans="1:13" s="483" customFormat="1" ht="12.75" customHeight="1">
      <c r="A17" s="798" t="s">
        <v>320</v>
      </c>
      <c r="B17" s="801"/>
      <c r="C17" s="9"/>
      <c r="D17" s="113"/>
      <c r="E17" s="725"/>
      <c r="F17" s="969"/>
      <c r="G17" s="970"/>
      <c r="H17" s="969"/>
      <c r="I17" s="971"/>
      <c r="J17" s="969"/>
      <c r="K17" s="972"/>
      <c r="L17" s="969">
        <f t="shared" si="0"/>
        <v>0</v>
      </c>
      <c r="M17" s="727"/>
    </row>
    <row r="18" spans="1:13" s="483" customFormat="1" ht="12.75" customHeight="1">
      <c r="A18" s="798" t="s">
        <v>109</v>
      </c>
      <c r="B18" s="793"/>
      <c r="C18" s="9"/>
      <c r="D18" s="113"/>
      <c r="E18" s="725"/>
      <c r="F18" s="969"/>
      <c r="G18" s="970"/>
      <c r="H18" s="969"/>
      <c r="I18" s="971"/>
      <c r="J18" s="969"/>
      <c r="K18" s="972"/>
      <c r="L18" s="969">
        <f t="shared" si="0"/>
        <v>0</v>
      </c>
      <c r="M18" s="727"/>
    </row>
    <row r="19" spans="1:13" s="483" customFormat="1" ht="12.75" customHeight="1">
      <c r="A19" s="798" t="s">
        <v>321</v>
      </c>
      <c r="B19" s="793"/>
      <c r="C19" s="9"/>
      <c r="D19" s="113"/>
      <c r="E19" s="725"/>
      <c r="F19" s="969"/>
      <c r="G19" s="970"/>
      <c r="H19" s="969"/>
      <c r="I19" s="971"/>
      <c r="J19" s="969"/>
      <c r="K19" s="972"/>
      <c r="L19" s="969">
        <f t="shared" si="0"/>
        <v>0</v>
      </c>
      <c r="M19" s="727"/>
    </row>
    <row r="20" spans="1:13" s="483" customFormat="1" ht="12.75" customHeight="1">
      <c r="A20" s="800" t="s">
        <v>106</v>
      </c>
      <c r="B20" s="801"/>
      <c r="C20" s="9"/>
      <c r="D20" s="113"/>
      <c r="E20" s="725"/>
      <c r="F20" s="969"/>
      <c r="G20" s="970"/>
      <c r="H20" s="969"/>
      <c r="I20" s="971"/>
      <c r="J20" s="969"/>
      <c r="K20" s="972"/>
      <c r="L20" s="969">
        <f t="shared" si="0"/>
        <v>0</v>
      </c>
      <c r="M20" s="727"/>
    </row>
    <row r="21" spans="1:13" s="483" customFormat="1" ht="12.75" customHeight="1">
      <c r="A21" s="798" t="s">
        <v>322</v>
      </c>
      <c r="B21" s="801"/>
      <c r="C21" s="9"/>
      <c r="D21" s="113"/>
      <c r="E21" s="725"/>
      <c r="F21" s="969"/>
      <c r="G21" s="970"/>
      <c r="H21" s="969"/>
      <c r="I21" s="971"/>
      <c r="J21" s="969"/>
      <c r="K21" s="972"/>
      <c r="L21" s="969">
        <f t="shared" si="0"/>
        <v>0</v>
      </c>
      <c r="M21" s="727"/>
    </row>
    <row r="22" spans="1:13" s="483" customFormat="1" ht="12.75" customHeight="1">
      <c r="A22" s="798" t="s">
        <v>323</v>
      </c>
      <c r="B22" s="801"/>
      <c r="C22" s="9"/>
      <c r="D22" s="113"/>
      <c r="E22" s="725"/>
      <c r="F22" s="969"/>
      <c r="G22" s="970"/>
      <c r="H22" s="969"/>
      <c r="I22" s="971"/>
      <c r="J22" s="969"/>
      <c r="K22" s="972"/>
      <c r="L22" s="969">
        <f t="shared" si="0"/>
        <v>0</v>
      </c>
      <c r="M22" s="727"/>
    </row>
    <row r="23" spans="1:13" s="483" customFormat="1" ht="12.75" customHeight="1">
      <c r="A23" s="798" t="s">
        <v>324</v>
      </c>
      <c r="B23" s="801"/>
      <c r="C23" s="9"/>
      <c r="D23" s="113"/>
      <c r="E23" s="725"/>
      <c r="F23" s="969"/>
      <c r="G23" s="970"/>
      <c r="H23" s="969"/>
      <c r="I23" s="971"/>
      <c r="J23" s="969"/>
      <c r="K23" s="972"/>
      <c r="L23" s="969">
        <f t="shared" si="0"/>
        <v>0</v>
      </c>
      <c r="M23" s="727"/>
    </row>
    <row r="24" spans="1:13" s="483" customFormat="1" ht="12.75" customHeight="1">
      <c r="A24" s="798" t="s">
        <v>18</v>
      </c>
      <c r="B24" s="801"/>
      <c r="C24" s="9"/>
      <c r="D24" s="113"/>
      <c r="E24" s="725"/>
      <c r="F24" s="969"/>
      <c r="G24" s="970"/>
      <c r="H24" s="969"/>
      <c r="I24" s="971"/>
      <c r="J24" s="969"/>
      <c r="K24" s="972"/>
      <c r="L24" s="969">
        <f t="shared" si="0"/>
        <v>0</v>
      </c>
      <c r="M24" s="727"/>
    </row>
    <row r="25" spans="1:13" s="483" customFormat="1" ht="12.75" customHeight="1">
      <c r="A25" s="800" t="s">
        <v>325</v>
      </c>
      <c r="B25" s="801"/>
      <c r="C25" s="9"/>
      <c r="D25" s="113"/>
      <c r="E25" s="725"/>
      <c r="F25" s="969"/>
      <c r="G25" s="970"/>
      <c r="H25" s="969"/>
      <c r="I25" s="971"/>
      <c r="J25" s="969"/>
      <c r="K25" s="972"/>
      <c r="L25" s="969">
        <f t="shared" si="0"/>
        <v>0</v>
      </c>
      <c r="M25" s="727"/>
    </row>
    <row r="26" spans="1:13" s="483" customFormat="1" ht="12.75" customHeight="1">
      <c r="A26" s="800" t="s">
        <v>111</v>
      </c>
      <c r="B26" s="801"/>
      <c r="C26" s="9"/>
      <c r="D26" s="725"/>
      <c r="E26" s="725"/>
      <c r="F26" s="969"/>
      <c r="G26" s="970"/>
      <c r="H26" s="969"/>
      <c r="I26" s="971"/>
      <c r="J26" s="969"/>
      <c r="K26" s="972"/>
      <c r="L26" s="969">
        <f t="shared" si="0"/>
        <v>0</v>
      </c>
      <c r="M26" s="727"/>
    </row>
    <row r="27" spans="1:13" s="483" customFormat="1" ht="12.75" customHeight="1">
      <c r="A27" s="800" t="s">
        <v>113</v>
      </c>
      <c r="B27" s="801"/>
      <c r="C27" s="9"/>
      <c r="D27" s="725"/>
      <c r="E27" s="725"/>
      <c r="F27" s="969"/>
      <c r="G27" s="970"/>
      <c r="H27" s="969"/>
      <c r="I27" s="971"/>
      <c r="J27" s="969"/>
      <c r="K27" s="972"/>
      <c r="L27" s="969">
        <f t="shared" si="0"/>
        <v>0</v>
      </c>
      <c r="M27" s="727"/>
    </row>
    <row r="28" spans="1:13" s="483" customFormat="1" ht="12.75" customHeight="1">
      <c r="A28" s="802" t="s">
        <v>114</v>
      </c>
      <c r="B28" s="801"/>
      <c r="C28" s="801"/>
      <c r="D28" s="113"/>
      <c r="E28" s="725"/>
      <c r="F28" s="973"/>
      <c r="G28" s="970"/>
      <c r="H28" s="973"/>
      <c r="I28" s="971"/>
      <c r="J28" s="973"/>
      <c r="K28" s="972"/>
      <c r="L28" s="973">
        <f t="shared" si="0"/>
        <v>0</v>
      </c>
      <c r="M28" s="727"/>
    </row>
    <row r="29" spans="1:13" s="483" customFormat="1" ht="7.95" customHeight="1">
      <c r="A29" s="829"/>
      <c r="B29" s="39"/>
      <c r="C29" s="113"/>
      <c r="D29" s="39"/>
      <c r="E29" s="725"/>
      <c r="F29" s="974"/>
      <c r="G29" s="974"/>
      <c r="H29" s="969"/>
      <c r="I29" s="971"/>
      <c r="J29" s="975"/>
      <c r="K29" s="972"/>
      <c r="L29" s="975"/>
      <c r="M29" s="728"/>
    </row>
    <row r="30" spans="1:13" s="483" customFormat="1">
      <c r="A30" s="124"/>
      <c r="B30" s="39"/>
      <c r="C30" s="113" t="s">
        <v>24</v>
      </c>
      <c r="D30" s="39"/>
      <c r="E30" s="725"/>
      <c r="F30" s="976">
        <f>SUM(F11:F28)</f>
        <v>0</v>
      </c>
      <c r="G30" s="975"/>
      <c r="H30" s="976">
        <f>SUM(H11:H28)</f>
        <v>0</v>
      </c>
      <c r="I30" s="971"/>
      <c r="J30" s="976">
        <f>SUM(J11:J28)</f>
        <v>0</v>
      </c>
      <c r="K30" s="972"/>
      <c r="L30" s="976">
        <f>SUM(L11:L28)</f>
        <v>0</v>
      </c>
      <c r="M30" s="728"/>
    </row>
    <row r="31" spans="1:13" s="483" customFormat="1" ht="9" customHeight="1">
      <c r="A31" s="829"/>
      <c r="B31" s="39"/>
      <c r="C31" s="113"/>
      <c r="D31" s="39"/>
      <c r="E31" s="725"/>
      <c r="F31" s="977"/>
      <c r="G31" s="977"/>
      <c r="H31" s="977"/>
      <c r="I31" s="971"/>
      <c r="J31" s="975"/>
      <c r="K31" s="972"/>
      <c r="L31" s="975"/>
      <c r="M31" s="728"/>
    </row>
    <row r="32" spans="1:13" s="483" customFormat="1">
      <c r="A32" s="792" t="s">
        <v>115</v>
      </c>
      <c r="B32" s="39"/>
      <c r="C32" s="801"/>
      <c r="D32" s="113"/>
      <c r="E32" s="725"/>
      <c r="F32" s="978"/>
      <c r="G32" s="974"/>
      <c r="H32" s="978"/>
      <c r="I32" s="971"/>
      <c r="J32" s="978"/>
      <c r="K32" s="972"/>
      <c r="L32" s="979"/>
      <c r="M32" s="728"/>
    </row>
    <row r="33" spans="1:13" s="483" customFormat="1">
      <c r="A33" s="804" t="s">
        <v>326</v>
      </c>
      <c r="B33" s="804"/>
      <c r="C33" s="805"/>
      <c r="D33" s="113"/>
      <c r="E33" s="725"/>
      <c r="F33" s="978"/>
      <c r="G33" s="974"/>
      <c r="H33" s="978"/>
      <c r="I33" s="971"/>
      <c r="J33" s="978"/>
      <c r="K33" s="972"/>
      <c r="L33" s="979"/>
      <c r="M33" s="728"/>
    </row>
    <row r="34" spans="1:13" s="483" customFormat="1" ht="12.75" customHeight="1">
      <c r="A34" s="804" t="s">
        <v>27</v>
      </c>
      <c r="B34" s="804"/>
      <c r="C34" s="805"/>
      <c r="D34" s="725"/>
      <c r="E34" s="725"/>
      <c r="F34" s="969"/>
      <c r="G34" s="970"/>
      <c r="H34" s="969"/>
      <c r="I34" s="971"/>
      <c r="J34" s="969"/>
      <c r="K34" s="971"/>
      <c r="L34" s="969">
        <f>J34-H34</f>
        <v>0</v>
      </c>
      <c r="M34" s="728"/>
    </row>
    <row r="35" spans="1:13" s="483" customFormat="1" ht="12.75" customHeight="1">
      <c r="A35" s="804" t="s">
        <v>327</v>
      </c>
      <c r="B35" s="804"/>
      <c r="C35" s="805"/>
      <c r="D35" s="725"/>
      <c r="E35" s="725"/>
      <c r="F35" s="969"/>
      <c r="G35" s="970"/>
      <c r="H35" s="969"/>
      <c r="I35" s="971"/>
      <c r="J35" s="969"/>
      <c r="K35" s="971"/>
      <c r="L35" s="969">
        <f>J35-H35</f>
        <v>0</v>
      </c>
      <c r="M35" s="728"/>
    </row>
    <row r="36" spans="1:13" s="483" customFormat="1" ht="12.75" customHeight="1">
      <c r="A36" s="804" t="s">
        <v>117</v>
      </c>
      <c r="B36" s="804"/>
      <c r="C36" s="805"/>
      <c r="D36" s="725"/>
      <c r="E36" s="725"/>
      <c r="F36" s="969"/>
      <c r="G36" s="970"/>
      <c r="H36" s="969"/>
      <c r="I36" s="971"/>
      <c r="J36" s="969"/>
      <c r="K36" s="971"/>
      <c r="L36" s="969">
        <f>J36-H36</f>
        <v>0</v>
      </c>
      <c r="M36" s="728"/>
    </row>
    <row r="37" spans="1:13" s="483" customFormat="1" ht="12.75" customHeight="1">
      <c r="A37" s="804" t="s">
        <v>328</v>
      </c>
      <c r="B37" s="804"/>
      <c r="C37" s="804"/>
      <c r="D37" s="725"/>
      <c r="E37" s="725"/>
      <c r="F37" s="969"/>
      <c r="G37" s="970"/>
      <c r="H37" s="969"/>
      <c r="I37" s="971"/>
      <c r="J37" s="969"/>
      <c r="K37" s="971"/>
      <c r="L37" s="969">
        <f>J37-H37</f>
        <v>0</v>
      </c>
      <c r="M37" s="728"/>
    </row>
    <row r="38" spans="1:13" s="483" customFormat="1" ht="12.75" customHeight="1">
      <c r="A38" s="804" t="s">
        <v>118</v>
      </c>
      <c r="B38" s="804"/>
      <c r="C38" s="805"/>
      <c r="D38" s="725"/>
      <c r="E38" s="725"/>
      <c r="F38" s="969"/>
      <c r="G38" s="970"/>
      <c r="H38" s="969"/>
      <c r="I38" s="971"/>
      <c r="J38" s="969"/>
      <c r="K38" s="971"/>
      <c r="L38" s="969">
        <f t="shared" ref="L38:L54" si="1">J38-H38</f>
        <v>0</v>
      </c>
      <c r="M38" s="728"/>
    </row>
    <row r="39" spans="1:13" s="483" customFormat="1" ht="12.75" customHeight="1">
      <c r="A39" s="804" t="s">
        <v>119</v>
      </c>
      <c r="B39" s="804"/>
      <c r="C39" s="805"/>
      <c r="D39" s="725"/>
      <c r="E39" s="725"/>
      <c r="F39" s="969"/>
      <c r="G39" s="970"/>
      <c r="H39" s="969"/>
      <c r="I39" s="971"/>
      <c r="J39" s="969"/>
      <c r="K39" s="971"/>
      <c r="L39" s="969">
        <f t="shared" si="1"/>
        <v>0</v>
      </c>
      <c r="M39" s="728"/>
    </row>
    <row r="40" spans="1:13" s="483" customFormat="1" ht="12.75" customHeight="1">
      <c r="A40" s="804" t="s">
        <v>120</v>
      </c>
      <c r="B40" s="804"/>
      <c r="C40" s="805"/>
      <c r="D40" s="725"/>
      <c r="E40" s="725"/>
      <c r="F40" s="969"/>
      <c r="G40" s="970"/>
      <c r="H40" s="969"/>
      <c r="I40" s="971"/>
      <c r="J40" s="969"/>
      <c r="K40" s="971"/>
      <c r="L40" s="969">
        <f t="shared" si="1"/>
        <v>0</v>
      </c>
      <c r="M40" s="728"/>
    </row>
    <row r="41" spans="1:13" s="483" customFormat="1" ht="12.75" customHeight="1">
      <c r="A41" s="804" t="s">
        <v>121</v>
      </c>
      <c r="B41" s="804"/>
      <c r="C41" s="805"/>
      <c r="D41" s="725"/>
      <c r="E41" s="725"/>
      <c r="F41" s="969"/>
      <c r="G41" s="970"/>
      <c r="H41" s="969"/>
      <c r="I41" s="971"/>
      <c r="J41" s="969"/>
      <c r="K41" s="971"/>
      <c r="L41" s="969">
        <f t="shared" si="1"/>
        <v>0</v>
      </c>
      <c r="M41" s="728"/>
    </row>
    <row r="42" spans="1:13" s="483" customFormat="1" ht="12.75" customHeight="1">
      <c r="A42" s="804" t="s">
        <v>122</v>
      </c>
      <c r="B42" s="804"/>
      <c r="C42" s="805"/>
      <c r="D42" s="725"/>
      <c r="E42" s="725"/>
      <c r="F42" s="969"/>
      <c r="G42" s="970"/>
      <c r="H42" s="969"/>
      <c r="I42" s="971"/>
      <c r="J42" s="969"/>
      <c r="K42" s="971"/>
      <c r="L42" s="969">
        <f t="shared" si="1"/>
        <v>0</v>
      </c>
      <c r="M42" s="728"/>
    </row>
    <row r="43" spans="1:13" s="483" customFormat="1" ht="12.75" customHeight="1">
      <c r="A43" s="804" t="s">
        <v>123</v>
      </c>
      <c r="B43" s="804"/>
      <c r="C43" s="805"/>
      <c r="D43" s="725"/>
      <c r="E43" s="725"/>
      <c r="F43" s="969"/>
      <c r="G43" s="970"/>
      <c r="H43" s="969"/>
      <c r="I43" s="971"/>
      <c r="J43" s="969"/>
      <c r="K43" s="971"/>
      <c r="L43" s="969">
        <f t="shared" si="1"/>
        <v>0</v>
      </c>
      <c r="M43" s="728"/>
    </row>
    <row r="44" spans="1:13" s="483" customFormat="1" ht="12.75" customHeight="1">
      <c r="A44" s="804" t="s">
        <v>329</v>
      </c>
      <c r="B44" s="804"/>
      <c r="C44" s="805"/>
      <c r="D44" s="725"/>
      <c r="E44" s="725"/>
      <c r="F44" s="969"/>
      <c r="G44" s="970"/>
      <c r="H44" s="969"/>
      <c r="I44" s="971"/>
      <c r="J44" s="969"/>
      <c r="K44" s="971"/>
      <c r="L44" s="969"/>
      <c r="M44" s="728"/>
    </row>
    <row r="45" spans="1:13" s="483" customFormat="1" ht="12.75" customHeight="1">
      <c r="A45" s="804"/>
      <c r="B45" s="804" t="s">
        <v>124</v>
      </c>
      <c r="C45" s="805"/>
      <c r="D45" s="725"/>
      <c r="E45" s="725"/>
      <c r="F45" s="969"/>
      <c r="G45" s="970"/>
      <c r="H45" s="969"/>
      <c r="I45" s="971"/>
      <c r="J45" s="969"/>
      <c r="K45" s="971"/>
      <c r="L45" s="969">
        <f t="shared" si="1"/>
        <v>0</v>
      </c>
      <c r="M45" s="728"/>
    </row>
    <row r="46" spans="1:13" s="483" customFormat="1" ht="12.75" customHeight="1">
      <c r="A46" s="804"/>
      <c r="B46" s="804" t="s">
        <v>125</v>
      </c>
      <c r="C46" s="805"/>
      <c r="D46" s="725"/>
      <c r="E46" s="725"/>
      <c r="F46" s="969"/>
      <c r="G46" s="970"/>
      <c r="H46" s="969"/>
      <c r="I46" s="971"/>
      <c r="J46" s="969"/>
      <c r="K46" s="971"/>
      <c r="L46" s="969">
        <f t="shared" si="1"/>
        <v>0</v>
      </c>
      <c r="M46" s="728"/>
    </row>
    <row r="47" spans="1:13" s="483" customFormat="1" ht="12.75" customHeight="1">
      <c r="A47" s="804"/>
      <c r="B47" s="804" t="s">
        <v>126</v>
      </c>
      <c r="C47" s="805"/>
      <c r="D47" s="725"/>
      <c r="E47" s="725"/>
      <c r="F47" s="969"/>
      <c r="G47" s="970"/>
      <c r="H47" s="969"/>
      <c r="I47" s="971"/>
      <c r="J47" s="969"/>
      <c r="K47" s="971"/>
      <c r="L47" s="969">
        <f t="shared" si="1"/>
        <v>0</v>
      </c>
      <c r="M47" s="728"/>
    </row>
    <row r="48" spans="1:13" s="483" customFormat="1" ht="12.75" customHeight="1">
      <c r="A48" s="804" t="s">
        <v>31</v>
      </c>
      <c r="B48" s="804"/>
      <c r="C48" s="805"/>
      <c r="D48" s="725"/>
      <c r="E48" s="725"/>
      <c r="F48" s="969"/>
      <c r="G48" s="970"/>
      <c r="H48" s="969"/>
      <c r="I48" s="971"/>
      <c r="J48" s="969"/>
      <c r="K48" s="971"/>
      <c r="L48" s="969">
        <f t="shared" si="1"/>
        <v>0</v>
      </c>
      <c r="M48" s="728"/>
    </row>
    <row r="49" spans="1:14" s="483" customFormat="1" ht="12.75" customHeight="1">
      <c r="A49" s="804" t="s">
        <v>32</v>
      </c>
      <c r="B49" s="804"/>
      <c r="C49" s="805"/>
      <c r="D49" s="725"/>
      <c r="E49" s="725"/>
      <c r="F49" s="969"/>
      <c r="G49" s="970"/>
      <c r="H49" s="969"/>
      <c r="I49" s="971"/>
      <c r="J49" s="969"/>
      <c r="K49" s="971"/>
      <c r="L49" s="969">
        <f t="shared" si="1"/>
        <v>0</v>
      </c>
      <c r="M49" s="728"/>
    </row>
    <row r="50" spans="1:14" s="483" customFormat="1" ht="12.75" customHeight="1">
      <c r="A50" s="804" t="s">
        <v>330</v>
      </c>
      <c r="B50" s="804"/>
      <c r="C50" s="804"/>
      <c r="D50" s="725"/>
      <c r="E50" s="725"/>
      <c r="F50" s="969"/>
      <c r="G50" s="970"/>
      <c r="H50" s="969"/>
      <c r="I50" s="971"/>
      <c r="J50" s="969"/>
      <c r="K50" s="971"/>
      <c r="L50" s="969">
        <f t="shared" si="1"/>
        <v>0</v>
      </c>
      <c r="M50" s="728"/>
    </row>
    <row r="51" spans="1:14" s="483" customFormat="1" ht="12.75" customHeight="1">
      <c r="A51" s="804" t="s">
        <v>331</v>
      </c>
      <c r="B51" s="804"/>
      <c r="C51" s="804"/>
      <c r="D51" s="725"/>
      <c r="E51" s="725"/>
      <c r="F51" s="969"/>
      <c r="G51" s="970"/>
      <c r="H51" s="969"/>
      <c r="I51" s="971"/>
      <c r="J51" s="969"/>
      <c r="K51" s="971"/>
      <c r="L51" s="969">
        <f t="shared" si="1"/>
        <v>0</v>
      </c>
      <c r="M51" s="728"/>
    </row>
    <row r="52" spans="1:14" s="483" customFormat="1" ht="12.75" customHeight="1">
      <c r="A52" s="804" t="s">
        <v>332</v>
      </c>
      <c r="B52" s="804"/>
      <c r="C52" s="804"/>
      <c r="D52" s="725"/>
      <c r="E52" s="725"/>
      <c r="F52" s="969"/>
      <c r="G52" s="970"/>
      <c r="H52" s="969"/>
      <c r="I52" s="971"/>
      <c r="J52" s="969"/>
      <c r="K52" s="971"/>
      <c r="L52" s="969">
        <f t="shared" si="1"/>
        <v>0</v>
      </c>
      <c r="M52" s="728"/>
    </row>
    <row r="53" spans="1:14" s="483" customFormat="1" ht="12.75" customHeight="1">
      <c r="A53" s="804" t="s">
        <v>333</v>
      </c>
      <c r="B53" s="804"/>
      <c r="C53" s="805"/>
      <c r="D53" s="39"/>
      <c r="E53" s="725"/>
      <c r="F53" s="980"/>
      <c r="G53" s="980"/>
      <c r="H53" s="980"/>
      <c r="I53" s="980"/>
      <c r="J53" s="980"/>
      <c r="K53" s="980"/>
      <c r="L53" s="969">
        <f t="shared" si="1"/>
        <v>0</v>
      </c>
      <c r="M53" s="728"/>
    </row>
    <row r="54" spans="1:14" s="483" customFormat="1" ht="12.75" customHeight="1">
      <c r="A54" s="804" t="s">
        <v>334</v>
      </c>
      <c r="B54" s="804"/>
      <c r="C54" s="805"/>
      <c r="D54" s="39"/>
      <c r="E54" s="725"/>
      <c r="F54" s="969"/>
      <c r="G54" s="970"/>
      <c r="H54" s="969"/>
      <c r="I54" s="971"/>
      <c r="J54" s="969"/>
      <c r="K54" s="971"/>
      <c r="L54" s="969">
        <f t="shared" si="1"/>
        <v>0</v>
      </c>
      <c r="M54" s="728"/>
    </row>
    <row r="55" spans="1:14" s="483" customFormat="1" ht="12.75" customHeight="1">
      <c r="A55" s="804" t="s">
        <v>33</v>
      </c>
      <c r="B55" s="804"/>
      <c r="C55" s="805"/>
      <c r="D55" s="39"/>
      <c r="E55" s="725"/>
      <c r="F55" s="973"/>
      <c r="G55" s="970"/>
      <c r="H55" s="973"/>
      <c r="I55" s="971"/>
      <c r="J55" s="973"/>
      <c r="K55" s="971"/>
      <c r="L55" s="973">
        <f>J55-H55</f>
        <v>0</v>
      </c>
      <c r="M55" s="728"/>
    </row>
    <row r="56" spans="1:14" s="483" customFormat="1" ht="9" customHeight="1">
      <c r="A56" s="829"/>
      <c r="B56" s="39"/>
      <c r="C56" s="113"/>
      <c r="D56" s="39"/>
      <c r="E56" s="725"/>
      <c r="F56" s="974"/>
      <c r="G56" s="974"/>
      <c r="H56" s="974"/>
      <c r="I56" s="971"/>
      <c r="J56" s="975"/>
      <c r="K56" s="971"/>
      <c r="L56" s="975"/>
      <c r="M56" s="728"/>
    </row>
    <row r="57" spans="1:14" s="483" customFormat="1">
      <c r="A57" s="124"/>
      <c r="B57" s="39"/>
      <c r="C57" s="725" t="s">
        <v>35</v>
      </c>
      <c r="D57" s="39"/>
      <c r="E57" s="725"/>
      <c r="F57" s="976">
        <f>SUM(F34:F55)</f>
        <v>0</v>
      </c>
      <c r="G57" s="978"/>
      <c r="H57" s="976">
        <f>SUM(H34:H55)</f>
        <v>0</v>
      </c>
      <c r="I57" s="978"/>
      <c r="J57" s="976">
        <f>SUM(J34:J55)</f>
        <v>0</v>
      </c>
      <c r="K57" s="978"/>
      <c r="L57" s="976">
        <f>SUM(L34:L55)</f>
        <v>0</v>
      </c>
      <c r="M57" s="727"/>
    </row>
    <row r="58" spans="1:14" s="483" customFormat="1" ht="9" customHeight="1">
      <c r="A58" s="39"/>
      <c r="B58" s="39"/>
      <c r="C58" s="113"/>
      <c r="D58" s="39"/>
      <c r="E58" s="725"/>
      <c r="F58" s="970"/>
      <c r="G58" s="970"/>
      <c r="H58" s="970"/>
      <c r="I58" s="971"/>
      <c r="J58" s="975"/>
      <c r="K58" s="971"/>
      <c r="L58" s="975"/>
      <c r="M58" s="728"/>
    </row>
    <row r="59" spans="1:14" s="483" customFormat="1">
      <c r="A59" s="124"/>
      <c r="B59" s="39"/>
      <c r="C59" s="113"/>
      <c r="D59" s="802" t="s">
        <v>564</v>
      </c>
      <c r="E59" s="725"/>
      <c r="F59" s="976">
        <f>SUM(F30-F57)</f>
        <v>0</v>
      </c>
      <c r="G59" s="975"/>
      <c r="H59" s="976">
        <f>SUM(H30-H57)</f>
        <v>0</v>
      </c>
      <c r="I59" s="971"/>
      <c r="J59" s="976">
        <f>SUM(J30-J57)</f>
        <v>0</v>
      </c>
      <c r="K59" s="971"/>
      <c r="L59" s="976">
        <f>SUM(L30+L57)</f>
        <v>0</v>
      </c>
      <c r="M59" s="728"/>
    </row>
    <row r="60" spans="1:14" ht="9" customHeight="1">
      <c r="A60" s="801"/>
      <c r="B60" s="39"/>
      <c r="C60" s="113"/>
      <c r="D60" s="39"/>
      <c r="E60" s="725"/>
      <c r="F60" s="978"/>
      <c r="G60" s="970"/>
      <c r="H60" s="978"/>
      <c r="I60" s="971"/>
      <c r="J60" s="969"/>
      <c r="K60" s="972"/>
      <c r="L60" s="979"/>
      <c r="M60" s="728"/>
    </row>
    <row r="61" spans="1:14">
      <c r="A61" s="792" t="s">
        <v>566</v>
      </c>
      <c r="B61" s="39"/>
      <c r="C61" s="113"/>
      <c r="D61" s="39"/>
      <c r="E61" s="725"/>
      <c r="F61" s="970"/>
      <c r="G61" s="970"/>
      <c r="H61" s="970"/>
      <c r="I61" s="971"/>
      <c r="J61" s="975"/>
      <c r="K61" s="972"/>
      <c r="L61" s="975"/>
      <c r="M61" s="728"/>
    </row>
    <row r="62" spans="1:14" ht="13.5" customHeight="1">
      <c r="A62" s="805" t="s">
        <v>335</v>
      </c>
      <c r="B62" s="113"/>
      <c r="C62" s="113"/>
      <c r="D62" s="39"/>
      <c r="E62" s="725"/>
      <c r="F62" s="969"/>
      <c r="G62" s="975"/>
      <c r="H62" s="969"/>
      <c r="I62" s="971"/>
      <c r="J62" s="969"/>
      <c r="K62" s="971"/>
      <c r="L62" s="969">
        <f>J62-H62</f>
        <v>0</v>
      </c>
      <c r="M62" s="729"/>
      <c r="N62" s="730"/>
    </row>
    <row r="63" spans="1:14" ht="13.5" customHeight="1">
      <c r="A63" s="805" t="s">
        <v>336</v>
      </c>
      <c r="B63" s="113"/>
      <c r="C63" s="113"/>
      <c r="D63" s="39"/>
      <c r="E63" s="725"/>
      <c r="F63" s="969"/>
      <c r="G63" s="975"/>
      <c r="H63" s="969"/>
      <c r="I63" s="971"/>
      <c r="J63" s="969"/>
      <c r="K63" s="971"/>
      <c r="L63" s="969">
        <f t="shared" ref="L63:L72" si="2">J63-H63</f>
        <v>0</v>
      </c>
      <c r="M63" s="729"/>
      <c r="N63" s="730"/>
    </row>
    <row r="64" spans="1:14" ht="13.5" customHeight="1">
      <c r="A64" s="805" t="s">
        <v>337</v>
      </c>
      <c r="B64" s="113"/>
      <c r="C64" s="113"/>
      <c r="D64" s="39"/>
      <c r="E64" s="725"/>
      <c r="F64" s="969"/>
      <c r="G64" s="975"/>
      <c r="H64" s="969"/>
      <c r="I64" s="971"/>
      <c r="J64" s="969"/>
      <c r="K64" s="971"/>
      <c r="L64" s="969">
        <f t="shared" si="2"/>
        <v>0</v>
      </c>
      <c r="M64" s="729"/>
      <c r="N64" s="730"/>
    </row>
    <row r="65" spans="1:14" ht="13.5" customHeight="1">
      <c r="A65" s="805" t="s">
        <v>39</v>
      </c>
      <c r="B65" s="113"/>
      <c r="C65" s="113"/>
      <c r="D65" s="39"/>
      <c r="E65" s="725"/>
      <c r="F65" s="969"/>
      <c r="G65" s="975"/>
      <c r="H65" s="969"/>
      <c r="I65" s="971"/>
      <c r="J65" s="969"/>
      <c r="K65" s="971"/>
      <c r="L65" s="969">
        <f t="shared" si="2"/>
        <v>0</v>
      </c>
      <c r="M65" s="729"/>
      <c r="N65" s="730"/>
    </row>
    <row r="66" spans="1:14" ht="13.5" customHeight="1">
      <c r="A66" s="805" t="s">
        <v>338</v>
      </c>
      <c r="B66" s="113"/>
      <c r="C66" s="113"/>
      <c r="D66" s="39"/>
      <c r="E66" s="725"/>
      <c r="F66" s="969"/>
      <c r="G66" s="975"/>
      <c r="H66" s="969"/>
      <c r="I66" s="971"/>
      <c r="J66" s="969"/>
      <c r="K66" s="971"/>
      <c r="L66" s="969">
        <f t="shared" si="2"/>
        <v>0</v>
      </c>
      <c r="M66" s="729"/>
      <c r="N66" s="730"/>
    </row>
    <row r="67" spans="1:14" ht="13.5" customHeight="1">
      <c r="A67" s="805" t="s">
        <v>132</v>
      </c>
      <c r="B67" s="113"/>
      <c r="C67" s="113"/>
      <c r="D67" s="39"/>
      <c r="E67" s="725"/>
      <c r="F67" s="969"/>
      <c r="G67" s="975"/>
      <c r="H67" s="969"/>
      <c r="I67" s="971"/>
      <c r="J67" s="969"/>
      <c r="K67" s="971"/>
      <c r="L67" s="969">
        <f t="shared" si="2"/>
        <v>0</v>
      </c>
      <c r="M67" s="729"/>
      <c r="N67" s="730"/>
    </row>
    <row r="68" spans="1:14" ht="13.5" customHeight="1">
      <c r="A68" s="805" t="s">
        <v>339</v>
      </c>
      <c r="B68" s="113"/>
      <c r="C68" s="113"/>
      <c r="D68" s="39"/>
      <c r="E68" s="725"/>
      <c r="F68" s="969"/>
      <c r="G68" s="975"/>
      <c r="H68" s="969"/>
      <c r="I68" s="971"/>
      <c r="J68" s="969"/>
      <c r="K68" s="971"/>
      <c r="L68" s="969">
        <f t="shared" si="2"/>
        <v>0</v>
      </c>
      <c r="M68" s="729"/>
      <c r="N68" s="730"/>
    </row>
    <row r="69" spans="1:14" ht="13.5" customHeight="1">
      <c r="A69" s="805" t="s">
        <v>340</v>
      </c>
      <c r="B69" s="113"/>
      <c r="C69" s="113"/>
      <c r="D69" s="39"/>
      <c r="E69" s="725"/>
      <c r="F69" s="969"/>
      <c r="G69" s="975"/>
      <c r="H69" s="969"/>
      <c r="I69" s="971"/>
      <c r="J69" s="969"/>
      <c r="K69" s="971"/>
      <c r="L69" s="969">
        <f t="shared" si="2"/>
        <v>0</v>
      </c>
      <c r="M69" s="729"/>
      <c r="N69" s="730"/>
    </row>
    <row r="70" spans="1:14" ht="12.6" customHeight="1">
      <c r="A70" s="805" t="s">
        <v>341</v>
      </c>
      <c r="B70" s="113"/>
      <c r="C70" s="113"/>
      <c r="D70" s="39"/>
      <c r="E70" s="725"/>
      <c r="F70" s="969"/>
      <c r="G70" s="975"/>
      <c r="H70" s="969"/>
      <c r="I70" s="971"/>
      <c r="J70" s="969"/>
      <c r="K70" s="971"/>
      <c r="L70" s="969">
        <f t="shared" si="2"/>
        <v>0</v>
      </c>
      <c r="M70" s="729"/>
      <c r="N70" s="730"/>
    </row>
    <row r="71" spans="1:14" ht="13.5" customHeight="1">
      <c r="A71" s="805" t="s">
        <v>342</v>
      </c>
      <c r="B71" s="113"/>
      <c r="C71" s="113"/>
      <c r="D71" s="39"/>
      <c r="E71" s="725"/>
      <c r="F71" s="969"/>
      <c r="G71" s="975"/>
      <c r="H71" s="969"/>
      <c r="I71" s="971"/>
      <c r="J71" s="969"/>
      <c r="K71" s="971"/>
      <c r="L71" s="969">
        <f t="shared" si="2"/>
        <v>0</v>
      </c>
      <c r="M71" s="729"/>
      <c r="N71" s="730"/>
    </row>
    <row r="72" spans="1:14" ht="13.5" customHeight="1">
      <c r="A72" s="805" t="s">
        <v>343</v>
      </c>
      <c r="B72" s="113"/>
      <c r="C72" s="113"/>
      <c r="D72" s="39"/>
      <c r="E72" s="725"/>
      <c r="F72" s="969"/>
      <c r="G72" s="975"/>
      <c r="H72" s="969"/>
      <c r="I72" s="971"/>
      <c r="J72" s="969"/>
      <c r="K72" s="971"/>
      <c r="L72" s="969">
        <f t="shared" si="2"/>
        <v>0</v>
      </c>
      <c r="M72" s="729"/>
      <c r="N72" s="730"/>
    </row>
    <row r="73" spans="1:14" ht="13.5" customHeight="1">
      <c r="A73" s="805" t="s">
        <v>131</v>
      </c>
      <c r="B73" s="113"/>
      <c r="C73" s="113"/>
      <c r="D73" s="39"/>
      <c r="E73" s="725"/>
      <c r="F73" s="973"/>
      <c r="G73" s="975"/>
      <c r="H73" s="973"/>
      <c r="I73" s="971"/>
      <c r="J73" s="973"/>
      <c r="K73" s="971"/>
      <c r="L73" s="976">
        <f>J73-H73</f>
        <v>0</v>
      </c>
      <c r="M73" s="729"/>
      <c r="N73" s="730"/>
    </row>
    <row r="74" spans="1:14" ht="5.4" customHeight="1">
      <c r="A74" s="805"/>
      <c r="B74" s="39"/>
      <c r="C74" s="113"/>
      <c r="D74" s="39"/>
      <c r="E74" s="725"/>
      <c r="F74" s="969"/>
      <c r="G74" s="975"/>
      <c r="H74" s="969"/>
      <c r="I74" s="981"/>
      <c r="J74" s="969"/>
      <c r="K74" s="981"/>
      <c r="L74" s="969"/>
      <c r="M74" s="728"/>
    </row>
    <row r="75" spans="1:14">
      <c r="A75" s="9"/>
      <c r="B75" s="9"/>
      <c r="C75" s="39" t="s">
        <v>565</v>
      </c>
      <c r="D75" s="39"/>
      <c r="E75" s="725"/>
      <c r="F75" s="976">
        <f>SUM(F62:F73)</f>
        <v>0</v>
      </c>
      <c r="G75" s="978"/>
      <c r="H75" s="976">
        <f>SUM(H62:H73)</f>
        <v>0</v>
      </c>
      <c r="I75" s="978"/>
      <c r="J75" s="976">
        <f>SUM(J62:J73)</f>
        <v>0</v>
      </c>
      <c r="K75" s="978"/>
      <c r="L75" s="976">
        <f>SUM(L62:L73)</f>
        <v>0</v>
      </c>
      <c r="M75" s="727"/>
    </row>
    <row r="76" spans="1:14" ht="9" customHeight="1">
      <c r="A76" s="39"/>
      <c r="B76" s="39"/>
      <c r="C76" s="113"/>
      <c r="D76" s="725"/>
      <c r="E76" s="725"/>
      <c r="F76" s="970"/>
      <c r="G76" s="970"/>
      <c r="H76" s="970"/>
      <c r="I76" s="971"/>
      <c r="J76" s="970"/>
      <c r="K76" s="971"/>
      <c r="L76" s="970"/>
      <c r="M76" s="728"/>
    </row>
    <row r="77" spans="1:14">
      <c r="A77" s="9"/>
      <c r="B77" s="39" t="s">
        <v>49</v>
      </c>
      <c r="C77" s="113"/>
      <c r="D77" s="725"/>
      <c r="E77" s="806"/>
      <c r="F77" s="969">
        <f>+F59+F75</f>
        <v>0</v>
      </c>
      <c r="G77" s="978"/>
      <c r="H77" s="969">
        <f>+H59+H75</f>
        <v>0</v>
      </c>
      <c r="I77" s="978"/>
      <c r="J77" s="969">
        <f>+J59+J75</f>
        <v>0</v>
      </c>
      <c r="K77" s="978"/>
      <c r="L77" s="969">
        <f>+L59+L75</f>
        <v>0</v>
      </c>
      <c r="M77" s="727"/>
    </row>
    <row r="78" spans="1:14" ht="9" customHeight="1">
      <c r="A78" s="39"/>
      <c r="B78" s="725"/>
      <c r="C78" s="113"/>
      <c r="D78" s="725"/>
      <c r="E78" s="806"/>
      <c r="F78" s="969"/>
      <c r="G78" s="978"/>
      <c r="H78" s="969"/>
      <c r="I78" s="978"/>
      <c r="J78" s="969"/>
      <c r="K78" s="978"/>
      <c r="L78" s="969"/>
      <c r="M78" s="727"/>
    </row>
    <row r="79" spans="1:14">
      <c r="A79" s="725" t="s">
        <v>344</v>
      </c>
      <c r="B79" s="39"/>
      <c r="C79" s="39"/>
      <c r="D79" s="113"/>
      <c r="E79" s="725"/>
      <c r="F79" s="973">
        <v>0</v>
      </c>
      <c r="G79" s="978"/>
      <c r="H79" s="973">
        <v>0</v>
      </c>
      <c r="I79" s="978"/>
      <c r="J79" s="973">
        <v>0</v>
      </c>
      <c r="K79" s="978"/>
      <c r="L79" s="973">
        <v>0</v>
      </c>
      <c r="M79" s="15"/>
    </row>
    <row r="80" spans="1:14" ht="9" customHeight="1">
      <c r="A80" s="725"/>
      <c r="B80" s="39"/>
      <c r="C80" s="39"/>
      <c r="D80" s="113"/>
      <c r="E80" s="725"/>
      <c r="F80" s="966"/>
      <c r="G80" s="966"/>
      <c r="H80" s="966"/>
      <c r="I80" s="964"/>
      <c r="J80" s="966"/>
      <c r="K80" s="964"/>
      <c r="L80" s="966"/>
      <c r="M80" s="15"/>
    </row>
    <row r="81" spans="1:13" ht="15" thickBot="1">
      <c r="A81" s="725" t="s">
        <v>345</v>
      </c>
      <c r="B81" s="39"/>
      <c r="C81" s="39"/>
      <c r="D81" s="113"/>
      <c r="E81" s="725"/>
      <c r="F81" s="968">
        <f>SUM(F77:F79)</f>
        <v>0</v>
      </c>
      <c r="G81" s="967"/>
      <c r="H81" s="968">
        <f>SUM(H77:H79)</f>
        <v>0</v>
      </c>
      <c r="I81" s="967"/>
      <c r="J81" s="968">
        <f>SUM(J77:J79)</f>
        <v>0</v>
      </c>
      <c r="K81" s="967"/>
      <c r="L81" s="968">
        <f>J81-H81</f>
        <v>0</v>
      </c>
      <c r="M81" s="727"/>
    </row>
    <row r="82" spans="1:13" s="483" customFormat="1" ht="15" thickTop="1">
      <c r="A82" s="725"/>
      <c r="B82" s="39"/>
      <c r="C82" s="39"/>
      <c r="D82" s="113"/>
      <c r="E82" s="725"/>
      <c r="F82" s="799"/>
      <c r="G82" s="803"/>
      <c r="H82" s="799"/>
      <c r="I82" s="803"/>
      <c r="J82" s="799"/>
      <c r="K82" s="803"/>
      <c r="L82" s="799"/>
      <c r="M82" s="727"/>
    </row>
    <row r="83" spans="1:13" s="483" customFormat="1" ht="14.4" customHeight="1">
      <c r="A83" s="1082" t="s">
        <v>567</v>
      </c>
      <c r="B83" s="1082"/>
      <c r="C83" s="1082"/>
      <c r="D83" s="1082"/>
      <c r="E83" s="1082"/>
      <c r="F83" s="1082"/>
      <c r="G83" s="1082"/>
      <c r="H83" s="1082"/>
      <c r="I83" s="1082"/>
      <c r="J83" s="1082"/>
      <c r="K83" s="1082"/>
      <c r="L83" s="1082"/>
      <c r="M83" s="747"/>
    </row>
    <row r="84" spans="1:13" s="483" customFormat="1">
      <c r="A84" s="1082"/>
      <c r="B84" s="1082"/>
      <c r="C84" s="1082"/>
      <c r="D84" s="1082"/>
      <c r="E84" s="1082"/>
      <c r="F84" s="1082"/>
      <c r="G84" s="1082"/>
      <c r="H84" s="1082"/>
      <c r="I84" s="1082"/>
      <c r="J84" s="1082"/>
      <c r="K84" s="1082"/>
      <c r="L84" s="1082"/>
      <c r="M84" s="747"/>
    </row>
    <row r="85" spans="1:13" s="483" customFormat="1">
      <c r="A85" s="807"/>
      <c r="B85" s="807"/>
      <c r="C85" s="807"/>
      <c r="D85" s="807"/>
      <c r="E85" s="807"/>
      <c r="F85" s="807"/>
      <c r="G85" s="808"/>
      <c r="H85" s="807"/>
      <c r="I85" s="810"/>
      <c r="J85" s="807"/>
      <c r="K85" s="807"/>
      <c r="L85" s="799"/>
      <c r="M85" s="727"/>
    </row>
    <row r="86" spans="1:13" s="483" customFormat="1">
      <c r="A86" s="807"/>
      <c r="B86" s="807"/>
      <c r="C86" s="807"/>
      <c r="D86" s="811"/>
      <c r="E86" s="812"/>
      <c r="F86" s="807"/>
      <c r="G86" s="813"/>
      <c r="H86" s="38"/>
      <c r="I86" s="810"/>
      <c r="J86" s="959" t="s">
        <v>346</v>
      </c>
      <c r="K86" s="807"/>
      <c r="L86" s="799"/>
      <c r="M86" s="727"/>
    </row>
    <row r="87" spans="1:13" s="483" customFormat="1">
      <c r="A87" s="807"/>
      <c r="B87" s="807"/>
      <c r="C87" s="807"/>
      <c r="D87" s="815"/>
      <c r="E87" s="816"/>
      <c r="F87" s="807"/>
      <c r="G87" s="817"/>
      <c r="H87" s="38"/>
      <c r="I87" s="810"/>
      <c r="J87" s="807"/>
      <c r="K87" s="807"/>
      <c r="L87" s="799"/>
      <c r="M87" s="727"/>
    </row>
    <row r="88" spans="1:13" s="483" customFormat="1">
      <c r="A88" s="807"/>
      <c r="B88" s="807"/>
      <c r="C88" s="807"/>
      <c r="D88" s="811" t="s">
        <v>568</v>
      </c>
      <c r="E88" s="818"/>
      <c r="F88" s="807"/>
      <c r="G88" s="817"/>
      <c r="H88" s="38"/>
      <c r="I88" s="810"/>
      <c r="J88" s="982">
        <f>J81</f>
        <v>0</v>
      </c>
      <c r="K88" s="807"/>
      <c r="L88" s="799"/>
      <c r="M88" s="727"/>
    </row>
    <row r="89" spans="1:13" s="483" customFormat="1">
      <c r="A89" s="807"/>
      <c r="B89" s="807"/>
      <c r="C89" s="807"/>
      <c r="D89" s="815"/>
      <c r="E89" s="807"/>
      <c r="F89" s="807"/>
      <c r="G89" s="817"/>
      <c r="H89" s="38"/>
      <c r="I89" s="810"/>
      <c r="J89" s="985"/>
      <c r="K89" s="807"/>
      <c r="L89" s="799"/>
      <c r="M89" s="727"/>
    </row>
    <row r="90" spans="1:13" s="483" customFormat="1">
      <c r="A90" s="807"/>
      <c r="B90" s="807"/>
      <c r="C90" s="807"/>
      <c r="D90" s="819" t="s">
        <v>347</v>
      </c>
      <c r="E90" s="807"/>
      <c r="F90" s="807"/>
      <c r="G90" s="817"/>
      <c r="H90" s="38"/>
      <c r="I90" s="810"/>
      <c r="J90" s="985"/>
      <c r="K90" s="807"/>
      <c r="L90" s="799"/>
      <c r="M90" s="727"/>
    </row>
    <row r="91" spans="1:13" s="483" customFormat="1">
      <c r="A91" s="807"/>
      <c r="B91" s="807"/>
      <c r="C91" s="807"/>
      <c r="D91" s="820" t="s">
        <v>348</v>
      </c>
      <c r="E91" s="807"/>
      <c r="F91" s="807"/>
      <c r="G91" s="817"/>
      <c r="H91" s="38"/>
      <c r="I91" s="810"/>
      <c r="J91" s="986"/>
      <c r="K91" s="807"/>
      <c r="L91" s="799"/>
      <c r="M91" s="727"/>
    </row>
    <row r="92" spans="1:13" s="483" customFormat="1" ht="14.4" customHeight="1">
      <c r="A92" s="807"/>
      <c r="B92" s="807"/>
      <c r="C92" s="807"/>
      <c r="D92" s="821" t="s">
        <v>349</v>
      </c>
      <c r="E92" s="807"/>
      <c r="F92" s="807"/>
      <c r="G92" s="817"/>
      <c r="H92" s="38"/>
      <c r="I92" s="810"/>
      <c r="J92" s="987"/>
      <c r="K92" s="807"/>
      <c r="L92" s="799"/>
      <c r="M92" s="727"/>
    </row>
    <row r="93" spans="1:13" s="483" customFormat="1">
      <c r="A93" s="807"/>
      <c r="B93" s="807"/>
      <c r="C93" s="807"/>
      <c r="D93" s="821" t="s">
        <v>350</v>
      </c>
      <c r="E93" s="807"/>
      <c r="F93" s="807"/>
      <c r="G93" s="817"/>
      <c r="H93" s="38"/>
      <c r="I93" s="810"/>
      <c r="J93" s="988"/>
      <c r="K93" s="807"/>
      <c r="L93" s="799"/>
      <c r="M93" s="727"/>
    </row>
    <row r="94" spans="1:13" s="483" customFormat="1">
      <c r="A94" s="807"/>
      <c r="B94" s="807"/>
      <c r="C94" s="807"/>
      <c r="D94" s="822"/>
      <c r="E94" s="807"/>
      <c r="F94" s="807"/>
      <c r="G94" s="817"/>
      <c r="H94" s="38"/>
      <c r="I94" s="810"/>
      <c r="J94" s="986"/>
      <c r="K94" s="807"/>
      <c r="L94" s="799"/>
      <c r="M94" s="727"/>
    </row>
    <row r="95" spans="1:13" s="483" customFormat="1">
      <c r="A95" s="807"/>
      <c r="B95" s="797"/>
      <c r="C95" s="823"/>
      <c r="D95" s="811" t="s">
        <v>351</v>
      </c>
      <c r="E95" s="807"/>
      <c r="F95" s="807"/>
      <c r="G95" s="817"/>
      <c r="H95" s="38"/>
      <c r="I95" s="810"/>
      <c r="J95" s="989">
        <f>SUM(J92:J93)</f>
        <v>0</v>
      </c>
      <c r="K95" s="807"/>
      <c r="L95" s="799"/>
      <c r="M95" s="727"/>
    </row>
    <row r="96" spans="1:13" s="483" customFormat="1">
      <c r="A96" s="807"/>
      <c r="B96" s="797"/>
      <c r="C96" s="823"/>
      <c r="D96" s="821"/>
      <c r="E96" s="807"/>
      <c r="F96" s="807"/>
      <c r="G96" s="817"/>
      <c r="H96" s="38"/>
      <c r="I96" s="810"/>
      <c r="J96" s="980"/>
      <c r="K96" s="807"/>
      <c r="L96" s="799"/>
      <c r="M96" s="727"/>
    </row>
    <row r="97" spans="1:17" s="483" customFormat="1">
      <c r="A97" s="807"/>
      <c r="B97" s="807"/>
      <c r="C97" s="807"/>
      <c r="D97" s="820" t="s">
        <v>352</v>
      </c>
      <c r="E97" s="807"/>
      <c r="F97" s="807"/>
      <c r="G97" s="817"/>
      <c r="H97" s="38"/>
      <c r="I97" s="810"/>
      <c r="J97" s="986"/>
      <c r="K97" s="807"/>
      <c r="L97" s="799"/>
      <c r="M97" s="727"/>
    </row>
    <row r="98" spans="1:17" s="483" customFormat="1">
      <c r="A98" s="807"/>
      <c r="B98" s="807"/>
      <c r="C98" s="807"/>
      <c r="D98" s="821" t="s">
        <v>349</v>
      </c>
      <c r="E98" s="812"/>
      <c r="F98" s="807"/>
      <c r="G98" s="824"/>
      <c r="H98" s="38"/>
      <c r="I98" s="810"/>
      <c r="J98" s="988"/>
      <c r="K98" s="807"/>
      <c r="L98" s="799"/>
      <c r="M98" s="727"/>
    </row>
    <row r="99" spans="1:17" s="483" customFormat="1">
      <c r="A99" s="807"/>
      <c r="B99" s="807"/>
      <c r="C99" s="807"/>
      <c r="D99" s="830"/>
      <c r="E99" s="9"/>
      <c r="F99" s="9"/>
      <c r="G99" s="9"/>
      <c r="H99" s="38"/>
      <c r="I99" s="810"/>
      <c r="J99" s="980"/>
      <c r="K99" s="807"/>
      <c r="L99" s="799"/>
      <c r="M99" s="727"/>
    </row>
    <row r="100" spans="1:17" s="483" customFormat="1">
      <c r="A100" s="807"/>
      <c r="B100" s="807"/>
      <c r="C100" s="807"/>
      <c r="D100" s="820" t="s">
        <v>353</v>
      </c>
      <c r="E100" s="807"/>
      <c r="F100" s="807"/>
      <c r="G100" s="817"/>
      <c r="H100" s="38"/>
      <c r="I100" s="810"/>
      <c r="J100" s="986"/>
      <c r="K100" s="807"/>
      <c r="L100" s="799"/>
      <c r="M100" s="727"/>
    </row>
    <row r="101" spans="1:17" s="483" customFormat="1">
      <c r="A101" s="807"/>
      <c r="B101" s="807"/>
      <c r="C101" s="807"/>
      <c r="D101" s="821" t="s">
        <v>349</v>
      </c>
      <c r="E101" s="812"/>
      <c r="F101" s="807"/>
      <c r="G101" s="824"/>
      <c r="H101" s="38"/>
      <c r="I101" s="810"/>
      <c r="J101" s="988"/>
      <c r="K101" s="807"/>
      <c r="L101" s="799"/>
      <c r="M101" s="727"/>
    </row>
    <row r="102" spans="1:17" s="483" customFormat="1">
      <c r="A102" s="807"/>
      <c r="B102" s="807"/>
      <c r="C102" s="807"/>
      <c r="D102" s="811"/>
      <c r="E102" s="807"/>
      <c r="F102" s="807"/>
      <c r="G102" s="809"/>
      <c r="H102" s="38"/>
      <c r="I102" s="810"/>
      <c r="J102" s="983"/>
      <c r="K102" s="807"/>
      <c r="L102" s="799"/>
      <c r="M102" s="727"/>
    </row>
    <row r="103" spans="1:17" s="483" customFormat="1" ht="15" thickBot="1">
      <c r="A103" s="725"/>
      <c r="B103" s="39"/>
      <c r="C103" s="39"/>
      <c r="D103" s="811" t="s">
        <v>569</v>
      </c>
      <c r="E103" s="725"/>
      <c r="F103" s="799"/>
      <c r="G103" s="803"/>
      <c r="H103" s="38"/>
      <c r="I103" s="803"/>
      <c r="J103" s="984">
        <f>J95+J98+J101+J88</f>
        <v>0</v>
      </c>
      <c r="K103" s="803"/>
      <c r="L103" s="799"/>
      <c r="M103" s="727"/>
    </row>
    <row r="104" spans="1:17" s="483" customFormat="1" ht="15" thickTop="1">
      <c r="A104" s="725"/>
      <c r="B104" s="39"/>
      <c r="C104" s="39"/>
      <c r="D104" s="811"/>
      <c r="E104" s="725"/>
      <c r="F104" s="799"/>
      <c r="G104" s="803"/>
      <c r="H104" s="825"/>
      <c r="I104" s="803"/>
      <c r="J104" s="799"/>
      <c r="K104" s="803"/>
      <c r="L104" s="799"/>
      <c r="M104" s="727"/>
    </row>
    <row r="105" spans="1:17" s="483" customFormat="1">
      <c r="A105" s="725" t="s">
        <v>354</v>
      </c>
      <c r="B105" s="39"/>
      <c r="C105" s="39"/>
      <c r="D105" s="811"/>
      <c r="E105" s="725"/>
      <c r="F105" s="799"/>
      <c r="G105" s="803"/>
      <c r="H105" s="825"/>
      <c r="I105" s="803"/>
      <c r="J105" s="799"/>
      <c r="K105" s="803"/>
      <c r="L105" s="799"/>
      <c r="M105" s="727"/>
    </row>
    <row r="106" spans="1:17" s="483" customFormat="1" ht="12.6" customHeight="1">
      <c r="A106" s="9"/>
      <c r="B106" s="39"/>
      <c r="C106" s="39"/>
      <c r="D106" s="113"/>
      <c r="E106" s="725"/>
      <c r="F106" s="799"/>
      <c r="G106" s="803"/>
      <c r="H106" s="799"/>
      <c r="I106" s="803"/>
      <c r="J106" s="799"/>
      <c r="K106" s="803"/>
      <c r="L106" s="799"/>
      <c r="M106" s="727"/>
    </row>
    <row r="107" spans="1:17" s="483" customFormat="1" ht="9" customHeight="1">
      <c r="A107" s="39"/>
      <c r="B107" s="39"/>
      <c r="C107" s="39"/>
      <c r="D107" s="89"/>
      <c r="E107" s="39"/>
      <c r="F107" s="204"/>
      <c r="G107" s="204"/>
      <c r="H107" s="204"/>
      <c r="I107" s="39"/>
      <c r="J107" s="39"/>
      <c r="K107" s="39"/>
      <c r="L107" s="39"/>
      <c r="M107" s="15"/>
    </row>
    <row r="108" spans="1:17" s="483" customFormat="1">
      <c r="A108" s="731"/>
      <c r="B108" s="731"/>
      <c r="C108" s="731"/>
      <c r="F108" s="732"/>
      <c r="M108" s="731"/>
    </row>
    <row r="109" spans="1:17" ht="14.4" customHeight="1">
      <c r="A109" s="1081"/>
      <c r="B109" s="1081"/>
      <c r="C109" s="1081"/>
      <c r="D109" s="1081"/>
      <c r="E109" s="1081"/>
      <c r="F109" s="1081"/>
      <c r="G109" s="1081"/>
      <c r="H109" s="1081"/>
      <c r="I109" s="1081"/>
      <c r="J109" s="1081"/>
      <c r="K109" s="1081"/>
      <c r="L109" s="1081"/>
      <c r="M109" s="1081"/>
      <c r="N109" s="1081"/>
      <c r="O109" s="1081"/>
      <c r="P109" s="1081"/>
      <c r="Q109" s="1081"/>
    </row>
    <row r="110" spans="1:17" ht="14.4" customHeight="1">
      <c r="A110" s="950" t="s">
        <v>355</v>
      </c>
      <c r="B110" s="956"/>
      <c r="C110" s="958"/>
      <c r="E110" s="952"/>
      <c r="G110" s="951"/>
      <c r="H110" s="953"/>
      <c r="I110" s="952"/>
      <c r="J110" s="951"/>
      <c r="K110" s="951"/>
      <c r="L110" s="951"/>
      <c r="M110" s="951"/>
      <c r="N110" s="951"/>
      <c r="O110" s="951"/>
      <c r="P110" s="951"/>
      <c r="Q110" s="951"/>
    </row>
    <row r="111" spans="1:17" ht="14.4" customHeight="1">
      <c r="A111" s="954" t="s">
        <v>356</v>
      </c>
      <c r="B111" s="955"/>
      <c r="C111" s="955"/>
      <c r="E111" s="952"/>
      <c r="F111" s="957"/>
      <c r="G111" s="951"/>
      <c r="H111" s="953"/>
      <c r="I111" s="952"/>
      <c r="J111" s="951"/>
      <c r="K111" s="951"/>
      <c r="L111" s="951"/>
      <c r="M111" s="951"/>
      <c r="N111" s="951"/>
      <c r="O111" s="951"/>
      <c r="P111" s="951"/>
      <c r="Q111" s="951"/>
    </row>
    <row r="112" spans="1:17" ht="14.4" customHeight="1">
      <c r="A112" s="954" t="s">
        <v>357</v>
      </c>
      <c r="B112" s="955"/>
      <c r="C112" s="955"/>
      <c r="E112" s="952"/>
      <c r="F112" s="957"/>
      <c r="G112" s="951"/>
      <c r="H112" s="953"/>
      <c r="I112" s="952"/>
      <c r="J112" s="951"/>
      <c r="K112" s="951"/>
      <c r="L112" s="951"/>
      <c r="M112" s="951"/>
      <c r="N112" s="951"/>
      <c r="O112" s="951"/>
      <c r="P112" s="951"/>
      <c r="Q112" s="951"/>
    </row>
    <row r="113" spans="1:17" ht="14.4" customHeight="1">
      <c r="A113" s="954" t="s">
        <v>358</v>
      </c>
      <c r="B113" s="955"/>
      <c r="C113" s="955"/>
      <c r="E113" s="952"/>
      <c r="F113" s="957"/>
      <c r="G113" s="951"/>
      <c r="H113" s="953"/>
      <c r="I113" s="952"/>
      <c r="J113" s="951"/>
      <c r="K113" s="951"/>
      <c r="L113" s="951"/>
      <c r="M113" s="951"/>
      <c r="N113" s="951"/>
      <c r="O113" s="951"/>
      <c r="P113" s="951"/>
      <c r="Q113" s="951"/>
    </row>
  </sheetData>
  <mergeCells count="3">
    <mergeCell ref="F7:H7"/>
    <mergeCell ref="A109:Q109"/>
    <mergeCell ref="A83:L84"/>
  </mergeCells>
  <pageMargins left="0.7" right="0.7" top="0.75" bottom="0.75" header="0.3" footer="0.3"/>
  <pageSetup scale="47" orientation="portrait" r:id="rId1"/>
  <headerFooter alignWithMargins="0"/>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15CEEF9DCD1549A8A71452E260EFC7" ma:contentTypeVersion="1" ma:contentTypeDescription="Create a new document." ma:contentTypeScope="" ma:versionID="c63fdab8668dfa92cf5d3d8e49a51930">
  <xsd:schema xmlns:xsd="http://www.w3.org/2001/XMLSchema" xmlns:xs="http://www.w3.org/2001/XMLSchema" xmlns:p="http://schemas.microsoft.com/office/2006/metadata/properties" xmlns:ns2="6db1d8b6-2164-4ce0-9700-78d0f6a8b6e8" targetNamespace="http://schemas.microsoft.com/office/2006/metadata/properties" ma:root="true" ma:fieldsID="312b0792ed38991e33cf1049fb027504" ns2:_="">
    <xsd:import namespace="6db1d8b6-2164-4ce0-9700-78d0f6a8b6e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1d8b6-2164-4ce0-9700-78d0f6a8b6e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D0B13A-11E6-4FF9-AB7F-4440DAD12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b1d8b6-2164-4ce0-9700-78d0f6a8b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99E0BD-0439-4F5E-9EBC-B839771C6A4A}">
  <ds:schemaRefs>
    <ds:schemaRef ds:uri="http://schemas.microsoft.com/sharepoint/v3/contenttype/forms"/>
  </ds:schemaRefs>
</ds:datastoreItem>
</file>

<file path=customXml/itemProps3.xml><?xml version="1.0" encoding="utf-8"?>
<ds:datastoreItem xmlns:ds="http://schemas.openxmlformats.org/officeDocument/2006/customXml" ds:itemID="{9AE6536A-F18E-4A03-AEE1-1BE899D3CD46}">
  <ds:schemaRef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6db1d8b6-2164-4ce0-9700-78d0f6a8b6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46</vt:i4>
      </vt:variant>
    </vt:vector>
  </HeadingPairs>
  <TitlesOfParts>
    <vt:vector size="70" baseType="lpstr">
      <vt:lpstr>MDA-BS</vt:lpstr>
      <vt:lpstr>MDA-OS</vt:lpstr>
      <vt:lpstr>A-1 Prior Year</vt:lpstr>
      <vt:lpstr>A-2 Prior Year</vt:lpstr>
      <vt:lpstr>B-1 Prior Year</vt:lpstr>
      <vt:lpstr>B-2 Prior Year</vt:lpstr>
      <vt:lpstr>Component Unit C-3</vt:lpstr>
      <vt:lpstr>52G Cash Basis</vt:lpstr>
      <vt:lpstr>RSI Schedule - Budget to Actual</vt:lpstr>
      <vt:lpstr>Notes to RSI - Budget to Actual</vt:lpstr>
      <vt:lpstr>RSI Schedule 1 - Pension</vt:lpstr>
      <vt:lpstr>RSI Schedule 2 - Pension</vt:lpstr>
      <vt:lpstr>Notes to RSI - Pension</vt:lpstr>
      <vt:lpstr>RSI Schedule 1 - OPEB</vt:lpstr>
      <vt:lpstr>RSI Schedule 2 - OPEB</vt:lpstr>
      <vt:lpstr>Notes to RSI - OPEB</vt:lpstr>
      <vt:lpstr>I-1 Prior Year</vt:lpstr>
      <vt:lpstr>I-2 Prior Year</vt:lpstr>
      <vt:lpstr>J-1 PY</vt:lpstr>
      <vt:lpstr>J-2 Prior Year</vt:lpstr>
      <vt:lpstr>J-3 Prior Year</vt:lpstr>
      <vt:lpstr>J-4 Prior Year</vt:lpstr>
      <vt:lpstr>K-1 Prior Year</vt:lpstr>
      <vt:lpstr>K-2 Prior Year</vt:lpstr>
      <vt:lpstr>'I-1 Prior Year'!A.2.Gov.BS</vt:lpstr>
      <vt:lpstr>A.2.Gov.BS</vt:lpstr>
      <vt:lpstr>'K-1 Prior Year'!A.3</vt:lpstr>
      <vt:lpstr>'K-2 Prior Year'!A.3</vt:lpstr>
      <vt:lpstr>'I-2 Prior Year'!A.4</vt:lpstr>
      <vt:lpstr>A.4</vt:lpstr>
      <vt:lpstr>B.2</vt:lpstr>
      <vt:lpstr>B.4</vt:lpstr>
      <vt:lpstr>C.3</vt:lpstr>
      <vt:lpstr>'RSI Schedule - Budget to Actual'!D.1.BudgetToActual</vt:lpstr>
      <vt:lpstr>E.2</vt:lpstr>
      <vt:lpstr>E.4</vt:lpstr>
      <vt:lpstr>F.2.Part1</vt:lpstr>
      <vt:lpstr>F.2.Part2</vt:lpstr>
      <vt:lpstr>F.4.part1</vt:lpstr>
      <vt:lpstr>F.4.Part2</vt:lpstr>
      <vt:lpstr>F.6</vt:lpstr>
      <vt:lpstr>F.8</vt:lpstr>
      <vt:lpstr>G.2.Part1</vt:lpstr>
      <vt:lpstr>G.2.Part2</vt:lpstr>
      <vt:lpstr>G.4.part1</vt:lpstr>
      <vt:lpstr>G.4.Part2</vt:lpstr>
      <vt:lpstr>MDA.BS</vt:lpstr>
      <vt:lpstr>'A-1 Prior Year'!Print_Area</vt:lpstr>
      <vt:lpstr>'A-2 Prior Year'!Print_Area</vt:lpstr>
      <vt:lpstr>'B-1 Prior Year'!Print_Area</vt:lpstr>
      <vt:lpstr>'B-2 Prior Year'!Print_Area</vt:lpstr>
      <vt:lpstr>'Component Unit C-3'!Print_Area</vt:lpstr>
      <vt:lpstr>'I-1 Prior Year'!Print_Area</vt:lpstr>
      <vt:lpstr>'I-2 Prior Year'!Print_Area</vt:lpstr>
      <vt:lpstr>'J-1 PY'!Print_Area</vt:lpstr>
      <vt:lpstr>'J-2 Prior Year'!Print_Area</vt:lpstr>
      <vt:lpstr>'J-3 Prior Year'!Print_Area</vt:lpstr>
      <vt:lpstr>'J-4 Prior Year'!Print_Area</vt:lpstr>
      <vt:lpstr>'K-1 Prior Year'!Print_Area</vt:lpstr>
      <vt:lpstr>'K-2 Prior Year'!Print_Area</vt:lpstr>
      <vt:lpstr>'MDA-BS'!Print_Area</vt:lpstr>
      <vt:lpstr>'MDA-OS'!Print_Area</vt:lpstr>
      <vt:lpstr>'Notes to RSI - Budget to Actual'!Print_Area</vt:lpstr>
      <vt:lpstr>'Notes to RSI - OPEB'!Print_Area</vt:lpstr>
      <vt:lpstr>'Notes to RSI - Pension'!Print_Area</vt:lpstr>
      <vt:lpstr>'RSI Schedule - Budget to Actual'!Print_Area</vt:lpstr>
      <vt:lpstr>'RSI Schedule 1 - OPEB'!Print_Area</vt:lpstr>
      <vt:lpstr>'RSI Schedule 1 - Pension'!Print_Area</vt:lpstr>
      <vt:lpstr>'RSI Schedule 2 - OPEB'!Print_Area</vt:lpstr>
      <vt:lpstr>'RSI Schedule 2 - Pension'!Print_Area</vt:lpstr>
    </vt:vector>
  </TitlesOfParts>
  <Manager/>
  <Company>NC Office of the State Auditor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gisley</dc:creator>
  <cp:keywords/>
  <dc:description/>
  <cp:lastModifiedBy>OSAAdmin</cp:lastModifiedBy>
  <cp:revision/>
  <dcterms:created xsi:type="dcterms:W3CDTF">2014-11-05T18:55:03Z</dcterms:created>
  <dcterms:modified xsi:type="dcterms:W3CDTF">2021-09-29T14:01:23Z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ContentTypeId">
    <vt:lpwstr>0x0101009115CEEF9DCD1549A8A71452E260EFC7</vt:lpwstr>
  </property>
  <property fmtid="{D5CDD505-2E9C-101B-9397-08002B2CF9AE}" pid="5" name="Version">
    <vt:i4>20</vt:i4>
  </property>
  <property fmtid="{D5CDD505-2E9C-101B-9397-08002B2CF9AE}" pid="6" name="tabName">
    <vt:lpwstr>Agency</vt:lpwstr>
  </property>
  <property fmtid="{D5CDD505-2E9C-101B-9397-08002B2CF9AE}" pid="7" name="tabIndex">
    <vt:lpwstr>0600</vt:lpwstr>
  </property>
  <property fmtid="{D5CDD505-2E9C-101B-9397-08002B2CF9AE}" pid="8" name="workpaperIndex">
    <vt:lpwstr>600.23</vt:lpwstr>
  </property>
</Properties>
</file>